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AA5E8CE5-F047-4EB5-A0F5-BFB06B63EFFA}"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AF150" i="1"/>
  <c r="AF90" i="1" s="1"/>
  <c r="AE150" i="1"/>
  <c r="AE210" i="1" s="1"/>
  <c r="AD150" i="1"/>
  <c r="AD120" i="1" s="1"/>
  <c r="AC150" i="1"/>
  <c r="AC120" i="1" s="1"/>
  <c r="AB150" i="1"/>
  <c r="AB90" i="1" s="1"/>
  <c r="AA150" i="1"/>
  <c r="AA90" i="1" s="1"/>
  <c r="Z150" i="1"/>
  <c r="Z120" i="1" s="1"/>
  <c r="Y150" i="1"/>
  <c r="Y90" i="1" s="1"/>
  <c r="N150" i="1"/>
  <c r="A150" i="1"/>
  <c r="A149" i="1"/>
  <c r="AF180" i="1"/>
  <c r="AE180" i="1"/>
  <c r="AD180" i="1"/>
  <c r="AC180" i="1"/>
  <c r="AB180" i="1"/>
  <c r="AA180" i="1"/>
  <c r="Z180" i="1"/>
  <c r="Y180" i="1"/>
  <c r="N180" i="1"/>
  <c r="A180" i="1"/>
  <c r="A179" i="1"/>
  <c r="A210" i="1"/>
  <c r="A209" i="1"/>
  <c r="N240" i="1"/>
  <c r="AA210" i="1" l="1"/>
  <c r="AB210" i="1"/>
  <c r="Z210" i="1"/>
  <c r="AB120" i="1"/>
  <c r="AD90" i="1"/>
  <c r="Y210" i="1"/>
  <c r="AD210" i="1"/>
  <c r="AC90" i="1"/>
  <c r="Y120" i="1"/>
  <c r="AA120" i="1"/>
  <c r="Z90" i="1"/>
  <c r="AC210" i="1"/>
  <c r="AF210" i="1"/>
  <c r="AE120" i="1"/>
  <c r="AF120" i="1"/>
  <c r="AE90" i="1"/>
  <c r="A258" i="51" l="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Z146" i="1"/>
  <c r="Y146" i="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l="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<sst xmlns="http://schemas.openxmlformats.org/spreadsheetml/2006/main" count="50823" uniqueCount="3274">
  <si>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</si>
  <si>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</si>
  <si>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</si>
  <si>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</si>
  <si>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</si>
  <si>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</si>
  <si>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</si>
  <si>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</si>
  <si>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</si>
  <si>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</si>
  <si>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</si>
  <si>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</si>
  <si>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</si>
  <si>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</si>
  <si>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</si>
  <si>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</si>
  <si>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</si>
  <si>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</si>
  <si>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</si>
  <si>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</si>
  <si>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</si>
  <si>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</si>
  <si>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</si>
  <si>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</si>
  <si>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</si>
  <si>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</si>
  <si>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</si>
  <si>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</si>
  <si>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</si>
  <si>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</si>
  <si>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</si>
  <si>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</si>
  <si>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</si>
  <si>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</si>
  <si>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</si>
  <si>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</si>
  <si>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</si>
  <si>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</si>
  <si>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</si>
  <si>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</si>
  <si>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</si>
  <si>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</si>
  <si>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</si>
  <si>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</si>
  <si>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</si>
  <si>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</si>
  <si>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</si>
  <si>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</si>
  <si>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</si>
  <si>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</si>
  <si>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</si>
  <si>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</si>
  <si>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</si>
  <si>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</si>
  <si>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</si>
  <si>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</si>
  <si>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</si>
  <si>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</si>
  <si>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</si>
  <si>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</si>
  <si>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</si>
  <si>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</si>
  <si>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</si>
  <si>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</si>
  <si>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</si>
  <si>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</si>
  <si>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</si>
  <si>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</si>
  <si>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</si>
  <si>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</si>
  <si>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</si>
  <si>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</si>
  <si>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</si>
  <si>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</si>
  <si>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</si>
  <si>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</si>
  <si>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</si>
  <si>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</si>
  <si>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</si>
  <si>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</si>
  <si>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</si>
  <si>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</si>
  <si>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</si>
  <si>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</si>
  <si>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</si>
  <si>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</si>
  <si>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</si>
  <si>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</si>
  <si>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</si>
  <si>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</si>
  <si>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</si>
  <si>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</si>
  <si>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</si>
  <si>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</si>
  <si>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</si>
  <si>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</si>
  <si>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</si>
  <si>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</si>
  <si>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</si>
  <si>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</si>
  <si>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</si>
  <si>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</si>
  <si>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</si>
  <si>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</si>
  <si>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</si>
  <si>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</si>
  <si>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</si>
  <si>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</si>
  <si>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</si>
  <si>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</si>
  <si>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</si>
  <si>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</si>
  <si>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</si>
  <si>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</si>
  <si>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</si>
  <si>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</si>
  <si>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</si>
  <si>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</si>
  <si>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</si>
  <si>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</si>
  <si>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</si>
  <si>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</si>
  <si>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</si>
  <si>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</si>
  <si>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</si>
  <si>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</si>
  <si>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</si>
  <si>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</si>
  <si>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</si>
  <si>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</si>
  <si>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</si>
  <si>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</si>
  <si>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</si>
  <si>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</si>
  <si>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</si>
  <si>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</si>
  <si>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</si>
  <si>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</si>
  <si>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</si>
  <si>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</si>
  <si>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</si>
  <si>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</si>
  <si>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</si>
  <si>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</si>
  <si>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</si>
  <si>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</si>
  <si>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</si>
  <si>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</si>
  <si>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</si>
  <si>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</si>
  <si>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</si>
  <si>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</si>
  <si>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</si>
  <si>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</si>
  <si>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</si>
  <si>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</si>
  <si>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</si>
  <si>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</si>
  <si>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</si>
  <si>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</si>
  <si>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</si>
  <si>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</si>
  <si>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</si>
  <si>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</si>
  <si>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</si>
  <si>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</si>
  <si>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</si>
  <si>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</si>
  <si>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</si>
  <si>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</si>
  <si>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</si>
  <si>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</si>
  <si>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</si>
  <si>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</si>
  <si>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</si>
  <si>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</si>
  <si>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</si>
  <si>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</si>
  <si>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</si>
  <si>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</si>
  <si>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</si>
  <si>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</si>
  <si>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</si>
  <si>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</si>
  <si>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</si>
  <si>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</si>
  <si>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</si>
  <si>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</si>
  <si>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</si>
  <si>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</si>
  <si>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</si>
  <si>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</si>
  <si>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</si>
  <si>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</si>
  <si>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</si>
  <si>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</si>
  <si>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</si>
  <si>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</si>
  <si>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</si>
  <si>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</si>
  <si>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</si>
  <si>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</si>
  <si>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</si>
  <si>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</si>
  <si>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</si>
  <si>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</si>
  <si>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</si>
  <si>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</si>
  <si>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</si>
  <si>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</si>
  <si>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</si>
  <si>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</si>
  <si>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</si>
  <si>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</si>
  <si>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</si>
  <si>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</si>
  <si>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</si>
  <si>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</si>
  <si>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</si>
  <si>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</si>
  <si>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</si>
  <si>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</si>
  <si>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</si>
  <si>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</si>
  <si>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</si>
  <si>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</si>
  <si>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</si>
  <si>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</si>
  <si>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</si>
  <si>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</si>
  <si>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</si>
  <si>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</si>
  <si>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</si>
  <si>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</si>
  <si>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</si>
  <si>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</si>
  <si>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</si>
  <si>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</si>
  <si>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</si>
  <si>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</si>
  <si>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</si>
  <si>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</si>
  <si>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</si>
  <si>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</si>
  <si>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</si>
  <si>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</si>
  <si>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</si>
  <si>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</si>
  <si>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</si>
  <si>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</si>
  <si>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</si>
  <si>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</si>
  <si>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</si>
  <si>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</si>
  <si>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</si>
  <si>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</si>
  <si>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</si>
  <si>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</si>
  <si>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</si>
  <si>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</si>
  <si>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</si>
  <si>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</si>
  <si>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</si>
  <si>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</si>
  <si>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</si>
  <si>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</si>
  <si>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</si>
  <si>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</si>
  <si>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</si>
  <si>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</si>
  <si>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</si>
  <si>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</si>
  <si>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</si>
  <si>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</si>
  <si>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</si>
  <si>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</si>
  <si>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</si>
  <si>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</si>
  <si>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</si>
  <si>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</si>
  <si>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</si>
  <si>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</si>
  <si>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</si>
  <si>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</si>
  <si>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</si>
  <si>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</si>
  <si>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</si>
  <si>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</si>
  <si>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</si>
  <si>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</si>
  <si>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</si>
  <si>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</si>
  <si>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</si>
  <si>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</si>
  <si>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</si>
  <si>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</si>
  <si>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</si>
  <si>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</si>
  <si>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</si>
  <si>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</si>
  <si>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</si>
  <si>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</si>
  <si>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</si>
  <si>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</si>
  <si>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</si>
  <si>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</si>
  <si>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</si>
  <si>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</si>
  <si>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</si>
  <si>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</si>
  <si>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</si>
  <si>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</si>
  <si>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</si>
  <si>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</si>
  <si>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</si>
  <si>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</si>
  <si>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</si>
  <si>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</si>
  <si>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</si>
  <si>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</si>
  <si>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</si>
  <si>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</si>
  <si>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</si>
  <si>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</si>
  <si>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</si>
  <si>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</si>
  <si>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</si>
  <si>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</si>
  <si>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</si>
  <si>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</si>
  <si>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</si>
  <si>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</si>
  <si>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</si>
  <si>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</si>
  <si>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</si>
  <si>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</si>
  <si>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</si>
  <si>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</si>
  <si>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</si>
  <si>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</si>
  <si>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</si>
  <si>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</si>
  <si>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</si>
  <si>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</si>
  <si>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</si>
  <si>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</si>
  <si>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</si>
  <si>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</si>
  <si>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</si>
  <si>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</si>
  <si>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</si>
  <si>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</si>
  <si>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</si>
  <si>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</si>
  <si>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</si>
  <si>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</si>
  <si>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</si>
  <si>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</si>
  <si>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</si>
  <si>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</si>
  <si>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</si>
  <si>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</si>
  <si>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</si>
  <si>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</si>
  <si>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</si>
  <si>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</si>
  <si>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</si>
  <si>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</si>
  <si>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</si>
  <si>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</si>
  <si>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</si>
  <si>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</si>
  <si>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</si>
  <si>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</si>
  <si>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</si>
  <si>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</si>
  <si>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</si>
  <si>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</si>
  <si>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</si>
  <si>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</si>
  <si>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</si>
  <si>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</si>
  <si>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</si>
  <si>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</si>
  <si>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</si>
  <si>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</si>
  <si>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</si>
  <si>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</si>
  <si>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</si>
  <si>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</si>
  <si>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</si>
  <si>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</si>
  <si>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</si>
  <si>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</si>
  <si>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</si>
  <si>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</si>
  <si>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</si>
  <si>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</si>
  <si>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</si>
  <si>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</si>
  <si>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</si>
  <si>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</si>
  <si>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</si>
  <si>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</si>
  <si>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</si>
  <si>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</si>
  <si>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</si>
  <si>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</si>
  <si>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</si>
  <si>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</si>
  <si>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</si>
  <si>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</si>
  <si>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</si>
  <si>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</si>
  <si>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</si>
  <si>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</si>
  <si>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</si>
  <si>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</si>
  <si>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</si>
  <si>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</si>
  <si>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</si>
  <si>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</si>
  <si>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</si>
  <si>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</si>
  <si>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</si>
  <si>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</si>
  <si>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</si>
  <si>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</si>
  <si>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</si>
  <si>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</si>
  <si>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</si>
  <si>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</si>
  <si>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</si>
  <si>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</si>
  <si>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</si>
  <si>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</si>
  <si>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</si>
  <si>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</si>
  <si>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</si>
  <si>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</si>
  <si>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</si>
  <si>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</si>
  <si>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</si>
  <si>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</si>
  <si>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</si>
  <si>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</si>
  <si>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</si>
  <si>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</si>
  <si>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</si>
  <si>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</si>
  <si>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</si>
  <si>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</si>
  <si>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</si>
  <si>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</si>
  <si>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</si>
  <si>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</si>
  <si>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</si>
  <si>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</si>
  <si>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</si>
  <si>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</si>
  <si>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</si>
  <si>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</si>
  <si>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</si>
  <si>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</si>
  <si>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</si>
  <si>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</si>
  <si>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</si>
  <si>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</si>
  <si>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</si>
  <si>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</si>
  <si>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</si>
  <si>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</si>
  <si>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</si>
  <si>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</si>
  <si>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</si>
  <si>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</si>
  <si>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</si>
  <si>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</si>
  <si>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</si>
  <si>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</si>
  <si>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</si>
  <si>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</si>
  <si>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</si>
  <si>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</si>
  <si>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</si>
  <si>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</si>
  <si>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</si>
  <si>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</si>
  <si>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</si>
  <si>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</si>
  <si>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</si>
  <si>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</si>
  <si>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</si>
  <si>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</si>
  <si>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</si>
  <si>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</si>
  <si>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</si>
  <si>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</si>
  <si>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</si>
  <si>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</si>
  <si>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</si>
  <si>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</si>
  <si>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</si>
  <si>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</si>
  <si>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</si>
  <si>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</si>
  <si>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</si>
  <si>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</si>
  <si>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</si>
  <si>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</si>
  <si>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</si>
  <si>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</si>
  <si>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</si>
  <si>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</si>
  <si>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</si>
  <si>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</si>
  <si>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</si>
  <si>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</si>
  <si>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</si>
  <si>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</si>
  <si>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</si>
  <si>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</si>
  <si>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</si>
  <si>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</si>
  <si>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</si>
  <si>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</si>
  <si>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</si>
  <si>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</si>
  <si>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</si>
  <si>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</si>
  <si>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</si>
  <si>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</si>
  <si>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</si>
  <si>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</si>
  <si>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</si>
  <si>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</si>
  <si>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</si>
  <si>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</si>
  <si>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</si>
  <si>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</si>
  <si>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</si>
  <si>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</si>
  <si>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</si>
  <si>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</si>
  <si>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</si>
  <si>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</si>
  <si>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</si>
  <si>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</si>
  <si>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</si>
  <si>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</si>
  <si>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</si>
  <si>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</si>
  <si>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</si>
  <si>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</si>
  <si>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</si>
  <si>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</si>
  <si>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</si>
  <si>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</si>
  <si>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</si>
  <si>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</si>
  <si>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</si>
  <si>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</si>
  <si>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</si>
  <si>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</si>
  <si>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</si>
  <si>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</si>
  <si>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</si>
  <si>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</si>
  <si>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</si>
  <si>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</si>
  <si>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</si>
  <si>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</si>
  <si>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</si>
  <si>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</si>
  <si>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</si>
  <si>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</si>
  <si>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</si>
  <si>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</si>
  <si>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</si>
  <si>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</si>
  <si>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</si>
  <si>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</si>
  <si>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</si>
  <si>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</si>
  <si>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</si>
  <si>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</si>
  <si>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</si>
  <si>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</si>
  <si>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</si>
  <si>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</si>
  <si>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</si>
  <si>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</si>
  <si>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</si>
  <si>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</si>
  <si>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</si>
  <si>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</si>
  <si>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</si>
  <si>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</si>
  <si>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</si>
  <si>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</si>
  <si>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</si>
  <si>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</si>
  <si>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</si>
  <si>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</si>
  <si>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</si>
  <si>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</si>
  <si>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</si>
  <si>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</si>
  <si>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</si>
  <si>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</si>
  <si>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</si>
  <si>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</si>
  <si>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</si>
  <si>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</si>
  <si>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</si>
  <si>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</si>
  <si>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</si>
  <si>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</si>
  <si>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</si>
  <si>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</si>
  <si>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</si>
  <si>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</si>
  <si>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</si>
  <si>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</si>
  <si>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</si>
  <si>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</si>
  <si>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</si>
  <si>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</si>
  <si>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</si>
  <si>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</si>
  <si>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</si>
  <si>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</si>
  <si>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</si>
  <si>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</si>
  <si>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</si>
  <si>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</si>
  <si>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</si>
  <si>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</si>
  <si>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</si>
  <si>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</si>
  <si>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</si>
  <si>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</si>
  <si>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</si>
  <si>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</si>
  <si>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</si>
  <si>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</si>
  <si>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</si>
  <si>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</si>
  <si>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</si>
  <si>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</si>
  <si>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</si>
  <si>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</si>
  <si>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</si>
  <si>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</si>
  <si>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</si>
  <si>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</si>
  <si>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</si>
  <si>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</si>
  <si>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</si>
  <si>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</si>
  <si>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</si>
  <si>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</si>
  <si>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</si>
  <si>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</si>
  <si>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</si>
  <si>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</si>
  <si>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</si>
  <si>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</si>
  <si>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</si>
  <si>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</si>
  <si>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</si>
  <si>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</si>
  <si>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</si>
  <si>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</si>
  <si>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</si>
  <si>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</si>
  <si>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</si>
  <si>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</si>
  <si>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</si>
  <si>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</si>
  <si>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</si>
  <si>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</si>
  <si>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</si>
  <si>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</si>
  <si>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</si>
  <si>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</si>
  <si>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</si>
  <si>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</si>
  <si>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</si>
  <si>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</si>
  <si>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</si>
  <si>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</si>
  <si>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</si>
  <si>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</si>
  <si>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</si>
  <si>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</si>
  <si>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</si>
  <si>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</si>
  <si>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</si>
  <si>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</si>
  <si>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</si>
  <si>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</si>
  <si>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</si>
  <si>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</si>
  <si>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</si>
  <si>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</si>
  <si>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</si>
  <si>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</si>
  <si>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</si>
  <si>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</si>
  <si>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</si>
  <si>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</si>
  <si>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</si>
  <si>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</si>
  <si>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</si>
  <si>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</si>
  <si>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</si>
  <si>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</si>
  <si>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</si>
  <si>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</si>
  <si>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</si>
  <si>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</si>
  <si>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</si>
  <si>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</si>
  <si>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</si>
  <si>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</si>
  <si>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</si>
  <si>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</si>
  <si>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</si>
  <si>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</si>
  <si>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</si>
  <si>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</si>
  <si>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</si>
  <si>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</si>
  <si>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</si>
  <si>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</si>
  <si>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</si>
  <si>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</si>
  <si>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</si>
  <si>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</si>
  <si>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</si>
  <si>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</si>
  <si>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</si>
  <si>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</si>
  <si>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</si>
  <si>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</si>
  <si>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</si>
  <si>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</si>
  <si>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</si>
  <si>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</si>
  <si>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</si>
  <si>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</si>
  <si>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</si>
  <si>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</si>
  <si>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</si>
  <si>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</si>
  <si>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</si>
  <si>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</si>
  <si>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</si>
  <si>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</si>
  <si>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</si>
  <si>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</si>
  <si>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</si>
  <si>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</si>
  <si>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</si>
  <si>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</si>
  <si>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</si>
  <si>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</si>
  <si>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</si>
  <si>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</si>
  <si>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</si>
  <si>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</si>
  <si>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</si>
  <si>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</si>
  <si>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</si>
  <si>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</si>
  <si>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</si>
  <si>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</si>
  <si>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</si>
  <si>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</si>
  <si>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</si>
  <si>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</si>
  <si>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</si>
  <si>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</si>
  <si>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</si>
  <si>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</si>
  <si>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</si>
  <si>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</si>
  <si>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</si>
  <si>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</si>
  <si>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</si>
  <si>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</si>
  <si>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</si>
  <si>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</si>
  <si>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</si>
  <si>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</si>
  <si>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</si>
  <si>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</si>
  <si>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</si>
  <si>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</si>
  <si>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</si>
  <si>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</si>
  <si>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</si>
  <si>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</si>
  <si>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</si>
  <si>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</si>
  <si>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</si>
  <si>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</si>
  <si>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</si>
  <si>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</si>
  <si>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</si>
  <si>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</si>
  <si>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</si>
  <si>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</si>
  <si>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</si>
  <si>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</si>
  <si>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</si>
  <si>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</si>
  <si>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</si>
  <si>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</si>
  <si>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</si>
  <si>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</si>
  <si>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</si>
  <si>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</si>
  <si>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</si>
  <si>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</si>
  <si>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</si>
  <si>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</si>
  <si>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</si>
  <si>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</si>
  <si>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</si>
  <si>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</si>
  <si>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</si>
  <si>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</si>
  <si>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</si>
  <si>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</si>
  <si>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</si>
  <si>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</si>
  <si>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</si>
  <si>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</si>
  <si>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</si>
  <si>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</si>
  <si>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</si>
  <si>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</si>
  <si>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</si>
  <si>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</si>
  <si>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</si>
  <si>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</si>
  <si>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</si>
  <si>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</si>
  <si>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</si>
  <si>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</si>
  <si>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</si>
  <si>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</si>
  <si>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</si>
  <si>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</si>
  <si>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</si>
  <si>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</si>
  <si>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</si>
  <si>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</si>
  <si>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</si>
  <si>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</si>
  <si>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</si>
  <si>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</si>
  <si>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</si>
  <si>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</si>
  <si>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</si>
  <si>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</si>
  <si>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</si>
  <si>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</si>
  <si>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</si>
  <si>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</si>
  <si>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</si>
  <si>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</si>
  <si>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</si>
  <si>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</si>
  <si>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</si>
  <si>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</si>
  <si>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</si>
  <si>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</si>
  <si>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</si>
  <si>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</si>
  <si>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</si>
  <si>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</si>
  <si>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</si>
  <si>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</si>
  <si>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</si>
  <si>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</si>
  <si>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</si>
  <si>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</si>
  <si>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</si>
  <si>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</si>
  <si>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</si>
  <si>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</si>
  <si>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</si>
  <si>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</si>
  <si>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</si>
  <si>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</si>
  <si>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</si>
  <si>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</si>
  <si>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</si>
  <si>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</si>
  <si>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</si>
  <si>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</si>
  <si>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</si>
  <si>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</si>
  <si>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</si>
  <si>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</si>
  <si>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</si>
  <si>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</si>
  <si>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</si>
  <si>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</si>
  <si>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</si>
  <si>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</si>
  <si>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</si>
  <si>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</si>
  <si>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</si>
  <si>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</si>
  <si>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</si>
  <si>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</si>
  <si>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</si>
  <si>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</si>
  <si>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</si>
  <si>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</si>
  <si>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</si>
  <si>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</si>
  <si>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</si>
  <si>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</si>
  <si>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</si>
  <si>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</si>
  <si>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</si>
  <si>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</si>
  <si>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</si>
  <si>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</si>
  <si>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</si>
  <si>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</si>
  <si>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</si>
  <si>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</si>
  <si>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</si>
  <si>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</si>
  <si>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</si>
  <si>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</si>
  <si>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</si>
  <si>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</si>
  <si>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</si>
  <si>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</si>
  <si>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</si>
  <si>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</si>
  <si>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</si>
  <si>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</si>
  <si>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</si>
  <si>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</si>
  <si>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</si>
  <si>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</si>
  <si>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</si>
  <si>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</si>
  <si>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</si>
  <si>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</si>
  <si>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</si>
  <si>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</si>
  <si>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</si>
  <si>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</si>
  <si>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</si>
  <si>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</si>
  <si>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</si>
  <si>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</si>
  <si>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</si>
  <si>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</si>
  <si>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</si>
  <si>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</si>
  <si>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</si>
  <si>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</si>
  <si>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</si>
  <si>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</si>
  <si>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</si>
  <si>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</si>
  <si>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</si>
  <si>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</si>
  <si>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</si>
  <si>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</si>
  <si>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</si>
  <si>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</si>
  <si>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</si>
  <si>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</si>
  <si>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</si>
  <si>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</si>
  <si>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</si>
  <si>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</si>
  <si>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</si>
  <si>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</si>
  <si>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</si>
  <si>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</si>
  <si>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</si>
  <si>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</si>
  <si>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</si>
  <si>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</si>
  <si>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</si>
  <si>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</si>
  <si>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</si>
  <si>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</si>
  <si>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</si>
  <si>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</si>
  <si>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</si>
  <si>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</si>
  <si>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</si>
  <si>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</si>
  <si>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</si>
  <si>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</si>
  <si>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</si>
  <si>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</si>
  <si>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</si>
  <si>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</si>
  <si>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</si>
  <si>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</si>
  <si>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</si>
  <si>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</si>
  <si>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</si>
  <si>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</si>
  <si>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</si>
  <si>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</si>
  <si>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</si>
  <si>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</si>
  <si>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</si>
  <si>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</si>
  <si>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</si>
  <si>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</si>
  <si>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</si>
  <si>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</si>
  <si>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</si>
  <si>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</si>
  <si>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</si>
  <si>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</si>
  <si>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</si>
  <si>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</si>
  <si>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</si>
  <si>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</si>
  <si>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</si>
  <si>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</si>
  <si>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</si>
  <si>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</si>
  <si>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</si>
  <si>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</si>
  <si>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</si>
  <si>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</si>
  <si>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</si>
  <si>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</si>
  <si>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</si>
  <si>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</si>
  <si>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</si>
  <si>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</si>
  <si>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</si>
  <si>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</si>
  <si>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</si>
  <si>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</si>
  <si>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</si>
  <si>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</si>
  <si>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</si>
  <si>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</si>
  <si>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</si>
  <si>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</si>
  <si>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</si>
  <si>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</si>
  <si>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</si>
  <si>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</si>
  <si>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</si>
  <si>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</si>
  <si>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</si>
  <si>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</si>
  <si>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</si>
  <si>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</si>
  <si>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</si>
  <si>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</si>
  <si>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</si>
  <si>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</si>
  <si>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</si>
  <si>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</si>
  <si>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</si>
  <si>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</si>
  <si>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</si>
  <si>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</si>
  <si>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</si>
  <si>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</si>
  <si>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</si>
  <si>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</si>
  <si>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</si>
  <si>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</si>
  <si>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</si>
  <si>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</si>
  <si>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</si>
  <si>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</si>
  <si>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</si>
  <si>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</si>
  <si>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</si>
  <si>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</si>
  <si>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</si>
  <si>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</si>
  <si>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</si>
  <si>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</si>
  <si>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</si>
  <si>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</si>
  <si>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</si>
  <si>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</si>
  <si>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</si>
  <si>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</si>
  <si>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</si>
  <si>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</si>
  <si>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</si>
  <si>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</si>
  <si>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</si>
  <si>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</si>
  <si>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</si>
  <si>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</si>
  <si>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</si>
  <si>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</si>
  <si>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</si>
  <si>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</si>
  <si>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</si>
  <si>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</si>
  <si>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</si>
  <si>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</si>
  <si>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</si>
  <si>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</si>
  <si>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</si>
  <si>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</si>
  <si>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</si>
  <si>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</si>
  <si>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</si>
  <si>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</si>
  <si>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</si>
  <si>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</si>
  <si>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</si>
  <si>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</si>
  <si>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</si>
  <si>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</si>
  <si>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</si>
  <si>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</si>
  <si>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</si>
  <si>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</si>
  <si>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</si>
  <si>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</si>
  <si>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</si>
  <si>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</si>
  <si>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</si>
  <si>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</si>
  <si>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</si>
  <si>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</si>
  <si>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</si>
  <si>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</si>
  <si>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</si>
  <si>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</si>
  <si>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</si>
  <si>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</si>
  <si>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</si>
  <si>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</si>
  <si>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</si>
  <si>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</si>
  <si>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</si>
  <si>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</si>
  <si>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</si>
  <si>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</si>
  <si>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</si>
  <si>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</si>
  <si>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</si>
  <si>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</si>
  <si>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</si>
  <si>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</si>
  <si>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</si>
  <si>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</si>
  <si>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</si>
  <si>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</si>
  <si>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</si>
  <si>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</si>
  <si>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</si>
  <si>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</si>
  <si>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</si>
  <si>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</si>
  <si>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</si>
  <si>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</si>
  <si>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</si>
  <si>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</si>
  <si>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</si>
  <si>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</si>
  <si>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</si>
  <si>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</si>
  <si>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</si>
  <si>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</si>
  <si>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</si>
  <si>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</si>
  <si>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</si>
  <si>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</si>
  <si>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</si>
  <si>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</si>
  <si>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</si>
  <si>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</si>
  <si>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</si>
  <si>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</si>
  <si>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</si>
  <si>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</si>
  <si>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</si>
  <si>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</si>
  <si>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</si>
  <si>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</si>
  <si>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</si>
  <si>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</si>
  <si>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</si>
  <si>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</si>
  <si>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</si>
  <si>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</si>
  <si>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</si>
  <si>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</si>
  <si>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</si>
  <si>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</si>
  <si>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</si>
  <si>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</si>
  <si>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</si>
  <si>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</si>
  <si>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</si>
  <si>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</si>
  <si>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</si>
  <si>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</si>
  <si>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</si>
  <si>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</si>
  <si>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</si>
  <si>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</si>
  <si>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</si>
  <si>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</si>
  <si>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</si>
  <si>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</si>
  <si>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</si>
  <si>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</si>
  <si>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</si>
  <si>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</si>
  <si>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</si>
  <si>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</si>
  <si>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</si>
  <si>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</si>
  <si>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</si>
  <si>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</si>
  <si>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</si>
  <si>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</si>
  <si>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</si>
  <si>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</si>
  <si>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</si>
  <si>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</si>
  <si>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</si>
  <si>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</si>
  <si>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</si>
  <si>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</si>
  <si>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</si>
  <si>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</si>
  <si>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</si>
  <si>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</si>
  <si>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</si>
  <si>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</si>
  <si>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</si>
  <si>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</si>
  <si>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</si>
  <si>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</si>
  <si>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</si>
  <si>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</si>
  <si>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</si>
  <si>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</si>
  <si>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</si>
  <si>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</si>
  <si>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</si>
  <si>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</si>
  <si>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</si>
  <si>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</si>
  <si>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</si>
  <si>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</si>
  <si>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</si>
  <si>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</si>
  <si>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</si>
  <si>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</si>
  <si>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</si>
  <si>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</si>
  <si>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</si>
  <si>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</si>
  <si>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</si>
  <si>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</si>
  <si>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</si>
  <si>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</si>
  <si>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</si>
  <si>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</si>
  <si>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</si>
  <si>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</si>
  <si>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</si>
  <si>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</si>
  <si>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</si>
  <si>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</si>
  <si>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</si>
  <si>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</si>
  <si>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</si>
  <si>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</si>
  <si>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</si>
  <si>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</si>
  <si>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</si>
  <si>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</si>
  <si>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</si>
  <si>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</si>
  <si>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</si>
  <si>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</si>
  <si>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</si>
  <si>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</si>
  <si>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</si>
  <si>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</si>
  <si>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</si>
  <si>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</si>
  <si>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</si>
  <si>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</si>
  <si>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</si>
  <si>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</si>
  <si>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</si>
  <si>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</si>
  <si>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</si>
  <si>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</si>
  <si>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</si>
  <si>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</si>
  <si>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</si>
  <si>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</si>
  <si>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</si>
  <si>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</si>
  <si>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</si>
  <si>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</si>
  <si>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</si>
  <si>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</si>
  <si>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</si>
  <si>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</si>
  <si>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</si>
  <si>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</si>
  <si>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</si>
  <si>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</si>
  <si>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</si>
  <si>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</si>
  <si>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</si>
  <si>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</si>
  <si>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</si>
  <si>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</si>
  <si>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</si>
  <si>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</si>
  <si>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</si>
  <si>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</si>
  <si>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</si>
  <si>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</si>
  <si>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</si>
  <si>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</si>
  <si>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</si>
  <si>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</si>
  <si>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</si>
  <si>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</si>
  <si>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</si>
  <si>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</si>
  <si>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</si>
  <si>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</si>
  <si>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</si>
  <si>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</si>
  <si>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</si>
  <si>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</si>
  <si>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</si>
  <si>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</si>
  <si>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</si>
  <si>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</si>
  <si>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</si>
  <si>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</si>
  <si>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</si>
  <si>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</si>
  <si>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</si>
  <si>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</si>
  <si>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</si>
  <si>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</si>
  <si>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</si>
  <si>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</si>
  <si>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</si>
  <si>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</si>
  <si>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</si>
  <si>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</si>
  <si>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</si>
  <si>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</si>
  <si>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</si>
  <si>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</si>
  <si>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</si>
  <si>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</si>
  <si>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</si>
  <si>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</si>
  <si>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</si>
  <si>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</si>
  <si>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</si>
  <si>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</si>
  <si>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</si>
  <si>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</si>
  <si>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</si>
  <si>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</si>
  <si>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</si>
  <si>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</si>
  <si>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</si>
  <si>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</si>
  <si>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</si>
  <si>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</si>
  <si>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</si>
  <si>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</si>
  <si>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</si>
  <si>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</si>
  <si>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</si>
  <si>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</si>
  <si>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</si>
  <si>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</si>
  <si>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</si>
  <si>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</si>
  <si>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</si>
  <si>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</si>
  <si>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</si>
  <si>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</si>
  <si>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</si>
  <si>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</si>
  <si>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</si>
  <si>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</si>
  <si>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</si>
  <si>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</si>
  <si>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</si>
  <si>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</si>
  <si>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</si>
  <si>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</si>
  <si>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</si>
  <si>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</si>
  <si>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</si>
  <si>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</si>
  <si>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</si>
  <si>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</si>
  <si>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</si>
  <si>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</si>
  <si>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</si>
  <si>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</si>
  <si>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</si>
  <si>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</si>
  <si>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</si>
  <si>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</si>
  <si>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</si>
  <si>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</si>
  <si>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</si>
  <si>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</si>
  <si>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</si>
  <si>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</si>
  <si>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</si>
  <si>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</si>
  <si>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</si>
  <si>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</si>
  <si>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</si>
  <si>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</si>
  <si>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</si>
  <si>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</si>
  <si>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</si>
  <si>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</si>
  <si>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</si>
  <si>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</si>
  <si>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</si>
  <si>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</si>
  <si>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</si>
  <si>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</si>
  <si>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</si>
  <si>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</si>
  <si>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</si>
  <si>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</si>
  <si>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</si>
  <si>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</si>
  <si>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</si>
  <si>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</si>
  <si>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</si>
  <si>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</si>
  <si>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</si>
  <si>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</si>
  <si>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</si>
  <si>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</si>
  <si>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</si>
  <si>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</si>
  <si>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</si>
  <si>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</si>
  <si>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</si>
  <si>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</si>
  <si>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</si>
  <si>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</si>
  <si>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</si>
  <si>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</si>
  <si>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</si>
  <si>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</si>
  <si>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</si>
  <si>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</si>
  <si>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</si>
  <si>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</si>
  <si>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</si>
  <si>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</si>
  <si>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</si>
  <si>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</si>
  <si>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</si>
  <si>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</si>
  <si>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</si>
  <si>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</si>
  <si>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</si>
  <si>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</si>
  <si>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</si>
  <si>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</si>
  <si>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</si>
  <si>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</si>
  <si>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</si>
  <si>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</si>
  <si>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</si>
  <si>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</si>
  <si>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</si>
  <si>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</si>
  <si>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</si>
  <si>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</si>
  <si>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</si>
  <si>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</si>
  <si>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</si>
  <si>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</si>
  <si>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</si>
  <si>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</si>
  <si>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</si>
  <si>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</si>
  <si>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</si>
  <si>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</si>
  <si>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</si>
  <si>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</si>
  <si>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</si>
  <si>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</si>
  <si>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</si>
  <si>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</si>
  <si>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</si>
  <si>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</si>
  <si>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</si>
  <si>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</si>
  <si>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</si>
  <si>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</si>
  <si>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</si>
  <si>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</si>
  <si>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</si>
  <si>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</si>
  <si>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</si>
  <si>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</si>
  <si>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</si>
  <si>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</si>
  <si>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</si>
  <si>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</si>
  <si>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</si>
  <si>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</si>
  <si>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</si>
  <si>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</si>
  <si>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</si>
  <si>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</si>
  <si>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</si>
  <si>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</si>
  <si>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</si>
  <si>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</si>
  <si>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</si>
  <si>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</si>
  <si>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</si>
  <si>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</si>
  <si>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</si>
  <si>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</si>
  <si>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</si>
  <si>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</si>
  <si>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</si>
  <si>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</si>
  <si>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</si>
  <si>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</si>
  <si>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</si>
  <si>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</si>
  <si>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</si>
  <si>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</si>
  <si>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</si>
  <si>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</si>
  <si>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</si>
  <si>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</si>
  <si>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</si>
  <si>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</si>
  <si>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</si>
  <si>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</si>
  <si>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</si>
  <si>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</si>
  <si>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</si>
  <si>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</si>
  <si>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</si>
  <si>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</si>
  <si>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</si>
  <si>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</si>
  <si>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</si>
  <si>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</si>
  <si>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</si>
  <si>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</si>
  <si>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</si>
  <si>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</si>
  <si>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</si>
  <si>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</si>
  <si>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</si>
  <si>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</si>
  <si>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</si>
  <si>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</si>
  <si>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</si>
  <si>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</si>
  <si>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</si>
  <si>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</si>
  <si>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</si>
  <si>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</si>
  <si>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</si>
  <si>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</si>
  <si>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</si>
  <si>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</si>
  <si>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</si>
  <si>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</si>
  <si>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</si>
  <si>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</si>
  <si>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</si>
  <si>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</si>
  <si>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</si>
  <si>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</si>
  <si>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</si>
  <si>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</si>
  <si>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</si>
  <si>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</si>
  <si>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</si>
  <si>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</si>
  <si>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</si>
  <si>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</si>
  <si>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</si>
  <si>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</si>
  <si>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</si>
  <si>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</si>
  <si>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</si>
  <si>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</si>
  <si>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</si>
  <si>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</si>
  <si>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</si>
  <si>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</si>
  <si>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</si>
  <si>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</si>
  <si>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</si>
  <si>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</si>
  <si>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</si>
  <si>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</si>
  <si>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</si>
  <si>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</si>
  <si>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</si>
  <si>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</si>
  <si>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</si>
  <si>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</si>
  <si>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</si>
  <si>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</si>
  <si>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</si>
  <si>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</si>
  <si>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</si>
  <si>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</si>
  <si>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</si>
  <si>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</si>
  <si>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</si>
  <si>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</si>
  <si>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</si>
  <si>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</si>
  <si>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</si>
  <si>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</si>
  <si>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</si>
  <si>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</si>
  <si>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</si>
  <si>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</si>
  <si>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</si>
  <si>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</si>
  <si>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</si>
  <si>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</si>
  <si>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</si>
  <si>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</si>
  <si>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</si>
  <si>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</si>
  <si>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</si>
  <si>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</si>
  <si>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</si>
  <si>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</si>
  <si>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</si>
  <si>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</si>
  <si>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</si>
  <si>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</si>
  <si>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</si>
  <si>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</si>
  <si>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</si>
  <si>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</si>
  <si>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</si>
  <si>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</si>
  <si>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</si>
  <si>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</si>
  <si>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</si>
  <si>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</si>
  <si>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</si>
  <si>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</si>
  <si>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</si>
  <si>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</si>
  <si>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</si>
  <si>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</si>
  <si>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</si>
  <si>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</si>
  <si>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</si>
  <si>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</si>
  <si>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</si>
  <si>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</si>
  <si>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</si>
  <si>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</si>
  <si>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</si>
  <si>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</si>
  <si>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</si>
  <si>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</si>
  <si>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</si>
  <si>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</si>
  <si>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</si>
  <si>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</si>
  <si>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</si>
  <si>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</si>
  <si>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</si>
  <si>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</si>
  <si>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</si>
  <si>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</si>
  <si>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</si>
  <si>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</si>
  <si>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</si>
  <si>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</si>
  <si>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</si>
  <si>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</si>
  <si>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</si>
  <si>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</si>
  <si>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</si>
  <si>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</si>
  <si>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</si>
  <si>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</si>
  <si>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</si>
  <si>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</si>
  <si>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</si>
  <si>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</si>
  <si>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</si>
  <si>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</si>
  <si>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</si>
  <si>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</si>
  <si>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</si>
  <si>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</si>
  <si>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</si>
  <si>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</si>
  <si>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</si>
  <si>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</si>
  <si>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</si>
  <si>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</si>
  <si>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</si>
  <si>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</si>
  <si>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</si>
  <si>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</si>
  <si>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</si>
  <si>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</si>
  <si>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</si>
  <si>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</si>
  <si>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</si>
  <si>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</si>
  <si>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</si>
  <si>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</si>
  <si>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</si>
  <si>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</si>
  <si>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</si>
  <si>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</si>
  <si>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</si>
  <si>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</si>
  <si>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</si>
  <si>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</si>
  <si>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</si>
  <si>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</si>
  <si>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</si>
  <si>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</si>
  <si>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</si>
  <si>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</si>
  <si>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</si>
  <si>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</si>
  <si>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</si>
  <si>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</si>
  <si>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</si>
  <si>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</si>
  <si>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</si>
  <si>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</si>
  <si>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</si>
  <si>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</si>
  <si>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</si>
  <si>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</si>
  <si>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</si>
  <si>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</si>
  <si>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</si>
  <si>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</si>
  <si>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</si>
  <si>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</si>
  <si>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</si>
  <si>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</si>
  <si>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</si>
  <si>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</si>
  <si>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</si>
  <si>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</si>
  <si>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</si>
  <si>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</si>
  <si>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</si>
  <si>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</si>
  <si>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</si>
  <si>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</si>
  <si>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</si>
  <si>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</si>
  <si>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</si>
  <si>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</si>
  <si>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</si>
  <si>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</si>
  <si>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</si>
  <si>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</si>
  <si>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</si>
  <si>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</si>
  <si>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</si>
  <si>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</si>
  <si>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</si>
  <si>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</si>
  <si>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</si>
  <si>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</si>
  <si>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</si>
  <si>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</si>
  <si>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</si>
  <si>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</si>
  <si>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</si>
  <si>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</si>
  <si>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</si>
  <si>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</si>
  <si>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</si>
  <si>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</si>
  <si>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</si>
  <si>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</si>
  <si>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</si>
  <si>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</si>
  <si>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</si>
  <si>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</si>
  <si>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</si>
  <si>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</si>
  <si>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</si>
  <si>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</si>
  <si>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</si>
  <si>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</si>
  <si>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</si>
  <si>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</si>
  <si>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</si>
  <si>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</si>
  <si>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</si>
  <si>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</si>
  <si>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</si>
  <si>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</si>
  <si>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</si>
  <si>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</si>
  <si>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</si>
  <si>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</si>
  <si>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</si>
  <si>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</si>
  <si>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</si>
  <si>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</si>
  <si>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</si>
  <si>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</si>
  <si>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</si>
  <si>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</si>
  <si>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</si>
  <si>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</si>
  <si>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</si>
  <si>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</si>
  <si>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</si>
  <si>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</si>
  <si>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</si>
  <si>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</si>
  <si>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</si>
  <si>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</si>
  <si>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</si>
  <si>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</si>
  <si>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</si>
  <si>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</si>
  <si>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</si>
  <si>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</si>
  <si>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</si>
  <si>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</si>
  <si>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</si>
  <si>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</si>
  <si>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</si>
  <si>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</si>
  <si>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</si>
  <si>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</si>
  <si>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</si>
  <si>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</si>
  <si>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</si>
  <si>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</si>
  <si>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</si>
  <si>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</si>
  <si>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</si>
  <si>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</si>
  <si>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</si>
  <si>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</si>
  <si>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</si>
  <si>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</si>
  <si>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</si>
  <si>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</si>
  <si>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</si>
  <si>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</si>
  <si>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</si>
  <si>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</si>
  <si>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</si>
  <si>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</si>
  <si>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</si>
  <si>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</si>
  <si>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</si>
  <si>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</si>
  <si>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</si>
  <si>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</si>
  <si>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</si>
  <si>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</si>
  <si>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</si>
  <si>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</si>
  <si>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</si>
  <si>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</si>
  <si>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</si>
  <si>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</si>
  <si>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</si>
  <si>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</si>
  <si>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</si>
  <si>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</si>
  <si>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</si>
  <si>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</si>
  <si>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</si>
  <si>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</si>
  <si>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</si>
  <si>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</si>
  <si>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</si>
  <si>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</si>
  <si>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</si>
  <si>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</si>
  <si>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</si>
  <si>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</si>
  <si>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</si>
  <si>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</si>
  <si>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</si>
  <si>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</si>
  <si>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</si>
  <si>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</si>
  <si>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</si>
  <si>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</si>
  <si>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</si>
  <si>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</si>
  <si>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</si>
  <si>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</si>
  <si>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</si>
  <si>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</si>
  <si>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</si>
  <si>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</si>
  <si>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</si>
  <si>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</si>
  <si>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</si>
  <si>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</si>
  <si>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</si>
  <si>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</si>
  <si>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</si>
  <si>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</si>
  <si>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</si>
  <si>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</si>
  <si>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</si>
  <si>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</si>
  <si>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</si>
  <si>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</si>
  <si>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</si>
  <si>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</si>
  <si>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</si>
  <si>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</si>
  <si>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</si>
  <si>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</si>
  <si>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</si>
  <si>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</si>
  <si>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</si>
  <si>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</si>
  <si>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</si>
  <si>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</si>
  <si>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</si>
  <si>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</si>
  <si>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</si>
  <si>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</si>
  <si>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</si>
  <si>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</si>
  <si>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</si>
  <si>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</si>
  <si>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</si>
  <si>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</si>
  <si>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</si>
  <si>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</si>
  <si>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</si>
  <si>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</si>
  <si>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</si>
  <si>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</si>
  <si>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</si>
  <si>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</si>
  <si>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</si>
  <si>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</si>
  <si>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</si>
  <si>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</si>
  <si>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</si>
  <si>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</si>
  <si>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</si>
  <si>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</si>
  <si>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</si>
  <si>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</si>
  <si>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</si>
  <si>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</si>
  <si>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</si>
  <si>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</si>
  <si>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</si>
  <si>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</si>
  <si>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</si>
  <si>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</si>
  <si>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</si>
  <si>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</si>
  <si>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</si>
  <si>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</si>
  <si>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</si>
  <si>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</si>
  <si>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</si>
  <si>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</si>
  <si>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</si>
  <si>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</si>
  <si>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</si>
  <si>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</si>
  <si>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</si>
  <si>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</si>
  <si>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</si>
  <si>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</si>
  <si>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</si>
  <si>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</si>
  <si>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</si>
  <si>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</si>
  <si>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</si>
  <si>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</si>
  <si>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</si>
  <si>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</si>
  <si>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</si>
  <si>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</si>
  <si>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</si>
  <si>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</si>
  <si>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</si>
  <si>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</si>
  <si>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</si>
  <si>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</si>
  <si>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</si>
  <si>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</si>
  <si>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</si>
  <si>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</si>
  <si>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</si>
  <si>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</si>
  <si>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</si>
  <si>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</si>
  <si>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</si>
  <si>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</si>
  <si>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</si>
  <si>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</si>
  <si>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</si>
  <si>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</si>
  <si>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</si>
  <si>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</si>
  <si>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</si>
  <si>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</si>
  <si>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</si>
  <si>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</si>
  <si>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</si>
  <si>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</si>
  <si>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</si>
  <si>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</si>
  <si>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</si>
  <si>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</si>
  <si>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</si>
  <si>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</si>
  <si>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</si>
  <si>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</si>
  <si>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</si>
  <si>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</si>
  <si>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</si>
  <si>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</si>
  <si>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</si>
  <si>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</si>
  <si>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</si>
  <si>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</si>
  <si>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</si>
  <si>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</si>
  <si>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</si>
  <si>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</si>
  <si>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</si>
  <si>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</si>
  <si>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</si>
  <si>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</si>
  <si>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</si>
  <si>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</si>
  <si>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</si>
  <si>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</si>
  <si>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</si>
  <si>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</si>
  <si>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</si>
  <si>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</si>
  <si>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</si>
  <si>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</si>
  <si>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</si>
  <si>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</si>
  <si>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</si>
  <si>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</si>
  <si>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</si>
  <si>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</si>
  <si>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</si>
  <si>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</si>
  <si>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</si>
  <si>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</si>
  <si>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</si>
  <si>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</si>
  <si>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</si>
  <si>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</si>
  <si>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</si>
  <si>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</si>
  <si>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</si>
  <si>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</si>
  <si>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</si>
  <si>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</si>
  <si>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</si>
  <si>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</si>
  <si>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</si>
  <si>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</si>
  <si>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</si>
  <si>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</si>
  <si>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</si>
  <si>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</si>
  <si>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</si>
  <si>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</si>
  <si>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</si>
  <si>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</si>
  <si>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</si>
  <si>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</si>
  <si>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</si>
  <si>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</si>
  <si>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</si>
  <si>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</si>
  <si>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</si>
  <si>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</si>
  <si>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</si>
  <si>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</si>
  <si>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</si>
  <si>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</si>
  <si>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</si>
  <si>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</si>
  <si>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</si>
  <si>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</si>
  <si>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</si>
  <si>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</si>
  <si>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</si>
  <si>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</si>
  <si>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</si>
  <si>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</si>
  <si>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</si>
  <si>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</si>
  <si>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</si>
  <si>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</si>
  <si>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</si>
  <si>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</si>
  <si>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</si>
  <si>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</si>
  <si>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</si>
  <si>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</si>
  <si>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</si>
  <si>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</si>
  <si>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</si>
  <si>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</si>
  <si>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</si>
  <si>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</si>
  <si>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</si>
  <si>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</si>
  <si>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</si>
  <si>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</si>
  <si>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</si>
  <si>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</si>
  <si>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</si>
  <si>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</si>
  <si>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</si>
  <si>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</si>
  <si>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</si>
  <si>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</si>
  <si>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</si>
  <si>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</si>
  <si>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</si>
  <si>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</si>
  <si>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</si>
  <si>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</si>
  <si>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</si>
  <si>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</si>
  <si>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</si>
  <si>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</si>
  <si>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</si>
  <si>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</si>
  <si>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</si>
  <si>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</si>
  <si>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</si>
  <si>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</si>
  <si>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</si>
  <si>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</si>
  <si>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</si>
  <si>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</si>
  <si>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</si>
  <si>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</si>
  <si>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</si>
  <si>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</si>
  <si>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</si>
  <si>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</si>
  <si>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</si>
  <si>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</si>
  <si>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</si>
  <si>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</si>
  <si>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</si>
  <si>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</si>
  <si>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</si>
  <si>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</si>
  <si>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</si>
  <si>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</si>
  <si>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</si>
  <si>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</si>
  <si>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</si>
  <si>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</si>
  <si>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</si>
  <si>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</si>
  <si>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</si>
  <si>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</si>
  <si>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</si>
  <si>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</si>
  <si>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</si>
  <si>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</si>
  <si>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</si>
  <si>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</si>
  <si>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</si>
  <si>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</si>
  <si>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</si>
  <si>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</si>
  <si>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</si>
  <si>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</si>
  <si>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</si>
  <si>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</si>
  <si>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</si>
  <si>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</si>
  <si>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</si>
  <si>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</si>
  <si>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</si>
  <si>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</si>
  <si>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</si>
  <si>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</si>
  <si>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</si>
  <si>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</si>
  <si>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</si>
  <si>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</si>
  <si>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</si>
  <si>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</si>
  <si>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</si>
  <si>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</si>
  <si>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</si>
  <si>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</si>
  <si>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</si>
  <si>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</si>
  <si>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</si>
  <si>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</si>
  <si>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</si>
  <si>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</si>
  <si>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</si>
  <si>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</si>
  <si>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</si>
  <si>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</si>
  <si>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</si>
  <si>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</si>
  <si>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</si>
  <si>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</si>
  <si>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</si>
  <si>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</si>
  <si>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</si>
  <si>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</si>
  <si>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</si>
  <si>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</si>
  <si>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</si>
  <si>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</si>
  <si>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</si>
  <si>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</si>
  <si>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</si>
  <si>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</si>
  <si>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</si>
  <si>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</si>
  <si>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</si>
  <si>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</si>
  <si>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</si>
  <si>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</si>
  <si>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</si>
  <si>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</si>
  <si>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</si>
  <si>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</si>
  <si>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</si>
  <si>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</si>
  <si>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</si>
  <si>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</si>
  <si>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</si>
  <si>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</si>
  <si>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</si>
  <si>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</si>
  <si>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</si>
  <si>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</si>
  <si>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</si>
  <si>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</si>
  <si>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</si>
  <si>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</si>
  <si>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</si>
  <si>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</si>
  <si>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</si>
  <si>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</si>
  <si>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</si>
  <si>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</si>
  <si>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</si>
  <si>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</si>
  <si>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</si>
  <si>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</si>
  <si>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</si>
  <si>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</si>
  <si>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</si>
  <si>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</si>
  <si>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</si>
  <si>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</si>
  <si>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</si>
  <si>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</si>
  <si>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</si>
  <si>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</si>
  <si>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</si>
  <si>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</si>
  <si>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</si>
  <si>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</si>
  <si>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</si>
  <si>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</si>
  <si>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</si>
  <si>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</si>
  <si>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</si>
  <si>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</si>
  <si>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</si>
  <si>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</si>
  <si>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</si>
  <si>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</si>
  <si>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</si>
  <si>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</si>
  <si>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</si>
  <si>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</si>
  <si>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</si>
  <si>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</si>
  <si>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</si>
  <si>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</si>
  <si>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</si>
  <si>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</si>
  <si>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</si>
  <si>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</si>
  <si>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</si>
  <si>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</si>
  <si>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</si>
  <si>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</si>
  <si>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</si>
  <si>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</si>
  <si>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</si>
  <si>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</si>
  <si>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</si>
  <si>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</si>
  <si>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</si>
  <si>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</si>
  <si>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</si>
  <si>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</si>
  <si>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</si>
  <si>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</si>
  <si>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</si>
  <si>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</si>
  <si>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</si>
  <si>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</si>
  <si>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</si>
  <si>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</si>
  <si>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</si>
  <si>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</si>
  <si>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</si>
  <si>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</si>
  <si>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</si>
  <si>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</si>
  <si>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</si>
  <si>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</si>
  <si>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</si>
  <si>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</si>
  <si>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</si>
  <si>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</si>
  <si>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</si>
  <si>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</si>
  <si>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</si>
  <si>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</si>
  <si>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</si>
  <si>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</si>
  <si>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</si>
  <si>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</si>
  <si>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</si>
  <si>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</si>
  <si>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</si>
  <si>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</si>
  <si>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</si>
  <si>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</si>
  <si>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</si>
  <si>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</si>
  <si>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</si>
  <si>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</si>
  <si>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</si>
  <si>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</si>
  <si>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</si>
  <si>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</si>
  <si>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</si>
  <si>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</si>
  <si>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</si>
  <si>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</si>
  <si>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</si>
  <si>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</si>
  <si>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</si>
  <si>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</si>
  <si>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</si>
  <si>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</si>
  <si>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</si>
  <si>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</si>
  <si>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</si>
  <si>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</si>
  <si>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</si>
  <si>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</si>
  <si>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</si>
  <si>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</si>
  <si>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</si>
  <si>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</si>
  <si>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</si>
  <si>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</si>
  <si>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</si>
  <si>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</si>
  <si>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</si>
  <si>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</si>
  <si>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</si>
  <si>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</si>
  <si>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</si>
  <si>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</si>
  <si>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</si>
  <si>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</si>
  <si>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</si>
  <si>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</si>
  <si>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</si>
  <si>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</si>
  <si>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</si>
  <si>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</si>
  <si>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</si>
  <si>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</si>
  <si>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</si>
  <si>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</si>
  <si>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</si>
  <si>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</si>
  <si>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</si>
  <si>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</si>
  <si>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</si>
  <si>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</si>
  <si>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</si>
  <si>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</si>
  <si>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</si>
  <si>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</si>
  <si>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</si>
  <si>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</si>
  <si>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</si>
  <si>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</si>
  <si>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</si>
  <si>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</si>
  <si>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</si>
  <si>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</si>
  <si>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</si>
  <si>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</si>
  <si>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</si>
  <si>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</si>
  <si>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</si>
  <si>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</si>
  <si>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</si>
  <si>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</si>
  <si>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</si>
  <si>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</si>
  <si>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</si>
  <si>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</si>
  <si>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</si>
  <si>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</si>
  <si>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</si>
  <si>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</si>
  <si>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</si>
  <si>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</si>
  <si>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</si>
  <si>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</si>
  <si>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</si>
  <si>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</si>
  <si>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</si>
  <si>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</si>
  <si>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</si>
  <si>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</si>
  <si>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</si>
  <si>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</si>
  <si>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</si>
  <si>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</si>
  <si>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</si>
  <si>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</si>
  <si>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</si>
  <si>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</si>
  <si>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</si>
  <si>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</si>
  <si>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</si>
  <si>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</si>
  <si>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</si>
  <si>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</si>
  <si>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</si>
  <si>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</si>
  <si>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</si>
  <si>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</si>
  <si>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</si>
  <si>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</si>
  <si>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</si>
  <si>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</si>
  <si>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</si>
  <si>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</si>
  <si>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</si>
  <si>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</si>
  <si>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</si>
  <si>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</si>
  <si>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</si>
  <si>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</si>
  <si>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</si>
  <si>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</si>
  <si>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</si>
  <si>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</si>
  <si>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</si>
  <si>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</si>
  <si>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</si>
  <si>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</si>
  <si>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</si>
  <si>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</si>
  <si>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</si>
  <si>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</si>
  <si>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</si>
  <si>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</si>
  <si>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</si>
  <si>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</si>
  <si>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</si>
  <si>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</si>
  <si>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</si>
  <si>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</si>
  <si>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</si>
  <si>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</si>
  <si>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</si>
  <si>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</si>
  <si>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</si>
  <si>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</si>
  <si>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</si>
  <si>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</si>
  <si>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</si>
  <si>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</si>
  <si>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</si>
  <si>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</si>
  <si>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</si>
  <si>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</si>
  <si>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</si>
  <si>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</si>
  <si>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</si>
  <si>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</si>
  <si>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</si>
  <si>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</si>
  <si>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</si>
  <si>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</si>
  <si>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</si>
  <si>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</si>
  <si>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</si>
  <si>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</si>
  <si>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</si>
  <si>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</si>
  <si>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</si>
  <si>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</si>
  <si>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</si>
  <si>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</si>
  <si>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</si>
  <si>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</si>
  <si>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</si>
  <si>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</si>
  <si>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</si>
  <si>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</si>
  <si>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</si>
  <si>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</si>
  <si>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</si>
  <si>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</si>
  <si>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</si>
  <si>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</si>
  <si>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</si>
  <si>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</si>
  <si>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</si>
  <si>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</si>
  <si>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</si>
  <si>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</si>
  <si>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</si>
  <si>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</si>
  <si>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</si>
  <si>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</si>
  <si>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</si>
  <si>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</si>
  <si>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</si>
  <si>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</si>
  <si>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</si>
  <si>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</si>
  <si>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</si>
  <si>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</si>
  <si>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</si>
  <si>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</si>
  <si>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</si>
  <si>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</si>
  <si>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</si>
  <si>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</si>
  <si>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</si>
  <si>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</si>
  <si>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</si>
  <si>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</si>
  <si>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</si>
  <si>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</si>
  <si>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</si>
  <si>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</si>
  <si>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</si>
  <si>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</si>
  <si>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</si>
  <si>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</si>
  <si>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</si>
  <si>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</si>
  <si>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</si>
  <si>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</si>
  <si>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</si>
  <si>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</si>
  <si>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</si>
  <si>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</si>
  <si>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</si>
  <si>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</si>
  <si>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</si>
  <si>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</si>
  <si>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</si>
  <si>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</si>
  <si>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</si>
  <si>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</si>
  <si>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</si>
  <si>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</si>
  <si>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</si>
  <si>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</si>
  <si>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</si>
  <si>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</si>
  <si>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</si>
  <si>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</si>
  <si>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</si>
  <si>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</si>
  <si>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</si>
  <si>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</si>
  <si>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</si>
  <si>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</si>
  <si>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</si>
  <si>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</si>
  <si>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</si>
  <si>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</si>
  <si>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</si>
  <si>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</si>
  <si>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</si>
  <si>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</si>
  <si>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</si>
  <si>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</si>
  <si>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</si>
  <si>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</si>
  <si>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</si>
  <si>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</si>
  <si>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</si>
  <si>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</si>
  <si>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</si>
  <si>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</si>
  <si>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</si>
  <si>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</si>
  <si>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</si>
  <si>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</si>
  <si>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</si>
  <si>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</si>
  <si>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</si>
  <si>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</si>
  <si>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</si>
  <si>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</si>
  <si>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</si>
  <si>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</si>
  <si>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</si>
  <si>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</si>
  <si>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</si>
  <si>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</si>
  <si>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</si>
  <si>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</si>
  <si>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</si>
  <si>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</si>
  <si>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</si>
  <si>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</si>
  <si>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</si>
  <si>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</si>
  <si>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</si>
  <si>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</si>
  <si>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</si>
  <si>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</si>
  <si>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</si>
  <si>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</si>
  <si>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</si>
  <si>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</si>
  <si>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</si>
  <si>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</si>
  <si>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</si>
  <si>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</si>
  <si>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</si>
  <si>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</si>
  <si>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</si>
  <si>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</si>
  <si>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</si>
  <si>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</si>
  <si>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</si>
  <si>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</si>
  <si>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</si>
  <si>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</si>
  <si>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</si>
  <si>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</si>
  <si>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</si>
  <si>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</si>
  <si>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</si>
  <si>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</si>
  <si>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</si>
  <si>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</si>
  <si>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</si>
  <si>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</si>
  <si>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</si>
  <si>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</si>
  <si>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</si>
  <si>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</si>
  <si>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</si>
  <si>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</si>
  <si>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</si>
  <si>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</si>
  <si>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</si>
  <si>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</si>
  <si>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</si>
  <si>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</si>
  <si>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</si>
  <si>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</si>
  <si>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</si>
  <si>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</si>
  <si>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</si>
  <si>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</si>
  <si>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</si>
  <si>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</si>
  <si>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</si>
  <si>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</si>
  <si>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</si>
  <si>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</si>
  <si>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</si>
  <si>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</si>
  <si>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</si>
  <si>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</si>
  <si>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</si>
  <si>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</si>
  <si>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</si>
  <si>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</si>
  <si>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</si>
  <si>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</si>
  <si>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</si>
  <si>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</si>
  <si>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</si>
  <si>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</si>
  <si>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</si>
  <si>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</si>
  <si>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</si>
  <si>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</si>
  <si>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</si>
  <si>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</si>
  <si>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</si>
  <si>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</si>
  <si>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</si>
  <si>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</si>
  <si>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</si>
  <si>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</si>
  <si>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</si>
  <si>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</si>
  <si>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</si>
  <si>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</si>
  <si>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</si>
  <si>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</si>
  <si>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</si>
  <si>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</si>
  <si>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</si>
  <si>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</si>
  <si>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</si>
  <si>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</si>
  <si>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</si>
  <si>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</si>
  <si>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</si>
  <si>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</si>
  <si>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</si>
  <si>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</si>
  <si>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</si>
  <si>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</si>
  <si>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</si>
  <si>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</si>
  <si>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</si>
  <si>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</si>
  <si>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</si>
  <si>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</si>
  <si>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</si>
  <si>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</si>
  <si>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</si>
  <si>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</si>
  <si>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</si>
  <si>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</si>
  <si>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</si>
  <si>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</si>
  <si>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</si>
  <si>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</si>
  <si>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</si>
  <si>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</si>
  <si>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</si>
  <si>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</si>
  <si>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</si>
  <si>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</si>
  <si>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</si>
  <si>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</si>
  <si>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</si>
  <si>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</si>
  <si>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</si>
  <si>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</si>
  <si>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</si>
  <si>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</si>
  <si>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</si>
  <si>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</si>
  <si>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</si>
  <si>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</si>
  <si>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</si>
  <si>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</si>
  <si>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</si>
  <si>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</si>
  <si>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</si>
  <si>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</si>
  <si>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</si>
  <si>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</si>
  <si>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</si>
  <si>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</si>
  <si>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</si>
  <si>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</si>
  <si>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</si>
  <si>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</si>
  <si>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</si>
  <si>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</si>
  <si>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</si>
  <si>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</si>
  <si>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</si>
  <si>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</si>
  <si>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</si>
  <si>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</si>
  <si>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</si>
  <si>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</si>
  <si>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</si>
  <si>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</si>
  <si>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</si>
  <si>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</si>
  <si>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</si>
  <si>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</si>
  <si>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</si>
  <si>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</si>
  <si>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</si>
  <si>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</si>
  <si>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</si>
  <si>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</si>
  <si>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</si>
  <si>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</si>
  <si>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</si>
  <si>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</si>
  <si>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</si>
  <si>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</si>
  <si>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</si>
  <si>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</si>
  <si>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</si>
  <si>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</si>
  <si>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</si>
  <si>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</si>
  <si>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</si>
  <si>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</si>
  <si>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</si>
  <si>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</si>
  <si>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</si>
  <si>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</si>
  <si>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</si>
  <si>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</si>
  <si>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</si>
  <si>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</si>
  <si>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</si>
  <si>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</si>
  <si>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</si>
  <si>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</si>
  <si>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</si>
  <si>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</si>
  <si>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</si>
  <si>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</si>
  <si>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</si>
  <si>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</si>
  <si>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</si>
  <si>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</si>
  <si>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</si>
  <si>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</si>
  <si>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</si>
  <si>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</si>
  <si>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</si>
  <si>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</si>
  <si>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</si>
  <si>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</si>
  <si>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</si>
  <si>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</si>
  <si>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</si>
  <si>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</si>
  <si>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</si>
  <si>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</si>
  <si>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</si>
  <si>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</si>
  <si>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</si>
  <si>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</si>
  <si>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</si>
  <si>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</si>
  <si>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</si>
  <si>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</si>
  <si>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</si>
  <si>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</si>
  <si>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</si>
  <si>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</si>
  <si>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</si>
  <si>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</si>
  <si>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</si>
  <si>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</si>
  <si>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</si>
  <si>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</si>
  <si>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</si>
  <si>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</si>
  <si>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</si>
  <si>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</si>
  <si>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</si>
  <si>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</si>
  <si>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</si>
  <si>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</si>
  <si>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</si>
  <si>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</si>
  <si>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</si>
  <si>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</si>
  <si>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</si>
  <si>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</si>
  <si>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</si>
  <si>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</si>
  <si>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</si>
  <si>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</si>
  <si>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</si>
  <si>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</si>
  <si>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</si>
  <si>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</si>
  <si>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</si>
  <si>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</si>
  <si>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</si>
  <si>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</si>
  <si>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</si>
  <si>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</si>
  <si>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</si>
  <si>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</si>
  <si>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</si>
  <si>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</si>
  <si>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</si>
  <si>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</si>
  <si>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</si>
  <si>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</si>
  <si>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</si>
  <si>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</si>
  <si>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</si>
  <si>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</si>
  <si>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</si>
  <si>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</si>
  <si>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</si>
  <si>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</si>
  <si>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</si>
  <si>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</si>
  <si>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</si>
  <si>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</si>
  <si>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</si>
  <si>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</si>
  <si>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</si>
  <si>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</si>
  <si>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</si>
  <si>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</si>
  <si>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</si>
  <si>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</si>
  <si>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</si>
  <si>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</si>
  <si>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</si>
  <si>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</si>
  <si>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</si>
  <si>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</si>
  <si>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</si>
  <si>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</si>
  <si>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</si>
  <si>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</si>
  <si>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</si>
  <si>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</si>
  <si>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</si>
  <si>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</si>
  <si>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</si>
  <si>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</si>
  <si>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</si>
  <si>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</si>
  <si>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</si>
  <si>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</si>
  <si>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</si>
  <si>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</si>
  <si>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</si>
  <si>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</si>
  <si>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</si>
  <si>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</si>
  <si>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</si>
  <si>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</si>
  <si>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</si>
  <si>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</si>
  <si>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</si>
  <si>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</si>
  <si>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</si>
  <si>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</si>
  <si>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</si>
  <si>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</si>
  <si>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</si>
  <si>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</si>
  <si>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</si>
  <si>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</si>
  <si>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</si>
  <si>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</si>
  <si>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</si>
  <si>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</si>
  <si>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</si>
  <si>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</si>
  <si>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</si>
  <si>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</si>
  <si>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</si>
  <si>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</si>
  <si>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</si>
  <si>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</si>
  <si>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</si>
  <si>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</si>
  <si>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</si>
  <si>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</si>
  <si>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</si>
  <si>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</si>
  <si>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</si>
  <si>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</si>
  <si>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</si>
  <si>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</si>
  <si>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</si>
  <si>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</si>
  <si>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</si>
  <si>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</si>
  <si>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</si>
  <si>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</si>
  <si>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</si>
  <si>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</si>
  <si>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</si>
  <si>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</si>
  <si>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</si>
  <si>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</si>
  <si>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</si>
  <si>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</si>
  <si>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</si>
  <si>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</si>
  <si>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</si>
  <si>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</si>
  <si>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</si>
  <si>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</si>
  <si>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</si>
  <si>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</si>
  <si>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</si>
  <si>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</si>
  <si>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</si>
  <si>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</si>
  <si>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</si>
  <si>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</si>
  <si>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</si>
  <si>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</si>
  <si>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</si>
  <si>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</si>
  <si>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</si>
  <si>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</si>
  <si>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</si>
  <si>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</si>
  <si>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</si>
  <si>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</si>
  <si>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</si>
  <si>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</si>
  <si>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</si>
  <si>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</si>
  <si>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</si>
  <si>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</si>
  <si>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</si>
  <si>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</si>
  <si>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</si>
  <si>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</si>
  <si>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</si>
  <si>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</si>
  <si>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</si>
  <si>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</si>
  <si>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</si>
  <si>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</si>
  <si>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</si>
  <si>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</si>
  <si>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</si>
  <si>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</si>
  <si>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</si>
  <si>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</si>
  <si>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</si>
  <si>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</si>
  <si>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</si>
  <si>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</si>
  <si>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</si>
  <si>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</si>
  <si>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</si>
  <si>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</si>
  <si>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</si>
  <si>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</si>
  <si>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</si>
  <si>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</si>
  <si>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</si>
  <si>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</si>
  <si>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</si>
  <si>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</si>
  <si>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</si>
  <si>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</si>
  <si>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</si>
  <si>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</si>
  <si>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</si>
  <si>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</si>
  <si>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</si>
  <si>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</si>
  <si>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</si>
  <si>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</si>
  <si>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</si>
  <si>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</si>
  <si>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</si>
  <si>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</si>
  <si>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</si>
  <si>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</si>
  <si>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</si>
  <si>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</si>
  <si>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</si>
  <si>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</si>
  <si>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</si>
  <si>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</si>
  <si>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</si>
  <si>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</si>
  <si>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</si>
  <si>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</si>
  <si>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</si>
  <si>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</si>
  <si>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</si>
  <si>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</si>
  <si>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</si>
  <si>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</si>
  <si>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</si>
  <si>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</si>
  <si>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</si>
  <si>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</si>
  <si>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</si>
  <si>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</si>
  <si>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</si>
  <si>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</si>
  <si>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</si>
  <si>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</si>
  <si>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</si>
  <si>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</si>
  <si>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</si>
  <si>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</si>
  <si>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</si>
  <si>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</si>
  <si>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</si>
  <si>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</si>
  <si>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</si>
  <si>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</si>
  <si>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</si>
  <si>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</si>
  <si>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</si>
  <si>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</si>
  <si>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</si>
  <si>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</si>
  <si>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</si>
  <si>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</si>
  <si>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</si>
  <si>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</si>
  <si>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</si>
  <si>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</si>
  <si>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</si>
  <si>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</si>
  <si>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</si>
  <si>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</si>
  <si>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</si>
  <si>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</si>
  <si>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</si>
  <si>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</si>
  <si>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</si>
  <si>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</si>
  <si>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</si>
  <si>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</si>
  <si>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</si>
  <si>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</si>
  <si>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</si>
  <si>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</si>
  <si>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</si>
  <si>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</si>
  <si>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</si>
  <si>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</si>
  <si>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</si>
  <si>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</si>
  <si>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</si>
  <si>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</si>
  <si>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</si>
  <si>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</si>
  <si>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</si>
  <si>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</si>
  <si>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</si>
  <si>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</si>
  <si>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</si>
  <si>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</si>
  <si>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</si>
  <si>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</si>
  <si>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</si>
  <si>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</si>
  <si>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</si>
  <si>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</si>
  <si>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</si>
  <si>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</si>
  <si>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</si>
  <si>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</si>
  <si>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</si>
  <si>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</si>
  <si>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</si>
  <si>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</si>
  <si>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</si>
  <si>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</si>
  <si>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</si>
  <si>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</si>
  <si>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</si>
  <si>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</si>
  <si>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</si>
  <si>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</si>
  <si>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</si>
  <si>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</si>
  <si>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</si>
  <si>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</si>
  <si>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</si>
  <si>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</si>
  <si>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</si>
  <si>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</si>
  <si>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</si>
  <si>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</si>
  <si>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</si>
  <si>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</si>
  <si>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</si>
  <si>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</si>
  <si>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</si>
  <si>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</si>
  <si>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</si>
  <si>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</si>
  <si>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</si>
  <si>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</si>
  <si>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</si>
  <si>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</si>
  <si>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</si>
  <si>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</si>
  <si>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</si>
  <si>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</si>
  <si>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</si>
  <si>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Villas of Hickory Estates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</si>
</sst>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314</v>
      </c>
      <c r="D11" s="8" t="s">
        <v>41</v>
      </c>
      <c r="E11" s="7"/>
      <c r="F11" s="7"/>
      <c r="G11" s="19"/>
      <c r="H11" s="160" t="s">
        <v>42</v>
      </c>
      <c r="I11" s="20"/>
      <c r="J11" s="20"/>
      <c r="K11" s="161">
        <f>S240</f>
        <v>97400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132</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14000</v>
      </c>
      <c r="F15" s="246">
        <f t="shared" si="1"/>
        <v>16000</v>
      </c>
      <c r="G15" s="246">
        <f t="shared" si="1"/>
        <v>18000</v>
      </c>
      <c r="H15" s="246">
        <f t="shared" si="1"/>
        <v>20000</v>
      </c>
      <c r="I15" s="246">
        <f t="shared" si="1"/>
        <v>21600</v>
      </c>
      <c r="J15" s="246">
        <f t="shared" si="1"/>
        <v>23200</v>
      </c>
      <c r="K15" s="246">
        <f t="shared" si="1"/>
        <v>24800</v>
      </c>
      <c r="L15" s="262">
        <f t="shared" si="1"/>
        <v>26400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44</v>
      </c>
      <c r="D16" s="259">
        <f>IF($B$16=$AS$16,"15",30)</f>
        <v>30</v>
      </c>
      <c r="E16" s="246">
        <f t="shared" ref="E16:L17" si="2">+IF(OR($B$11=0,$B$13=0,$B$18=0,$B$16=0),"",IF($B$16=$AS$13,E244,IF($B$16=$AS$14,E268,IF($B$16=$AS$16,E285,E45))))</f>
        <v>21000</v>
      </c>
      <c r="F16" s="246">
        <f t="shared" si="2"/>
        <v>24000</v>
      </c>
      <c r="G16" s="246">
        <f t="shared" si="2"/>
        <v>27000</v>
      </c>
      <c r="H16" s="246">
        <f t="shared" si="2"/>
        <v>30000</v>
      </c>
      <c r="I16" s="246">
        <f t="shared" si="2"/>
        <v>32400</v>
      </c>
      <c r="J16" s="246">
        <f t="shared" si="2"/>
        <v>34800</v>
      </c>
      <c r="K16" s="246">
        <f t="shared" si="2"/>
        <v>37200</v>
      </c>
      <c r="L16" s="262">
        <f t="shared" si="2"/>
        <v>39600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28000</v>
      </c>
      <c r="F17" s="246">
        <f t="shared" si="2"/>
        <v>32000</v>
      </c>
      <c r="G17" s="246">
        <f t="shared" si="2"/>
        <v>36000</v>
      </c>
      <c r="H17" s="246">
        <f t="shared" si="2"/>
        <v>40000</v>
      </c>
      <c r="I17" s="246">
        <f t="shared" si="2"/>
        <v>43200</v>
      </c>
      <c r="J17" s="246">
        <f t="shared" si="2"/>
        <v>46400</v>
      </c>
      <c r="K17" s="246">
        <f t="shared" si="2"/>
        <v>49600</v>
      </c>
      <c r="L17" s="262">
        <f t="shared" si="2"/>
        <v>52800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35000</v>
      </c>
      <c r="F18" s="246">
        <f t="shared" si="3"/>
        <v>40000</v>
      </c>
      <c r="G18" s="246">
        <f t="shared" si="3"/>
        <v>45000</v>
      </c>
      <c r="H18" s="246">
        <f t="shared" si="3"/>
        <v>50000</v>
      </c>
      <c r="I18" s="246">
        <f t="shared" si="3"/>
        <v>54000</v>
      </c>
      <c r="J18" s="246">
        <f t="shared" si="3"/>
        <v>58000</v>
      </c>
      <c r="K18" s="246">
        <f t="shared" si="3"/>
        <v>62000</v>
      </c>
      <c r="L18" s="262">
        <f t="shared" si="3"/>
        <v>66000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42000</v>
      </c>
      <c r="F19" s="246">
        <f t="shared" si="3"/>
        <v>48000</v>
      </c>
      <c r="G19" s="246">
        <f t="shared" si="3"/>
        <v>54000</v>
      </c>
      <c r="H19" s="246">
        <f t="shared" si="3"/>
        <v>60000</v>
      </c>
      <c r="I19" s="246">
        <f t="shared" si="3"/>
        <v>64800</v>
      </c>
      <c r="J19" s="246">
        <f t="shared" si="3"/>
        <v>69600</v>
      </c>
      <c r="K19" s="246">
        <f t="shared" si="3"/>
        <v>74400</v>
      </c>
      <c r="L19" s="262">
        <f t="shared" si="3"/>
        <v>79200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49000</v>
      </c>
      <c r="F20" s="246">
        <f t="shared" si="4"/>
        <v>56000</v>
      </c>
      <c r="G20" s="246">
        <f t="shared" si="4"/>
        <v>63000</v>
      </c>
      <c r="H20" s="246">
        <f t="shared" si="4"/>
        <v>70000</v>
      </c>
      <c r="I20" s="246">
        <f t="shared" si="4"/>
        <v>75600</v>
      </c>
      <c r="J20" s="246">
        <f t="shared" si="4"/>
        <v>81200</v>
      </c>
      <c r="K20" s="246">
        <f t="shared" si="4"/>
        <v>86800</v>
      </c>
      <c r="L20" s="262">
        <f t="shared" si="4"/>
        <v>92400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56000</v>
      </c>
      <c r="F21" s="246">
        <f t="shared" si="5"/>
        <v>64000</v>
      </c>
      <c r="G21" s="246">
        <f t="shared" si="5"/>
        <v>72000</v>
      </c>
      <c r="H21" s="246">
        <f t="shared" si="5"/>
        <v>80000</v>
      </c>
      <c r="I21" s="246">
        <f t="shared" si="5"/>
        <v>86400</v>
      </c>
      <c r="J21" s="246">
        <f t="shared" si="5"/>
        <v>92800</v>
      </c>
      <c r="K21" s="246">
        <f t="shared" si="5"/>
        <v>99200</v>
      </c>
      <c r="L21" s="262">
        <f t="shared" si="5"/>
        <v>105600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350</v>
      </c>
      <c r="F26" s="265">
        <f>IF(OR($B$16=0,$B$16=$AS$12,$B$16=$AS$13,$B$16=$AS$14,$B$16=$AS$15,$B$16=$AS$16),"",ROUNDDOWN(AVERAGE(E54,F54)/12*0.3,0))</f>
        <v>375</v>
      </c>
      <c r="G26" s="265">
        <f>IF(OR($B$16=0,$B$16=$AS$12,$B$16=$AS$13,$B$16=$AS$14,$B$16=$AS$15,$B$16=$AS$16),"",ROUNDDOWN(0.3*G54/12,0))</f>
        <v>450</v>
      </c>
      <c r="H26" s="265">
        <f>IF(OR($B$16=0,$B$16=$AS$12,$B$16=$AS$13,$B$16=$AS$14,$B$16=$AS$15,$B$16=$AS$16),"",ROUNDDOWN(AVERAGE(I54,H54)/12*0.3,0))</f>
        <v>520</v>
      </c>
      <c r="I26" s="265">
        <f>IF(OR($B$16=0,$B$16=$AS$12,$B$16=$AS$13,$B$16=$AS$14,$B$16=$AS$15,$B$16=$AS$16),"",ROUNDDOWN(0.3*J54/12,0))</f>
        <v>580</v>
      </c>
      <c r="J26" s="266">
        <f>IF(OR($B$16=0,$B$16=$AS$12,$B$16=$AS$13,$B$16=$AS$14,$B$16=$AS$15,$B$16=$AS$16),"",ROUNDDOWN(AVERAGE(K54,L54)/12*0.3,0))</f>
        <v>640</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525</v>
      </c>
      <c r="F27" s="256">
        <f>IF(OR($B$11=0,$B$18=0,$A$24=0,),"",IF(OR($B$16=$AS$14,$B$16=$AS$13),IF($B$29=$AP$10,$F253,IF($B$29=$AP$11,$F260,"")),IF($B$16=$AS$16,F290,ROUNDDOWN(AVERAGE(E55,F55)/12*0.3,0))))</f>
        <v>562</v>
      </c>
      <c r="G27" s="256">
        <f>IF(OR($B$11=0,$B$18=0,$A$24=0,),"",IF(OR($B$16=$AS$14,$B$16=$AS$13),IF($B$29=$AP$10,$G253,IF($B$29=$AP$11,$G260,"")),IF($B$16=$AS$16,G290,ROUNDDOWN(0.3*G55/12,0))))</f>
        <v>675</v>
      </c>
      <c r="H27" s="256">
        <f>IF(OR($B$11=0,$B$18=0,$A$24=0,),"",IF(OR($B$16=$AS$14,$B$16=$AS$13),IF($B$29=$AP$10,$H253,IF($B$29=$AP$11,$H260,"")),IF($B$16=$AS$16,H290,ROUNDDOWN(AVERAGE(I55,H55)/12*0.3,0))))</f>
        <v>780</v>
      </c>
      <c r="I27" s="256">
        <f>IF(OR($B$11=0,$B$18=0,$A$24=0,),"",IF(OR($B$16=$AS$14,$B$16=$AS$13),IF($B$29=$AP$10,$I253,IF($B$29=$AP$11,$I260,"")),IF($B$16=$AS$16,I290,ROUNDDOWN(0.3*J55/12,0))))</f>
        <v>870</v>
      </c>
      <c r="J27" s="258">
        <f>IF(OR($B$11=0,$B$18=0,$A$24=0,),"",IF(OR($B$16=$AS$14,$B$16=$AS$13),IF($B$29=$AP$10,$J253,IF($B$29=$AP$11,$J260,"")),IF($B$16=$AS$16,J290,ROUNDDOWN(AVERAGE(K55,L55)/12*0.3,0))))</f>
        <v>960</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700</v>
      </c>
      <c r="F28" s="256">
        <f>IF(OR($B$11=0,$B$18=0,$A$24=0,),"",IF(OR($B$16=$AS$14,$B$16=$AS$13),IF($B$29=$AP$10,$F254,IF($B$29=$AP$11,$F$261,"")),IF($B$16=$AS$16,F291,ROUNDDOWN(AVERAGE(E56,F56)/12*0.3,0))))</f>
        <v>750</v>
      </c>
      <c r="G28" s="256">
        <f>IF(OR($B$11=0,$B$18=0,$A$24=0,),"",IF(OR($B$16=$AS$14,$B$16=$AS$13),IF($B$29=$AP$10,$G254,IF($B$29=$AP$11,$G$261,"")),IF($B$16=$AS$16,G291,ROUNDDOWN(0.3*G56/12,0))))</f>
        <v>900</v>
      </c>
      <c r="H28" s="256">
        <f>IF(OR($B$11=0,$B$18=0,$A$24=0,),"",IF(OR($B$16=$AS$14,$B$16=$AS$13),IF($B$29=$AP$10,$H254,IF($B$29=$AP$11,$H$261,"")),IF($B$16=$AS$16,H291,ROUNDDOWN(AVERAGE(I56,H56)/12*0.3,0))))</f>
        <v>1040</v>
      </c>
      <c r="I28" s="256">
        <f>IF(OR($B$11=0,$B$18=0,$A$24=0,),"",IF(OR($B$16=$AS$14,$B$16=$AS$13),IF($B$29=$AP$10,$I254,IF($B$29=$AP$11,$I$261,"")),IF($B$16=$AS$16,I291,ROUNDDOWN(0.3*J56/12,0))))</f>
        <v>1160</v>
      </c>
      <c r="J28" s="258">
        <f>IF(OR($B$11=0,$B$18=0,$A$24=0,),"",IF(OR($B$16=$AS$14,$B$16=$AS$13),IF($B$29=$AP$10,$J254,IF($B$29=$AP$11,$J$261,"")),IF($B$16=$AS$16,J291,ROUNDDOWN(AVERAGE(K56,L56)/12*0.3,0))))</f>
        <v>1280</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875</v>
      </c>
      <c r="F29" s="256">
        <f>IF(OR($B$11=0,$B$18=0,$A$24=0,),"",IF(OR($B$16=$AS$14,$B$16=$AS$13),IF($B$29=$AP$10,$F255,IF($B$29=$AP$11,$F$262,"")),IF($B$16=$AS$16,"",ROUNDDOWN(AVERAGE(E57,F57)/12*0.3,0))))</f>
        <v>937</v>
      </c>
      <c r="G29" s="256">
        <f>IF(OR($B$11=0,$B$18=0,$A$24=0,),"",IF(OR($B$16=$AS$14,$B$16=$AS$13),IF($B$29=$AP$10,$G255,IF($B$29=$AP$11,$G$262,"")),IF($B$16=$AS$16,"",ROUNDDOWN(0.3*G57/12,0))))</f>
        <v>1125</v>
      </c>
      <c r="H29" s="256">
        <f>IF(OR($B$11=0,$B$18=0,$A$24=0,),"",IF(OR($B$16=$AS$14,$B$16=$AS$13),IF($B$29=$AP$10,$H255,IF($B$29=$AP$11,$H$262,"")),IF($B$16=$AS$16,"",ROUNDDOWN(AVERAGE(I57,H57)/12*0.3,0))))</f>
        <v>1300</v>
      </c>
      <c r="I29" s="256">
        <f>IF(OR($B$11=0,$B$18=0,$A$24=0,),"",IF(OR($B$16=$AS$14,$B$16=$AS$13),IF($B$29=$AP$10,$I255,IF($B$29=$AP$11,$I$262,"")),IF($B$16=$AS$16,"",ROUNDDOWN(0.3*J57/12,0))))</f>
        <v>1450</v>
      </c>
      <c r="J29" s="258">
        <f>IF(OR($B$11=0,$B$18=0,$A$24=0,),"",IF(OR($B$16=$AS$14,$B$16=$AS$13),IF($B$29=$AP$10,$J255,IF($B$29=$AP$11,$J$262,"")),IF($B$16=$AS$16,"",ROUNDDOWN(AVERAGE(K57,L57)/12*0.3,0))))</f>
        <v>1600</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1050</v>
      </c>
      <c r="F30" s="256">
        <f>IF(OR($B$11=0,$B$18=0,$A$24=0,),"",IF(OR($B$16=$AS$14,$B$16=$AS$13),IF($B$29=$AP$10,$F256,IF($B$29=$AP$11,$F$263,"")),IF($B$16=$AS$16,"",ROUNDDOWN(AVERAGE(E58,F58)/12*0.3,0))))</f>
        <v>1125</v>
      </c>
      <c r="G30" s="256">
        <f>IF(OR($B$11=0,$B$18=0,$A$24=0,),"",IF(OR($B$16=$AS$14,$B$16=$AS$13),IF($B$29=$AP$10,$G256,IF($B$29=$AP$11,$G$263,"")),IF($B$16=$AS$16,"",ROUNDDOWN(0.3*G58/12,0))))</f>
        <v>1350</v>
      </c>
      <c r="H30" s="256">
        <f>IF(OR($B$11=0,$B$18=0,$A$24=0,),"",IF(OR($B$16=$AS$14,$B$16=$AS$13),IF($B$29=$AP$10,$H256,IF($B$29=$AP$11,$H$263,"")),IF($B$16=$AS$16,"",ROUNDDOWN(AVERAGE(I58,H58)/12*0.3,0))))</f>
        <v>1560</v>
      </c>
      <c r="I30" s="256">
        <f>IF(OR($B$11=0,$B$18=0,$A$24=0,),"",IF(OR($B$16=$AS$14,$B$16=$AS$13),IF($B$29=$AP$10,$I256,IF($B$29=$AP$11,$I$263,"")),IF($B$16=$AS$16,"",ROUNDDOWN(0.3*J58/12,0))))</f>
        <v>1740</v>
      </c>
      <c r="J30" s="258">
        <f>IF(OR($B$11=0,$B$18=0,$A$24=0,),"",IF(OR($B$16=$AS$14,$B$16=$AS$13),IF($B$29=$AP$10,$J256,IF($B$29=$AP$11,$J$263,"")),IF($B$16=$AS$16,"",ROUNDDOWN(AVERAGE(K58,L58)/12*0.3,0))))</f>
        <v>1920</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1225</v>
      </c>
      <c r="F32" s="256">
        <f>IF(OR($B$16=0,$B$16=$AS$12,$B$16=$AS$13,$B$16=$AS$14,$B$16=$AS$15,$B$16=$AS$16),"",ROUNDDOWN(AVERAGE(E59,F59)/12*0.3,0))</f>
        <v>1312</v>
      </c>
      <c r="G32" s="256">
        <f>IF(OR($B$16=0,$B$16=$AS$12,$B$16=$AS$13,$B$16=$AS$14,$B$16=$AS$15,$B$16=$AS$16),"",ROUNDDOWN(0.3*G59/12,0))</f>
        <v>1575</v>
      </c>
      <c r="H32" s="256">
        <f>IF(OR($B$16=0,$B$16=$AS$12,$B$16=$AS$13,$B$16=$AS$14,$B$16=$AS$15,$B$16=$AS$16),"",ROUNDDOWN(AVERAGE(I59,H59)/12*0.3,0))</f>
        <v>1820</v>
      </c>
      <c r="I32" s="256">
        <f>IF(OR($B$16=0,$B$16=$AS$12,$B$16=$AS$13,$B$16=$AS$14,$B$16=$AS$15,$B$16=$AS$16),"",ROUNDDOWN(0.3*J59/12,0))</f>
        <v>2030</v>
      </c>
      <c r="J32" s="258">
        <f>IF(OR($B$16=0,$B$16=$AS$12,$B$16=$AS$13,$B$16=$AS$14,$B$16=$AS$15,$B$16=$AS$16),"",ROUNDDOWN(AVERAGE(K59,L59)/12*0.3,0))</f>
        <v>2240</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1400</v>
      </c>
      <c r="F33" s="76">
        <f>IF(OR($B$11=0,$B$18=0,$A$24=0,$B$16=$AS$16),"",IF(OR($B$16=$A$13,$B$16=$AS$13),$F257,ROUNDDOWN(AVERAGE(E60,F60)/12*0.3,0)))</f>
        <v>1500</v>
      </c>
      <c r="G33" s="76">
        <f>IF(OR($B$11=0,$B$18=0,$A$24=0,$B$16=$AS$16),"",IF(OR($B$16=$A$13,$B$16=$AS$13),$G257,ROUNDDOWN(0.3*G60/12,0)))</f>
        <v>1800</v>
      </c>
      <c r="H33" s="76">
        <f>IF(OR($B$11=0,$B$18=0,$A$24=0,$B$16=$AS$16),"",IF(OR($B$16=$A$13,$B$16=$AS$13),H257,ROUNDDOWN(AVERAGE(I60,H60)/12*0.3,0)))</f>
        <v>2080</v>
      </c>
      <c r="I33" s="76">
        <f>IF(OR($B$11=0,$B$18=0,$A$24=0,$B$16=$AS$16),"",IF(OR($B$16=$A$13,$B$16=$AS$13),I257,ROUNDDOWN(0.3*J60/12,0)))</f>
        <v>2320</v>
      </c>
      <c r="J33" s="77">
        <f>IF(OR($B$11=0,$B$18=0,$A$24=0,$B$16=$AS$16),"",IF(OR($B$16=$A$13,$B$16=$AS$13),J257,ROUNDDOWN(AVERAGE(K60,L60)/12*0.3,0)))</f>
        <v>2560</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14000</v>
      </c>
      <c r="F44" s="32">
        <f t="shared" ref="F44:L44" si="8">F47/5*2</f>
        <v>16000</v>
      </c>
      <c r="G44" s="32">
        <f t="shared" si="8"/>
        <v>18000</v>
      </c>
      <c r="H44" s="32">
        <f t="shared" si="8"/>
        <v>20000</v>
      </c>
      <c r="I44" s="32">
        <f t="shared" si="8"/>
        <v>21600</v>
      </c>
      <c r="J44" s="32">
        <f t="shared" si="8"/>
        <v>23200</v>
      </c>
      <c r="K44" s="32">
        <f t="shared" si="8"/>
        <v>24800</v>
      </c>
      <c r="L44" s="33">
        <f t="shared" si="8"/>
        <v>26400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21000</v>
      </c>
      <c r="F45" s="15">
        <f t="array" ref="F45">+MAX(IF($B63:$B91=1,F63:F91))</f>
        <v>24000</v>
      </c>
      <c r="G45" s="15">
        <f t="array" ref="G45">+MAX(IF($B63:$B91=1,G63:G91))</f>
        <v>27000</v>
      </c>
      <c r="H45" s="15">
        <f t="array" ref="H45">+MAX(IF($B63:$B91=1,H63:H91))</f>
        <v>30000</v>
      </c>
      <c r="I45" s="15">
        <f t="array" ref="I45">+MAX(IF($B63:$B91=1,I63:I91))</f>
        <v>32400</v>
      </c>
      <c r="J45" s="15">
        <f t="array" ref="J45">+MAX(IF($B63:$B91=1,J63:J91))</f>
        <v>34800</v>
      </c>
      <c r="K45" s="15">
        <f t="array" ref="K45">+MAX(IF($B63:$B91=1,K63:K91))</f>
        <v>37200</v>
      </c>
      <c r="L45" s="16">
        <f t="array" ref="L45">+MAX(IF($B63:$B91=1,L63:L91))</f>
        <v>39600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28000</v>
      </c>
      <c r="F46" s="15">
        <f t="array" ref="F46">+MAX(IF($B93:$B121=1,F93:F121))</f>
        <v>32000</v>
      </c>
      <c r="G46" s="15">
        <f t="array" ref="G46">+MAX(IF($B93:$B121=1,G93:G121))</f>
        <v>36000</v>
      </c>
      <c r="H46" s="15">
        <f t="array" ref="H46">+MAX(IF($B93:$B121=1,H93:H121))</f>
        <v>40000</v>
      </c>
      <c r="I46" s="15">
        <f t="array" ref="I46">+MAX(IF($B93:$B121=1,I93:I121))</f>
        <v>43200</v>
      </c>
      <c r="J46" s="15">
        <f t="array" ref="J46">+MAX(IF($B93:$B121=1,J93:J121))</f>
        <v>46400</v>
      </c>
      <c r="K46" s="15">
        <f t="array" ref="K46">+MAX(IF($B93:$B121=1,K93:K121))</f>
        <v>49600</v>
      </c>
      <c r="L46" s="16">
        <f t="array" ref="L46">+MAX(IF($B93:$B121=1,L93:L121))</f>
        <v>52800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35000</v>
      </c>
      <c r="F47" s="15">
        <f t="array" ref="F47">+MAX(IF($B123:$B151=1,F123:F151))</f>
        <v>40000</v>
      </c>
      <c r="G47" s="15">
        <f t="array" ref="G47">+MAX(IF($B123:$B151=1,G123:G151))</f>
        <v>45000</v>
      </c>
      <c r="H47" s="15">
        <f t="array" ref="H47">+MAX(IF($B123:$B151=1,H123:H151))</f>
        <v>50000</v>
      </c>
      <c r="I47" s="15">
        <f t="array" ref="I47">+MAX(IF($B123:$B151=1,I123:I151))</f>
        <v>54000</v>
      </c>
      <c r="J47" s="15">
        <f t="array" ref="J47">+MAX(IF($B123:$B151=1,J123:J151))</f>
        <v>58000</v>
      </c>
      <c r="K47" s="15">
        <f t="array" ref="K47">+MAX(IF($B123:$B151=1,K123:K151))</f>
        <v>62000</v>
      </c>
      <c r="L47" s="16">
        <f t="array" ref="L47">+MAX(IF($B123:$B151=1,L123:L151))</f>
        <v>66000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42000</v>
      </c>
      <c r="F48" s="15">
        <f t="array" ref="F48">+MAX(IF($B153:$B181=1,F153:F181))</f>
        <v>48000</v>
      </c>
      <c r="G48" s="15">
        <f t="array" ref="G48">+MAX(IF($B153:$B181=1,G153:G181))</f>
        <v>54000</v>
      </c>
      <c r="H48" s="15">
        <f t="array" ref="H48">+MAX(IF($B153:$B181=1,H153:H181))</f>
        <v>60000</v>
      </c>
      <c r="I48" s="15">
        <f t="array" ref="I48">+MAX(IF($B153:$B181=1,I153:I181))</f>
        <v>64800</v>
      </c>
      <c r="J48" s="15">
        <f t="array" ref="J48">+MAX(IF($B153:$B181=1,J153:J181))</f>
        <v>69600</v>
      </c>
      <c r="K48" s="15">
        <f t="array" ref="K48">+MAX(IF($B153:$B181=1,K153:K181))</f>
        <v>74400</v>
      </c>
      <c r="L48" s="16">
        <f t="array" ref="L48">+MAX(IF($B153:$B181=1,L153:L181))</f>
        <v>79200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49000</v>
      </c>
      <c r="F49" s="15">
        <f t="shared" ref="F49:L49" si="9">F47/5*7</f>
        <v>56000</v>
      </c>
      <c r="G49" s="15">
        <f t="shared" si="9"/>
        <v>63000</v>
      </c>
      <c r="H49" s="15">
        <f t="shared" si="9"/>
        <v>70000</v>
      </c>
      <c r="I49" s="15">
        <f t="shared" si="9"/>
        <v>75600</v>
      </c>
      <c r="J49" s="15">
        <f t="shared" si="9"/>
        <v>81200</v>
      </c>
      <c r="K49" s="15">
        <f t="shared" si="9"/>
        <v>86800</v>
      </c>
      <c r="L49" s="16">
        <f t="shared" si="9"/>
        <v>92400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56000</v>
      </c>
      <c r="F50" s="17">
        <f t="array" ref="F50">+MAX(IF($B183:$B211=1,F183:F211))</f>
        <v>64000</v>
      </c>
      <c r="G50" s="17">
        <f t="array" ref="G50">+MAX(IF($B183:$B211=1,G183:G211))</f>
        <v>72000</v>
      </c>
      <c r="H50" s="17">
        <f t="array" ref="H50">+MAX(IF($B183:$B211=1,H183:H211))</f>
        <v>80000</v>
      </c>
      <c r="I50" s="17">
        <f t="array" ref="I50">+MAX(IF($B183:$B211=1,I183:I211))</f>
        <v>86400</v>
      </c>
      <c r="J50" s="17">
        <f t="array" ref="J50">+MAX(IF($B183:$B211=1,J183:J211))</f>
        <v>92800</v>
      </c>
      <c r="K50" s="17">
        <f t="array" ref="K50">+MAX(IF($B183:$B211=1,K183:K211))</f>
        <v>99200</v>
      </c>
      <c r="L50" s="18">
        <f t="array" ref="L50">+MAX(IF($B183:$B211=1,L183:L211))</f>
        <v>105600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14000</v>
      </c>
      <c r="F54" s="32">
        <f t="shared" ref="F54:L54" si="10">F57/5*2</f>
        <v>16000</v>
      </c>
      <c r="G54" s="32">
        <f t="shared" si="10"/>
        <v>18000</v>
      </c>
      <c r="H54" s="32">
        <f t="shared" si="10"/>
        <v>20000</v>
      </c>
      <c r="I54" s="32">
        <f t="shared" si="10"/>
        <v>21600</v>
      </c>
      <c r="J54" s="32">
        <f t="shared" si="10"/>
        <v>23200</v>
      </c>
      <c r="K54" s="32">
        <f t="shared" si="10"/>
        <v>24800</v>
      </c>
      <c r="L54" s="33">
        <f t="shared" si="10"/>
        <v>26400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21000</v>
      </c>
      <c r="F55" s="15">
        <f t="array" ref="F55">+MAX(IF($C63:$C91=1,F63:F91))</f>
        <v>24000</v>
      </c>
      <c r="G55" s="15">
        <f t="array" ref="G55">+MAX(IF($C63:$C91=1,G63:G91))</f>
        <v>27000</v>
      </c>
      <c r="H55" s="15">
        <f t="array" ref="H55">+MAX(IF($C63:$C91=1,H63:H91))</f>
        <v>30000</v>
      </c>
      <c r="I55" s="15">
        <f t="array" ref="I55">+MAX(IF($C63:$C91=1,I63:I91))</f>
        <v>32400</v>
      </c>
      <c r="J55" s="15">
        <f t="array" ref="J55">+MAX(IF($C63:$C91=1,J63:J91))</f>
        <v>34800</v>
      </c>
      <c r="K55" s="15">
        <f t="array" ref="K55">+MAX(IF($C63:$C91=1,K63:K91))</f>
        <v>37200</v>
      </c>
      <c r="L55" s="16">
        <f t="array" ref="L55">+MAX(IF($C63:$C91=1,L63:L91))</f>
        <v>39600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28000</v>
      </c>
      <c r="F56" s="15">
        <f t="array" ref="F56">+MAX(IF($C93:$C121=1,F93:F121))</f>
        <v>32000</v>
      </c>
      <c r="G56" s="15">
        <f t="array" ref="G56">+MAX(IF($C93:$C121=1,G93:G121))</f>
        <v>36000</v>
      </c>
      <c r="H56" s="15">
        <f t="array" ref="H56">+MAX(IF($C93:$C121=1,H93:H121))</f>
        <v>40000</v>
      </c>
      <c r="I56" s="15">
        <f t="array" ref="I56">+MAX(IF($C93:$C121=1,I93:I121))</f>
        <v>43200</v>
      </c>
      <c r="J56" s="15">
        <f t="array" ref="J56">+MAX(IF($C93:$C121=1,J93:J121))</f>
        <v>46400</v>
      </c>
      <c r="K56" s="15">
        <f t="array" ref="K56">+MAX(IF($C93:$C121=1,K93:K121))</f>
        <v>49600</v>
      </c>
      <c r="L56" s="16">
        <f t="array" ref="L56">+MAX(IF($C93:$C121=1,L93:L121))</f>
        <v>52800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35000</v>
      </c>
      <c r="F57" s="15">
        <f t="array" ref="F57">+MAX(IF($C123:$C151=1,F123:F151))</f>
        <v>40000</v>
      </c>
      <c r="G57" s="15">
        <f t="array" ref="G57">+MAX(IF($C123:$C151=1,G123:G151))</f>
        <v>45000</v>
      </c>
      <c r="H57" s="15">
        <f t="array" ref="H57">+MAX(IF($C123:$C151=1,H123:H151))</f>
        <v>50000</v>
      </c>
      <c r="I57" s="15">
        <f t="array" ref="I57">+MAX(IF($C123:$C151=1,I123:I151))</f>
        <v>54000</v>
      </c>
      <c r="J57" s="15">
        <f t="array" ref="J57">+MAX(IF($C123:$C151=1,J123:J151))</f>
        <v>58000</v>
      </c>
      <c r="K57" s="15">
        <f t="array" ref="K57">+MAX(IF($C123:$C151=1,K123:K151))</f>
        <v>62000</v>
      </c>
      <c r="L57" s="16">
        <f t="array" ref="L57">+MAX(IF($C123:$C151=1,L123:L151))</f>
        <v>66000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42000</v>
      </c>
      <c r="F58" s="15">
        <f t="array" ref="F58">+MAX(IF($C153:$C181=1,F153:F181))</f>
        <v>48000</v>
      </c>
      <c r="G58" s="15">
        <f t="array" ref="G58">+MAX(IF($C153:$C181=1,G153:G181))</f>
        <v>54000</v>
      </c>
      <c r="H58" s="15">
        <f t="array" ref="H58">+MAX(IF($C153:$C181=1,H153:H181))</f>
        <v>60000</v>
      </c>
      <c r="I58" s="15">
        <f t="array" ref="I58">+MAX(IF($C153:$C181=1,I153:I181))</f>
        <v>64800</v>
      </c>
      <c r="J58" s="15">
        <f t="array" ref="J58">+MAX(IF($C153:$C181=1,J153:J181))</f>
        <v>69600</v>
      </c>
      <c r="K58" s="15">
        <f t="array" ref="K58">+MAX(IF($C153:$C181=1,K153:K181))</f>
        <v>74400</v>
      </c>
      <c r="L58" s="16">
        <f t="array" ref="L58">+MAX(IF($C153:$C181=1,L153:L181))</f>
        <v>79200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49000</v>
      </c>
      <c r="F59" s="15">
        <f t="shared" ref="F59:L59" si="11">F57/5*7</f>
        <v>56000</v>
      </c>
      <c r="G59" s="15">
        <f t="shared" si="11"/>
        <v>63000</v>
      </c>
      <c r="H59" s="15">
        <f t="shared" si="11"/>
        <v>70000</v>
      </c>
      <c r="I59" s="15">
        <f t="shared" si="11"/>
        <v>75600</v>
      </c>
      <c r="J59" s="15">
        <f t="shared" si="11"/>
        <v>81200</v>
      </c>
      <c r="K59" s="15">
        <f t="shared" si="11"/>
        <v>86800</v>
      </c>
      <c r="L59" s="16">
        <f t="shared" si="11"/>
        <v>92400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56000</v>
      </c>
      <c r="F60" s="17">
        <f t="array" ref="F60">+MAX(IF($C183:$C211=1,F183:F211))</f>
        <v>64000</v>
      </c>
      <c r="G60" s="17">
        <f t="array" ref="G60">+MAX(IF($C183:$C211=1,G183:G211))</f>
        <v>72000</v>
      </c>
      <c r="H60" s="17">
        <f t="array" ref="H60">+MAX(IF($C183:$C211=1,H183:H211))</f>
        <v>80000</v>
      </c>
      <c r="I60" s="17">
        <f t="array" ref="I60">+MAX(IF($C183:$C211=1,I183:I211))</f>
        <v>86400</v>
      </c>
      <c r="J60" s="17">
        <f t="array" ref="J60">+MAX(IF($C183:$C211=1,J183:J211))</f>
        <v>92800</v>
      </c>
      <c r="K60" s="17">
        <f t="array" ref="K60">+MAX(IF($C183:$C211=1,K183:K211))</f>
        <v>99200</v>
      </c>
      <c r="L60" s="18">
        <f t="array" ref="L60">+MAX(IF($C183:$C211=1,L183:L211))</f>
        <v>105600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14730</v>
      </c>
      <c r="F63" s="281">
        <f t="shared" si="14"/>
        <v>16830</v>
      </c>
      <c r="G63" s="281">
        <f t="shared" si="14"/>
        <v>18930</v>
      </c>
      <c r="H63" s="281">
        <f t="shared" si="14"/>
        <v>21030</v>
      </c>
      <c r="I63" s="281">
        <f t="shared" si="14"/>
        <v>22710</v>
      </c>
      <c r="J63" s="281">
        <f t="shared" si="14"/>
        <v>24390</v>
      </c>
      <c r="K63" s="281">
        <f t="shared" si="14"/>
        <v>26070</v>
      </c>
      <c r="L63" s="281">
        <f t="shared" si="14"/>
        <v>27750</v>
      </c>
      <c r="N63" s="90" t="str">
        <f>CONCATENATE($AU$10,$B$11,$N$62)</f>
        <v>Before 12-31-2008Dallas30</v>
      </c>
      <c r="P63" s="188">
        <f>VLOOKUP($N63,'pre 12-31-08'!$A$4:$L$1400,E$62+3,FALSE)</f>
        <v>14730</v>
      </c>
      <c r="Q63" s="188">
        <f>VLOOKUP($N63,'pre 12-31-08'!$A$4:$L$1400,F$62+3,FALSE)</f>
        <v>16830</v>
      </c>
      <c r="R63" s="188">
        <f>VLOOKUP($N63,'pre 12-31-08'!$A$4:$L$1400,G$62+3,FALSE)</f>
        <v>18930</v>
      </c>
      <c r="S63" s="188">
        <f>VLOOKUP($N63,'pre 12-31-08'!$A$4:$L$1400,H$62+3,FALSE)</f>
        <v>21030</v>
      </c>
      <c r="T63" s="188">
        <f>VLOOKUP($N63,'pre 12-31-08'!$A$4:$L$1400,I$62+3,FALSE)</f>
        <v>22710</v>
      </c>
      <c r="U63" s="188">
        <f>VLOOKUP($N63,'pre 12-31-08'!$A$4:$L$1400,J$62+3,FALSE)</f>
        <v>24390</v>
      </c>
      <c r="V63" s="188">
        <f>VLOOKUP($N63,'pre 12-31-08'!$A$4:$L$1400,K$62+3,FALSE)</f>
        <v>26070</v>
      </c>
      <c r="W63" s="188">
        <f>VLOOKUP($N63,'pre 12-31-08'!$A$4:$L$1400,L$62+3,FALSE)</f>
        <v>27750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14370</v>
      </c>
      <c r="F64" s="281">
        <f t="shared" si="14"/>
        <v>16410</v>
      </c>
      <c r="G64" s="281">
        <f t="shared" si="14"/>
        <v>18450</v>
      </c>
      <c r="H64" s="281">
        <f t="shared" si="14"/>
        <v>20490</v>
      </c>
      <c r="I64" s="281">
        <f t="shared" si="14"/>
        <v>22140</v>
      </c>
      <c r="J64" s="281">
        <f t="shared" si="14"/>
        <v>23790</v>
      </c>
      <c r="K64" s="281">
        <f t="shared" si="14"/>
        <v>25410</v>
      </c>
      <c r="L64" s="281">
        <f t="shared" si="14"/>
        <v>27060</v>
      </c>
      <c r="N64" s="90" t="str">
        <f>CONCATENATE($AU$11,$B$11,$N$62)</f>
        <v>1/1/2009 - 5/13/2010Dallas30</v>
      </c>
      <c r="P64" s="188">
        <f>VLOOKUP($N64,'1-1-09-5-14-10'!$A$4:$L$1400,E$62+3,FALSE)</f>
        <v>14370</v>
      </c>
      <c r="Q64" s="188">
        <f>VLOOKUP($N64,'1-1-09-5-14-10'!$A$4:$L$1400,F$62+3,FALSE)</f>
        <v>16410</v>
      </c>
      <c r="R64" s="188">
        <f>VLOOKUP($N64,'1-1-09-5-14-10'!$A$4:$L$1400,G$62+3,FALSE)</f>
        <v>18450</v>
      </c>
      <c r="S64" s="188">
        <f>VLOOKUP($N64,'1-1-09-5-14-10'!$A$4:$L$1400,H$62+3,FALSE)</f>
        <v>20490</v>
      </c>
      <c r="T64" s="188">
        <f>VLOOKUP($N64,'1-1-09-5-14-10'!$A$4:$L$1400,I$62+3,FALSE)</f>
        <v>22140</v>
      </c>
      <c r="U64" s="188">
        <f>VLOOKUP($N64,'1-1-09-5-14-10'!$A$4:$L$1400,J$62+3,FALSE)</f>
        <v>23790</v>
      </c>
      <c r="V64" s="188">
        <f>VLOOKUP($N64,'1-1-09-5-14-10'!$A$4:$L$1400,K$62+3,FALSE)</f>
        <v>25410</v>
      </c>
      <c r="W64" s="188">
        <f>VLOOKUP($N64,'1-1-09-5-14-10'!$A$4:$L$1400,L$62+3,FALSE)</f>
        <v>27060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14370</v>
      </c>
      <c r="F65" s="282">
        <f t="shared" si="17"/>
        <v>16410</v>
      </c>
      <c r="G65" s="282">
        <f t="shared" si="17"/>
        <v>18450</v>
      </c>
      <c r="H65" s="282">
        <f t="shared" si="17"/>
        <v>20490</v>
      </c>
      <c r="I65" s="282">
        <f t="shared" si="17"/>
        <v>22140</v>
      </c>
      <c r="J65" s="282">
        <f t="shared" si="17"/>
        <v>23790</v>
      </c>
      <c r="K65" s="282">
        <f t="shared" si="17"/>
        <v>25410</v>
      </c>
      <c r="L65" s="282">
        <f t="shared" si="17"/>
        <v>27060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14370</v>
      </c>
      <c r="F66" s="281">
        <f t="shared" si="18"/>
        <v>16410</v>
      </c>
      <c r="G66" s="281">
        <f t="shared" si="18"/>
        <v>18450</v>
      </c>
      <c r="H66" s="281">
        <f t="shared" si="18"/>
        <v>20490</v>
      </c>
      <c r="I66" s="281">
        <f t="shared" si="18"/>
        <v>22140</v>
      </c>
      <c r="J66" s="281">
        <f t="shared" si="18"/>
        <v>23790</v>
      </c>
      <c r="K66" s="281">
        <f t="shared" si="18"/>
        <v>25410</v>
      </c>
      <c r="L66" s="281">
        <f t="shared" si="18"/>
        <v>27060</v>
      </c>
      <c r="N66" s="90" t="str">
        <f>CONCATENATE($AU$13,$B$11,$N$62)</f>
        <v>6/29/2010 - 5/30/2011Dallas30</v>
      </c>
      <c r="P66" s="188">
        <f>VLOOKUP($N66,'5-14-10-5-31-11'!$A$4:$L$1400,E$62+3,FALSE)</f>
        <v>14370</v>
      </c>
      <c r="Q66" s="188">
        <f>VLOOKUP($N66,'5-14-10-5-31-11'!$A$4:$L$1400,F$62+3,FALSE)</f>
        <v>16410</v>
      </c>
      <c r="R66" s="188">
        <f>VLOOKUP($N66,'5-14-10-5-31-11'!$A$4:$L$1400,G$62+3,FALSE)</f>
        <v>18450</v>
      </c>
      <c r="S66" s="188">
        <f>VLOOKUP($N66,'5-14-10-5-31-11'!$A$4:$L$1400,H$62+3,FALSE)</f>
        <v>20490</v>
      </c>
      <c r="T66" s="188">
        <f>VLOOKUP($N66,'5-14-10-5-31-11'!$A$4:$L$1400,I$62+3,FALSE)</f>
        <v>22140</v>
      </c>
      <c r="U66" s="188">
        <f>VLOOKUP($N66,'5-14-10-5-31-11'!$A$4:$L$1400,J$62+3,FALSE)</f>
        <v>23790</v>
      </c>
      <c r="V66" s="188">
        <f>VLOOKUP($N66,'5-14-10-5-31-11'!$A$4:$L$1400,K$62+3,FALSE)</f>
        <v>25410</v>
      </c>
      <c r="W66" s="188">
        <f>VLOOKUP($N66,'5-14-10-5-31-11'!$A$4:$L$1400,L$62+3,FALSE)</f>
        <v>27060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14910</v>
      </c>
      <c r="F67" s="282">
        <f t="shared" si="20"/>
        <v>17040</v>
      </c>
      <c r="G67" s="282">
        <f t="shared" si="20"/>
        <v>19170</v>
      </c>
      <c r="H67" s="282">
        <f t="shared" si="20"/>
        <v>21270</v>
      </c>
      <c r="I67" s="282">
        <f t="shared" si="20"/>
        <v>22980</v>
      </c>
      <c r="J67" s="282">
        <f t="shared" si="20"/>
        <v>24690</v>
      </c>
      <c r="K67" s="282">
        <f t="shared" si="20"/>
        <v>26400</v>
      </c>
      <c r="L67" s="282">
        <f t="shared" si="20"/>
        <v>28080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14910</v>
      </c>
      <c r="F68" s="281">
        <f t="shared" si="21"/>
        <v>17040</v>
      </c>
      <c r="G68" s="281">
        <f t="shared" si="21"/>
        <v>19170</v>
      </c>
      <c r="H68" s="281">
        <f t="shared" si="21"/>
        <v>21270</v>
      </c>
      <c r="I68" s="281">
        <f t="shared" si="21"/>
        <v>22980</v>
      </c>
      <c r="J68" s="281">
        <f t="shared" si="21"/>
        <v>24690</v>
      </c>
      <c r="K68" s="281">
        <f t="shared" si="21"/>
        <v>26400</v>
      </c>
      <c r="L68" s="281">
        <f t="shared" si="21"/>
        <v>28080</v>
      </c>
      <c r="N68" s="162" t="s">
        <v>71</v>
      </c>
      <c r="P68" s="188">
        <f t="shared" ref="P68:W68" si="22">+P128/5*3</f>
        <v>14520</v>
      </c>
      <c r="Q68" s="188">
        <f t="shared" si="22"/>
        <v>16590</v>
      </c>
      <c r="R68" s="188">
        <f t="shared" si="22"/>
        <v>18660</v>
      </c>
      <c r="S68" s="188">
        <f t="shared" si="22"/>
        <v>20730</v>
      </c>
      <c r="T68" s="188">
        <f t="shared" si="22"/>
        <v>22410</v>
      </c>
      <c r="U68" s="188">
        <f t="shared" si="22"/>
        <v>24060</v>
      </c>
      <c r="V68" s="188">
        <f t="shared" si="22"/>
        <v>25710</v>
      </c>
      <c r="W68" s="188">
        <f t="shared" si="22"/>
        <v>27390</v>
      </c>
      <c r="Y68" s="188">
        <f t="shared" ref="Y68:AF68" si="23">+Y128/5*3</f>
        <v>14910</v>
      </c>
      <c r="Z68" s="188">
        <f t="shared" si="23"/>
        <v>17040</v>
      </c>
      <c r="AA68" s="188">
        <f t="shared" si="23"/>
        <v>19170</v>
      </c>
      <c r="AB68" s="188">
        <f t="shared" si="23"/>
        <v>21270</v>
      </c>
      <c r="AC68" s="188">
        <f t="shared" si="23"/>
        <v>22980</v>
      </c>
      <c r="AD68" s="188">
        <f t="shared" si="23"/>
        <v>24690</v>
      </c>
      <c r="AE68" s="188">
        <f t="shared" si="23"/>
        <v>26400</v>
      </c>
      <c r="AF68" s="188">
        <f t="shared" si="23"/>
        <v>28080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15120</v>
      </c>
      <c r="F69" s="282">
        <f t="shared" ref="F69:L69" si="25">+MAX(F68,F70)</f>
        <v>17280</v>
      </c>
      <c r="G69" s="282">
        <f t="shared" si="25"/>
        <v>19440</v>
      </c>
      <c r="H69" s="282">
        <f t="shared" si="25"/>
        <v>21570</v>
      </c>
      <c r="I69" s="282">
        <f t="shared" si="25"/>
        <v>23310</v>
      </c>
      <c r="J69" s="282">
        <f t="shared" si="25"/>
        <v>25050</v>
      </c>
      <c r="K69" s="282">
        <f t="shared" si="25"/>
        <v>26760</v>
      </c>
      <c r="L69" s="282">
        <f t="shared" si="25"/>
        <v>28500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15120</v>
      </c>
      <c r="F70" s="281">
        <f t="shared" si="26"/>
        <v>17280</v>
      </c>
      <c r="G70" s="281">
        <f t="shared" si="26"/>
        <v>19440</v>
      </c>
      <c r="H70" s="281">
        <f t="shared" si="26"/>
        <v>21570</v>
      </c>
      <c r="I70" s="281">
        <f t="shared" si="26"/>
        <v>23310</v>
      </c>
      <c r="J70" s="281">
        <f t="shared" si="26"/>
        <v>25050</v>
      </c>
      <c r="K70" s="281">
        <f t="shared" si="26"/>
        <v>26760</v>
      </c>
      <c r="L70" s="281">
        <f t="shared" si="26"/>
        <v>28500</v>
      </c>
      <c r="N70" s="162" t="s">
        <v>325</v>
      </c>
      <c r="P70" s="188">
        <f t="shared" ref="P70:W70" si="27">+P130/5*3</f>
        <v>14730</v>
      </c>
      <c r="Q70" s="188">
        <f t="shared" si="27"/>
        <v>16830</v>
      </c>
      <c r="R70" s="188">
        <f t="shared" si="27"/>
        <v>18930</v>
      </c>
      <c r="S70" s="188">
        <f t="shared" si="27"/>
        <v>21030</v>
      </c>
      <c r="T70" s="188">
        <f t="shared" si="27"/>
        <v>22740</v>
      </c>
      <c r="U70" s="188">
        <f t="shared" si="27"/>
        <v>24420</v>
      </c>
      <c r="V70" s="188">
        <f t="shared" si="27"/>
        <v>26100</v>
      </c>
      <c r="W70" s="188">
        <f t="shared" si="27"/>
        <v>27780</v>
      </c>
      <c r="Y70" s="188">
        <f t="shared" ref="Y70:AF70" si="28">+Y130/5*3</f>
        <v>15120</v>
      </c>
      <c r="Z70" s="188">
        <f t="shared" si="28"/>
        <v>17280</v>
      </c>
      <c r="AA70" s="188">
        <f t="shared" si="28"/>
        <v>19440</v>
      </c>
      <c r="AB70" s="188">
        <f t="shared" si="28"/>
        <v>21570</v>
      </c>
      <c r="AC70" s="188">
        <f t="shared" si="28"/>
        <v>23310</v>
      </c>
      <c r="AD70" s="188">
        <f t="shared" si="28"/>
        <v>25050</v>
      </c>
      <c r="AE70" s="188">
        <f t="shared" si="28"/>
        <v>26760</v>
      </c>
      <c r="AF70" s="188">
        <f t="shared" si="28"/>
        <v>28500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15120</v>
      </c>
      <c r="F71" s="282">
        <f t="shared" si="30"/>
        <v>17280</v>
      </c>
      <c r="G71" s="282">
        <f t="shared" si="30"/>
        <v>19440</v>
      </c>
      <c r="H71" s="282">
        <f t="shared" si="30"/>
        <v>21570</v>
      </c>
      <c r="I71" s="282">
        <f t="shared" si="30"/>
        <v>23310</v>
      </c>
      <c r="J71" s="282">
        <f t="shared" si="30"/>
        <v>25050</v>
      </c>
      <c r="K71" s="282">
        <f t="shared" si="30"/>
        <v>26760</v>
      </c>
      <c r="L71" s="282">
        <f t="shared" si="30"/>
        <v>28500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15120</v>
      </c>
      <c r="F72" s="281">
        <f t="shared" si="31"/>
        <v>17280</v>
      </c>
      <c r="G72" s="281">
        <f t="shared" si="31"/>
        <v>19440</v>
      </c>
      <c r="H72" s="281">
        <f t="shared" si="31"/>
        <v>21570</v>
      </c>
      <c r="I72" s="281">
        <f t="shared" si="31"/>
        <v>23310</v>
      </c>
      <c r="J72" s="281">
        <f t="shared" si="31"/>
        <v>25050</v>
      </c>
      <c r="K72" s="281">
        <f t="shared" si="31"/>
        <v>26760</v>
      </c>
      <c r="L72" s="281">
        <f t="shared" si="31"/>
        <v>28500</v>
      </c>
      <c r="N72" s="162" t="s">
        <v>92</v>
      </c>
      <c r="P72" s="188">
        <f t="shared" ref="P72:W72" si="32">+P132/5*3</f>
        <v>14190</v>
      </c>
      <c r="Q72" s="188">
        <f t="shared" si="32"/>
        <v>16200</v>
      </c>
      <c r="R72" s="188">
        <f t="shared" si="32"/>
        <v>18240</v>
      </c>
      <c r="S72" s="188">
        <f t="shared" si="32"/>
        <v>20250</v>
      </c>
      <c r="T72" s="188">
        <f t="shared" si="32"/>
        <v>21870</v>
      </c>
      <c r="U72" s="188">
        <f t="shared" si="32"/>
        <v>23490</v>
      </c>
      <c r="V72" s="188">
        <f t="shared" si="32"/>
        <v>25110</v>
      </c>
      <c r="W72" s="188">
        <f t="shared" si="32"/>
        <v>26730</v>
      </c>
      <c r="Y72" s="188">
        <f t="shared" ref="Y72:AF72" si="33">+Y132/5*3</f>
        <v>15120</v>
      </c>
      <c r="Z72" s="188">
        <f t="shared" si="33"/>
        <v>17280</v>
      </c>
      <c r="AA72" s="188">
        <f t="shared" si="33"/>
        <v>19440</v>
      </c>
      <c r="AB72" s="188">
        <f t="shared" si="33"/>
        <v>21570</v>
      </c>
      <c r="AC72" s="188">
        <f t="shared" si="33"/>
        <v>23310</v>
      </c>
      <c r="AD72" s="188">
        <f t="shared" si="33"/>
        <v>25050</v>
      </c>
      <c r="AE72" s="188">
        <f t="shared" si="33"/>
        <v>26760</v>
      </c>
      <c r="AF72" s="188">
        <f t="shared" si="33"/>
        <v>28500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15120</v>
      </c>
      <c r="F73" s="282">
        <f t="shared" si="36"/>
        <v>17280</v>
      </c>
      <c r="G73" s="282">
        <f t="shared" si="36"/>
        <v>19440</v>
      </c>
      <c r="H73" s="282">
        <f t="shared" si="36"/>
        <v>21570</v>
      </c>
      <c r="I73" s="282">
        <f t="shared" si="36"/>
        <v>23310</v>
      </c>
      <c r="J73" s="282">
        <f t="shared" si="36"/>
        <v>25050</v>
      </c>
      <c r="K73" s="282">
        <f t="shared" si="36"/>
        <v>26760</v>
      </c>
      <c r="L73" s="282">
        <f t="shared" si="36"/>
        <v>28500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15120</v>
      </c>
      <c r="F74" s="281">
        <f t="shared" si="37"/>
        <v>17280</v>
      </c>
      <c r="G74" s="281">
        <f t="shared" si="37"/>
        <v>19440</v>
      </c>
      <c r="H74" s="281">
        <f t="shared" si="37"/>
        <v>21570</v>
      </c>
      <c r="I74" s="281">
        <f t="shared" si="37"/>
        <v>23310</v>
      </c>
      <c r="J74" s="281">
        <f t="shared" si="37"/>
        <v>25050</v>
      </c>
      <c r="K74" s="281">
        <f t="shared" si="37"/>
        <v>26760</v>
      </c>
      <c r="L74" s="281">
        <f t="shared" si="37"/>
        <v>28500</v>
      </c>
      <c r="N74" s="94" t="s">
        <v>101</v>
      </c>
      <c r="P74" s="188">
        <f t="shared" ref="P74:W74" si="38">+P134/5*3</f>
        <v>14280</v>
      </c>
      <c r="Q74" s="188">
        <f t="shared" si="38"/>
        <v>16320</v>
      </c>
      <c r="R74" s="188">
        <f t="shared" si="38"/>
        <v>18360</v>
      </c>
      <c r="S74" s="188">
        <f t="shared" si="38"/>
        <v>20370</v>
      </c>
      <c r="T74" s="188">
        <f t="shared" si="38"/>
        <v>22020</v>
      </c>
      <c r="U74" s="188">
        <f t="shared" si="38"/>
        <v>23640</v>
      </c>
      <c r="V74" s="188">
        <f t="shared" si="38"/>
        <v>25260</v>
      </c>
      <c r="W74" s="188">
        <f t="shared" si="38"/>
        <v>26910</v>
      </c>
      <c r="Y74" s="188">
        <f t="shared" ref="Y74:AF74" si="39">+Y134/5*3</f>
        <v>15120</v>
      </c>
      <c r="Z74" s="188">
        <f t="shared" si="39"/>
        <v>17280</v>
      </c>
      <c r="AA74" s="188">
        <f t="shared" si="39"/>
        <v>19440</v>
      </c>
      <c r="AB74" s="188">
        <f t="shared" si="39"/>
        <v>21570</v>
      </c>
      <c r="AC74" s="188">
        <f t="shared" si="39"/>
        <v>23310</v>
      </c>
      <c r="AD74" s="188">
        <f t="shared" si="39"/>
        <v>25050</v>
      </c>
      <c r="AE74" s="188">
        <f t="shared" si="39"/>
        <v>26760</v>
      </c>
      <c r="AF74" s="188">
        <f t="shared" si="39"/>
        <v>28500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15180</v>
      </c>
      <c r="F75" s="282">
        <f t="shared" ref="F75:L75" si="42">+MAX(F74,F76)</f>
        <v>17340</v>
      </c>
      <c r="G75" s="282">
        <f t="shared" si="42"/>
        <v>19500</v>
      </c>
      <c r="H75" s="282">
        <f t="shared" si="42"/>
        <v>21660</v>
      </c>
      <c r="I75" s="282">
        <f t="shared" si="42"/>
        <v>23400</v>
      </c>
      <c r="J75" s="282">
        <f t="shared" si="42"/>
        <v>25140</v>
      </c>
      <c r="K75" s="282">
        <f t="shared" si="42"/>
        <v>26880</v>
      </c>
      <c r="L75" s="282">
        <f t="shared" si="42"/>
        <v>28620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15180</v>
      </c>
      <c r="F76" s="283">
        <f t="shared" si="43"/>
        <v>17340</v>
      </c>
      <c r="G76" s="283">
        <f t="shared" si="43"/>
        <v>19500</v>
      </c>
      <c r="H76" s="283">
        <f t="shared" si="43"/>
        <v>21660</v>
      </c>
      <c r="I76" s="283">
        <f t="shared" si="43"/>
        <v>23400</v>
      </c>
      <c r="J76" s="283">
        <f t="shared" si="43"/>
        <v>25140</v>
      </c>
      <c r="K76" s="283">
        <f t="shared" si="43"/>
        <v>26880</v>
      </c>
      <c r="L76" s="283">
        <f t="shared" si="43"/>
        <v>28620</v>
      </c>
      <c r="N76" s="94" t="s">
        <v>114</v>
      </c>
      <c r="P76" s="188">
        <f t="shared" ref="P76:W76" si="44">+P136/5*3</f>
        <v>14790</v>
      </c>
      <c r="Q76" s="188">
        <f t="shared" si="44"/>
        <v>16920</v>
      </c>
      <c r="R76" s="188">
        <f t="shared" si="44"/>
        <v>19020</v>
      </c>
      <c r="S76" s="188">
        <f t="shared" si="44"/>
        <v>21120</v>
      </c>
      <c r="T76" s="188">
        <f t="shared" si="44"/>
        <v>22830</v>
      </c>
      <c r="U76" s="188">
        <f t="shared" si="44"/>
        <v>24510</v>
      </c>
      <c r="V76" s="188">
        <f t="shared" si="44"/>
        <v>26190</v>
      </c>
      <c r="W76" s="188">
        <f t="shared" si="44"/>
        <v>27900</v>
      </c>
      <c r="Y76" s="188">
        <f t="shared" ref="Y76:AF76" si="45">+Y136/5*3</f>
        <v>15180</v>
      </c>
      <c r="Z76" s="188">
        <f t="shared" si="45"/>
        <v>17340</v>
      </c>
      <c r="AA76" s="188">
        <f t="shared" si="45"/>
        <v>19500</v>
      </c>
      <c r="AB76" s="188">
        <f t="shared" si="45"/>
        <v>21660</v>
      </c>
      <c r="AC76" s="188">
        <f t="shared" si="45"/>
        <v>23400</v>
      </c>
      <c r="AD76" s="188">
        <f t="shared" si="45"/>
        <v>25140</v>
      </c>
      <c r="AE76" s="188">
        <f t="shared" si="45"/>
        <v>26880</v>
      </c>
      <c r="AF76" s="188">
        <f t="shared" si="45"/>
        <v>28620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15480</v>
      </c>
      <c r="F77" s="282">
        <f t="shared" ref="F77:L77" si="47">+MAX(F76,F78)</f>
        <v>17670</v>
      </c>
      <c r="G77" s="282">
        <f t="shared" si="47"/>
        <v>19890</v>
      </c>
      <c r="H77" s="282">
        <f t="shared" si="47"/>
        <v>22080</v>
      </c>
      <c r="I77" s="282">
        <f t="shared" si="47"/>
        <v>23850</v>
      </c>
      <c r="J77" s="282">
        <f t="shared" si="47"/>
        <v>25620</v>
      </c>
      <c r="K77" s="282">
        <f t="shared" si="47"/>
        <v>27390</v>
      </c>
      <c r="L77" s="282">
        <f t="shared" si="47"/>
        <v>29160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15480</v>
      </c>
      <c r="F78" s="283">
        <f t="shared" si="49"/>
        <v>17670</v>
      </c>
      <c r="G78" s="283">
        <f t="shared" si="49"/>
        <v>19890</v>
      </c>
      <c r="H78" s="283">
        <f t="shared" si="49"/>
        <v>22080</v>
      </c>
      <c r="I78" s="283">
        <f t="shared" si="49"/>
        <v>23850</v>
      </c>
      <c r="J78" s="283">
        <f t="shared" si="49"/>
        <v>25620</v>
      </c>
      <c r="K78" s="283">
        <f t="shared" si="49"/>
        <v>27390</v>
      </c>
      <c r="L78" s="283">
        <f t="shared" si="49"/>
        <v>29160</v>
      </c>
      <c r="M78" s="201"/>
      <c r="N78" s="94" t="str">
        <f>AU25</f>
        <v>5/13/2016 - 4/13/2017</v>
      </c>
      <c r="O78" s="201"/>
      <c r="P78" s="191">
        <f t="shared" ref="P78:W78" si="50">+P138*0.6</f>
        <v>15060</v>
      </c>
      <c r="Q78" s="191">
        <f t="shared" si="50"/>
        <v>17220</v>
      </c>
      <c r="R78" s="191">
        <f t="shared" si="50"/>
        <v>19380</v>
      </c>
      <c r="S78" s="191">
        <f t="shared" si="50"/>
        <v>21510</v>
      </c>
      <c r="T78" s="191">
        <f t="shared" si="50"/>
        <v>23250</v>
      </c>
      <c r="U78" s="191">
        <f t="shared" si="50"/>
        <v>24960</v>
      </c>
      <c r="V78" s="191">
        <f t="shared" si="50"/>
        <v>26700</v>
      </c>
      <c r="W78" s="191">
        <f t="shared" si="50"/>
        <v>28410</v>
      </c>
      <c r="X78" s="201"/>
      <c r="Y78" s="191">
        <f t="shared" ref="Y78:AF78" si="51">+Y138*0.6</f>
        <v>15480</v>
      </c>
      <c r="Z78" s="191">
        <f t="shared" si="51"/>
        <v>17670</v>
      </c>
      <c r="AA78" s="191">
        <f t="shared" si="51"/>
        <v>19890</v>
      </c>
      <c r="AB78" s="191">
        <f t="shared" si="51"/>
        <v>22080</v>
      </c>
      <c r="AC78" s="191">
        <f t="shared" si="51"/>
        <v>23850</v>
      </c>
      <c r="AD78" s="191">
        <f t="shared" si="51"/>
        <v>25620</v>
      </c>
      <c r="AE78" s="191">
        <f t="shared" si="51"/>
        <v>27390</v>
      </c>
      <c r="AF78" s="191">
        <f t="shared" si="51"/>
        <v>29160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15840</v>
      </c>
      <c r="F79" s="282">
        <f t="shared" si="53"/>
        <v>18090</v>
      </c>
      <c r="G79" s="282">
        <f t="shared" si="53"/>
        <v>20340</v>
      </c>
      <c r="H79" s="282">
        <f t="shared" si="53"/>
        <v>22590</v>
      </c>
      <c r="I79" s="282">
        <f t="shared" si="53"/>
        <v>24420</v>
      </c>
      <c r="J79" s="282">
        <f t="shared" si="53"/>
        <v>26220</v>
      </c>
      <c r="K79" s="282">
        <f t="shared" si="53"/>
        <v>28020</v>
      </c>
      <c r="L79" s="282">
        <f t="shared" si="53"/>
        <v>29820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15840</v>
      </c>
      <c r="F80" s="284">
        <f t="shared" si="55"/>
        <v>18090</v>
      </c>
      <c r="G80" s="284">
        <f t="shared" si="55"/>
        <v>20340</v>
      </c>
      <c r="H80" s="284">
        <f t="shared" si="55"/>
        <v>22590</v>
      </c>
      <c r="I80" s="284">
        <f t="shared" si="55"/>
        <v>24420</v>
      </c>
      <c r="J80" s="284">
        <f t="shared" si="55"/>
        <v>26220</v>
      </c>
      <c r="K80" s="284">
        <f t="shared" si="55"/>
        <v>28020</v>
      </c>
      <c r="L80" s="284">
        <f t="shared" si="55"/>
        <v>29820</v>
      </c>
      <c r="M80" s="201"/>
      <c r="N80" s="94" t="str">
        <f>AU27</f>
        <v>5/30/2017 - 3/31/2018</v>
      </c>
      <c r="O80" s="201"/>
      <c r="P80" s="191">
        <f t="shared" ref="P80:W80" si="56">+P140*0.6</f>
        <v>15420</v>
      </c>
      <c r="Q80" s="191">
        <f t="shared" si="56"/>
        <v>17640</v>
      </c>
      <c r="R80" s="191">
        <f t="shared" si="56"/>
        <v>19830</v>
      </c>
      <c r="S80" s="191">
        <f t="shared" si="56"/>
        <v>22020</v>
      </c>
      <c r="T80" s="191">
        <f t="shared" si="56"/>
        <v>23790</v>
      </c>
      <c r="U80" s="191">
        <f t="shared" si="56"/>
        <v>25560</v>
      </c>
      <c r="V80" s="191">
        <f t="shared" si="56"/>
        <v>27330</v>
      </c>
      <c r="W80" s="191">
        <f t="shared" si="56"/>
        <v>29070</v>
      </c>
      <c r="X80" s="201"/>
      <c r="Y80" s="191">
        <f t="shared" ref="Y80:AF80" si="57">+Y140*0.6</f>
        <v>15840</v>
      </c>
      <c r="Z80" s="191">
        <f t="shared" si="57"/>
        <v>18090</v>
      </c>
      <c r="AA80" s="191">
        <f t="shared" si="57"/>
        <v>20340</v>
      </c>
      <c r="AB80" s="191">
        <f t="shared" si="57"/>
        <v>22590</v>
      </c>
      <c r="AC80" s="191">
        <f t="shared" si="57"/>
        <v>24420</v>
      </c>
      <c r="AD80" s="191">
        <f t="shared" si="57"/>
        <v>26220</v>
      </c>
      <c r="AE80" s="191">
        <f t="shared" si="57"/>
        <v>28020</v>
      </c>
      <c r="AF80" s="191">
        <f t="shared" si="57"/>
        <v>29820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16650</v>
      </c>
      <c r="F81" s="282">
        <f t="shared" si="60"/>
        <v>19020</v>
      </c>
      <c r="G81" s="282">
        <f t="shared" si="60"/>
        <v>21390</v>
      </c>
      <c r="H81" s="282">
        <f t="shared" si="60"/>
        <v>23760</v>
      </c>
      <c r="I81" s="282">
        <f t="shared" si="60"/>
        <v>25680</v>
      </c>
      <c r="J81" s="282">
        <f t="shared" si="60"/>
        <v>27570</v>
      </c>
      <c r="K81" s="282">
        <f t="shared" si="60"/>
        <v>29490</v>
      </c>
      <c r="L81" s="282">
        <f t="shared" si="60"/>
        <v>31380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16650</v>
      </c>
      <c r="F82" s="284">
        <f t="shared" si="62"/>
        <v>19020</v>
      </c>
      <c r="G82" s="284">
        <f t="shared" si="62"/>
        <v>21390</v>
      </c>
      <c r="H82" s="284">
        <f t="shared" si="62"/>
        <v>23760</v>
      </c>
      <c r="I82" s="284">
        <f t="shared" si="62"/>
        <v>25680</v>
      </c>
      <c r="J82" s="284">
        <f t="shared" si="62"/>
        <v>27570</v>
      </c>
      <c r="K82" s="284">
        <f t="shared" si="62"/>
        <v>29490</v>
      </c>
      <c r="L82" s="284">
        <f t="shared" si="62"/>
        <v>31380</v>
      </c>
      <c r="M82" s="201"/>
      <c r="N82" s="94" t="str">
        <f>AU29</f>
        <v>5/17/2018 - 4/23/2019</v>
      </c>
      <c r="O82" s="201"/>
      <c r="P82" s="191">
        <f t="shared" ref="P82:W82" si="63">P142*0.6</f>
        <v>16230</v>
      </c>
      <c r="Q82" s="191">
        <f t="shared" si="63"/>
        <v>18540</v>
      </c>
      <c r="R82" s="191">
        <f t="shared" si="63"/>
        <v>20850</v>
      </c>
      <c r="S82" s="191">
        <f t="shared" si="63"/>
        <v>23160</v>
      </c>
      <c r="T82" s="191">
        <f t="shared" si="63"/>
        <v>25020</v>
      </c>
      <c r="U82" s="191">
        <f t="shared" si="63"/>
        <v>26880</v>
      </c>
      <c r="V82" s="191">
        <f t="shared" si="63"/>
        <v>28740</v>
      </c>
      <c r="W82" s="191">
        <f t="shared" si="63"/>
        <v>30600</v>
      </c>
      <c r="X82" s="201"/>
      <c r="Y82" s="191">
        <f t="shared" ref="Y82:AF82" si="64">+Y142*0.6</f>
        <v>16650</v>
      </c>
      <c r="Z82" s="191">
        <f t="shared" si="64"/>
        <v>19020</v>
      </c>
      <c r="AA82" s="191">
        <f t="shared" si="64"/>
        <v>21390</v>
      </c>
      <c r="AB82" s="191">
        <f t="shared" si="64"/>
        <v>23760</v>
      </c>
      <c r="AC82" s="191">
        <f t="shared" si="64"/>
        <v>25680</v>
      </c>
      <c r="AD82" s="191">
        <f t="shared" si="64"/>
        <v>27570</v>
      </c>
      <c r="AE82" s="191">
        <f t="shared" si="64"/>
        <v>29490</v>
      </c>
      <c r="AF82" s="191">
        <f t="shared" si="64"/>
        <v>31380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17940</v>
      </c>
      <c r="F83" s="282">
        <f t="shared" ref="F83:L83" si="67">+MAX(F82,F84)</f>
        <v>20490</v>
      </c>
      <c r="G83" s="282">
        <f t="shared" si="67"/>
        <v>23040</v>
      </c>
      <c r="H83" s="282">
        <f t="shared" si="67"/>
        <v>25590</v>
      </c>
      <c r="I83" s="282">
        <f t="shared" si="67"/>
        <v>27660</v>
      </c>
      <c r="J83" s="282">
        <f t="shared" si="67"/>
        <v>29700</v>
      </c>
      <c r="K83" s="282">
        <f t="shared" si="67"/>
        <v>31740</v>
      </c>
      <c r="L83" s="282">
        <f t="shared" si="67"/>
        <v>33780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17940</v>
      </c>
      <c r="F84" s="291">
        <f t="shared" ref="F84:L84" si="68">+MAX(Q84,Z84,AJ84)</f>
        <v>20490</v>
      </c>
      <c r="G84" s="291">
        <f t="shared" si="68"/>
        <v>23040</v>
      </c>
      <c r="H84" s="291">
        <f t="shared" si="68"/>
        <v>25590</v>
      </c>
      <c r="I84" s="291">
        <f t="shared" si="68"/>
        <v>27660</v>
      </c>
      <c r="J84" s="291">
        <f t="shared" si="68"/>
        <v>29700</v>
      </c>
      <c r="K84" s="291">
        <f t="shared" si="68"/>
        <v>31740</v>
      </c>
      <c r="L84" s="291">
        <f t="shared" si="68"/>
        <v>33780</v>
      </c>
      <c r="M84" s="201"/>
      <c r="N84" s="308" t="str">
        <f>AU31</f>
        <v>6/9/2019 - 3/31/2020</v>
      </c>
      <c r="O84" s="201"/>
      <c r="P84" s="293">
        <f t="shared" ref="P84:W84" si="69">P144*0.6</f>
        <v>17460</v>
      </c>
      <c r="Q84" s="293">
        <f t="shared" si="69"/>
        <v>19950</v>
      </c>
      <c r="R84" s="293">
        <f t="shared" si="69"/>
        <v>22440</v>
      </c>
      <c r="S84" s="293">
        <f t="shared" si="69"/>
        <v>24930</v>
      </c>
      <c r="T84" s="293">
        <f t="shared" si="69"/>
        <v>26940</v>
      </c>
      <c r="U84" s="293">
        <f t="shared" si="69"/>
        <v>28920</v>
      </c>
      <c r="V84" s="293">
        <f t="shared" si="69"/>
        <v>30930</v>
      </c>
      <c r="W84" s="293">
        <f t="shared" si="69"/>
        <v>32910</v>
      </c>
      <c r="X84" s="201"/>
      <c r="Y84" s="293">
        <f t="shared" ref="Y84:AF84" si="70">+Y144*0.6</f>
        <v>17940</v>
      </c>
      <c r="Z84" s="293">
        <f t="shared" si="70"/>
        <v>20490</v>
      </c>
      <c r="AA84" s="293">
        <f t="shared" si="70"/>
        <v>23040</v>
      </c>
      <c r="AB84" s="293">
        <f t="shared" si="70"/>
        <v>25590</v>
      </c>
      <c r="AC84" s="293">
        <f t="shared" si="70"/>
        <v>27660</v>
      </c>
      <c r="AD84" s="293">
        <f t="shared" si="70"/>
        <v>29700</v>
      </c>
      <c r="AE84" s="293">
        <f t="shared" si="70"/>
        <v>31740</v>
      </c>
      <c r="AF84" s="293">
        <f t="shared" si="70"/>
        <v>33780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18600</v>
      </c>
      <c r="F85" s="282">
        <f t="shared" ref="F85:L85" si="72">+MAX(F84,F86)</f>
        <v>21240</v>
      </c>
      <c r="G85" s="282">
        <f t="shared" si="72"/>
        <v>23910</v>
      </c>
      <c r="H85" s="282">
        <f t="shared" si="72"/>
        <v>26550</v>
      </c>
      <c r="I85" s="282">
        <f t="shared" si="72"/>
        <v>28680</v>
      </c>
      <c r="J85" s="282">
        <f t="shared" si="72"/>
        <v>30810</v>
      </c>
      <c r="K85" s="282">
        <f t="shared" si="72"/>
        <v>32940</v>
      </c>
      <c r="L85" s="282">
        <f t="shared" si="72"/>
        <v>35070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18600</v>
      </c>
      <c r="F86" s="291">
        <f t="shared" ref="F86" si="73">+MAX(Q86,Z86,AJ86)</f>
        <v>21240</v>
      </c>
      <c r="G86" s="291">
        <f t="shared" ref="G86" si="74">+MAX(R86,AA86,AK86)</f>
        <v>23910</v>
      </c>
      <c r="H86" s="291">
        <f t="shared" ref="H86" si="75">+MAX(S86,AB86,AL86)</f>
        <v>26550</v>
      </c>
      <c r="I86" s="291">
        <f t="shared" ref="I86" si="76">+MAX(T86,AC86,AM86)</f>
        <v>28680</v>
      </c>
      <c r="J86" s="291">
        <f t="shared" ref="J86" si="77">+MAX(U86,AD86,AN86)</f>
        <v>30810</v>
      </c>
      <c r="K86" s="291">
        <f t="shared" ref="K86" si="78">+MAX(V86,AE86,AO86)</f>
        <v>32940</v>
      </c>
      <c r="L86" s="291">
        <f t="shared" ref="L86" si="79">+MAX(W86,AF86,AP86)</f>
        <v>35070</v>
      </c>
      <c r="M86" s="201"/>
      <c r="N86" s="316" t="str">
        <f>AU33</f>
        <v>5/17/2020 - 3/31/2021</v>
      </c>
      <c r="O86" s="201"/>
      <c r="P86" s="293">
        <f t="shared" ref="P86:W86" si="80">P146*0.6</f>
        <v>18120</v>
      </c>
      <c r="Q86" s="293">
        <f t="shared" si="80"/>
        <v>20700</v>
      </c>
      <c r="R86" s="293">
        <f t="shared" si="80"/>
        <v>23280</v>
      </c>
      <c r="S86" s="293">
        <f t="shared" si="80"/>
        <v>25860</v>
      </c>
      <c r="T86" s="293">
        <f t="shared" si="80"/>
        <v>27930</v>
      </c>
      <c r="U86" s="293">
        <f t="shared" si="80"/>
        <v>30000</v>
      </c>
      <c r="V86" s="293">
        <f t="shared" si="80"/>
        <v>32070</v>
      </c>
      <c r="W86" s="293">
        <f t="shared" si="80"/>
        <v>34140</v>
      </c>
      <c r="X86" s="201"/>
      <c r="Y86" s="293">
        <f t="shared" ref="Y86:AF86" si="81">+Y146*0.6</f>
        <v>18600</v>
      </c>
      <c r="Z86" s="293">
        <f t="shared" si="81"/>
        <v>21240</v>
      </c>
      <c r="AA86" s="293">
        <f t="shared" si="81"/>
        <v>23910</v>
      </c>
      <c r="AB86" s="293">
        <f t="shared" si="81"/>
        <v>26550</v>
      </c>
      <c r="AC86" s="293">
        <f t="shared" si="81"/>
        <v>28680</v>
      </c>
      <c r="AD86" s="293">
        <f t="shared" si="81"/>
        <v>30810</v>
      </c>
      <c r="AE86" s="293">
        <f t="shared" si="81"/>
        <v>32940</v>
      </c>
      <c r="AF86" s="293">
        <f t="shared" si="81"/>
        <v>35070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19200</v>
      </c>
      <c r="F87" s="282">
        <f t="shared" ref="F87:L87" si="83">+MAX(F86,F88)</f>
        <v>21930</v>
      </c>
      <c r="G87" s="282">
        <f t="shared" si="83"/>
        <v>24660</v>
      </c>
      <c r="H87" s="282">
        <f t="shared" si="83"/>
        <v>27390</v>
      </c>
      <c r="I87" s="282">
        <f t="shared" si="83"/>
        <v>29610</v>
      </c>
      <c r="J87" s="282">
        <f t="shared" si="83"/>
        <v>31800</v>
      </c>
      <c r="K87" s="282">
        <f t="shared" si="83"/>
        <v>33990</v>
      </c>
      <c r="L87" s="282">
        <f t="shared" si="83"/>
        <v>36180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19200</v>
      </c>
      <c r="F88" s="291">
        <f t="shared" ref="F88" si="84">+MAX(Q88,Z88,AJ88)</f>
        <v>21930</v>
      </c>
      <c r="G88" s="291">
        <f t="shared" ref="G88" si="85">+MAX(R88,AA88,AK88)</f>
        <v>24660</v>
      </c>
      <c r="H88" s="291">
        <f t="shared" ref="H88" si="86">+MAX(S88,AB88,AL88)</f>
        <v>27390</v>
      </c>
      <c r="I88" s="291">
        <f t="shared" ref="I88" si="87">+MAX(T88,AC88,AM88)</f>
        <v>29610</v>
      </c>
      <c r="J88" s="291">
        <f t="shared" ref="J88" si="88">+MAX(U88,AD88,AN88)</f>
        <v>31800</v>
      </c>
      <c r="K88" s="291">
        <f t="shared" ref="K88" si="89">+MAX(V88,AE88,AO88)</f>
        <v>33990</v>
      </c>
      <c r="L88" s="291">
        <f t="shared" ref="L88" si="90">+MAX(W88,AF88,AP88)</f>
        <v>36180</v>
      </c>
      <c r="M88" s="201"/>
      <c r="N88" s="316" t="str">
        <f>AU35</f>
        <v>5/17/2021 - 4/17/2022</v>
      </c>
      <c r="O88" s="201"/>
      <c r="P88" s="293">
        <f t="shared" ref="P88:W88" si="91">P148*0.6</f>
        <v>18690</v>
      </c>
      <c r="Q88" s="293">
        <f t="shared" si="91"/>
        <v>21360</v>
      </c>
      <c r="R88" s="293">
        <f t="shared" si="91"/>
        <v>24030</v>
      </c>
      <c r="S88" s="293">
        <f t="shared" si="91"/>
        <v>26700</v>
      </c>
      <c r="T88" s="293">
        <f t="shared" si="91"/>
        <v>28860</v>
      </c>
      <c r="U88" s="293">
        <f t="shared" si="91"/>
        <v>30990</v>
      </c>
      <c r="V88" s="293">
        <f t="shared" si="91"/>
        <v>33120</v>
      </c>
      <c r="W88" s="293">
        <f t="shared" si="91"/>
        <v>35250</v>
      </c>
      <c r="X88" s="201"/>
      <c r="Y88" s="293">
        <f t="shared" ref="Y88:AF88" si="92">+Y148*0.6</f>
        <v>19200</v>
      </c>
      <c r="Z88" s="293">
        <f t="shared" si="92"/>
        <v>21930</v>
      </c>
      <c r="AA88" s="293">
        <f t="shared" si="92"/>
        <v>24660</v>
      </c>
      <c r="AB88" s="293">
        <f t="shared" si="92"/>
        <v>27390</v>
      </c>
      <c r="AC88" s="293">
        <f t="shared" si="92"/>
        <v>29610</v>
      </c>
      <c r="AD88" s="293">
        <f t="shared" si="92"/>
        <v>31800</v>
      </c>
      <c r="AE88" s="293">
        <f t="shared" si="92"/>
        <v>33990</v>
      </c>
      <c r="AF88" s="293">
        <f t="shared" si="92"/>
        <v>36180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21000</v>
      </c>
      <c r="F89" s="282">
        <f t="shared" ref="F89:L89" si="95">+MAX(F88,F90)</f>
        <v>24000</v>
      </c>
      <c r="G89" s="282">
        <f t="shared" si="95"/>
        <v>27000</v>
      </c>
      <c r="H89" s="282">
        <f t="shared" si="95"/>
        <v>30000</v>
      </c>
      <c r="I89" s="282">
        <f t="shared" si="95"/>
        <v>32400</v>
      </c>
      <c r="J89" s="282">
        <f t="shared" si="95"/>
        <v>34800</v>
      </c>
      <c r="K89" s="282">
        <f t="shared" si="95"/>
        <v>37200</v>
      </c>
      <c r="L89" s="282">
        <f t="shared" si="95"/>
        <v>39600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21000</v>
      </c>
      <c r="F90" s="291">
        <f t="shared" ref="F90" si="97">+MAX(Q90,Z90,AJ90)</f>
        <v>24000</v>
      </c>
      <c r="G90" s="291">
        <f t="shared" ref="G90" si="98">+MAX(R90,AA90,AK90)</f>
        <v>27000</v>
      </c>
      <c r="H90" s="291">
        <f t="shared" ref="H90" si="99">+MAX(S90,AB90,AL90)</f>
        <v>30000</v>
      </c>
      <c r="I90" s="291">
        <f t="shared" ref="I90" si="100">+MAX(T90,AC90,AM90)</f>
        <v>32400</v>
      </c>
      <c r="J90" s="291">
        <f t="shared" ref="J90" si="101">+MAX(U90,AD90,AN90)</f>
        <v>34800</v>
      </c>
      <c r="K90" s="291">
        <f t="shared" ref="K90" si="102">+MAX(V90,AE90,AO90)</f>
        <v>37200</v>
      </c>
      <c r="L90" s="291">
        <f t="shared" ref="L90" si="103">+MAX(W90,AF90,AP90)</f>
        <v>39600</v>
      </c>
      <c r="M90" s="201"/>
      <c r="N90" s="316" t="str">
        <f>AU37</f>
        <v>On or After 6/2/2022</v>
      </c>
      <c r="O90" s="201"/>
      <c r="P90" s="293">
        <f t="shared" ref="P90:W90" si="104">P150*0.6</f>
        <v>20460</v>
      </c>
      <c r="Q90" s="293">
        <f t="shared" si="104"/>
        <v>23400</v>
      </c>
      <c r="R90" s="293">
        <f t="shared" si="104"/>
        <v>26310</v>
      </c>
      <c r="S90" s="293">
        <f t="shared" si="104"/>
        <v>29220</v>
      </c>
      <c r="T90" s="293">
        <f t="shared" si="104"/>
        <v>31560</v>
      </c>
      <c r="U90" s="293">
        <f t="shared" si="104"/>
        <v>33900</v>
      </c>
      <c r="V90" s="293">
        <f t="shared" si="104"/>
        <v>36240</v>
      </c>
      <c r="W90" s="293">
        <f t="shared" si="104"/>
        <v>38580</v>
      </c>
      <c r="X90" s="201"/>
      <c r="Y90" s="293">
        <f t="shared" ref="Y90:AF90" si="105">+Y150*0.6</f>
        <v>21000</v>
      </c>
      <c r="Z90" s="293">
        <f t="shared" si="105"/>
        <v>24000</v>
      </c>
      <c r="AA90" s="293">
        <f t="shared" si="105"/>
        <v>27000</v>
      </c>
      <c r="AB90" s="293">
        <f t="shared" si="105"/>
        <v>30000</v>
      </c>
      <c r="AC90" s="293">
        <f t="shared" si="105"/>
        <v>32400</v>
      </c>
      <c r="AD90" s="293">
        <f t="shared" si="105"/>
        <v>34800</v>
      </c>
      <c r="AE90" s="293">
        <f t="shared" si="105"/>
        <v>37200</v>
      </c>
      <c r="AF90" s="293">
        <f t="shared" si="105"/>
        <v>39600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19640</v>
      </c>
      <c r="F93" s="281">
        <f t="shared" si="109"/>
        <v>22440</v>
      </c>
      <c r="G93" s="281">
        <f t="shared" si="109"/>
        <v>25240</v>
      </c>
      <c r="H93" s="281">
        <f t="shared" si="109"/>
        <v>28040</v>
      </c>
      <c r="I93" s="281">
        <f t="shared" si="109"/>
        <v>30280</v>
      </c>
      <c r="J93" s="281">
        <f t="shared" si="109"/>
        <v>32520</v>
      </c>
      <c r="K93" s="281">
        <f t="shared" si="109"/>
        <v>34760</v>
      </c>
      <c r="L93" s="281">
        <f t="shared" si="109"/>
        <v>37000</v>
      </c>
      <c r="N93" s="90" t="str">
        <f>CONCATENATE($AU$10,$B$11,N92)</f>
        <v>Before 12-31-2008Dallas40</v>
      </c>
      <c r="P93" s="188">
        <f>VLOOKUP($N93,'pre 12-31-08'!$A$4:$L$1400,E$92+3,FALSE)</f>
        <v>19640</v>
      </c>
      <c r="Q93" s="188">
        <f>VLOOKUP($N93,'pre 12-31-08'!$A$4:$L$1400,F$92+3,FALSE)</f>
        <v>22440</v>
      </c>
      <c r="R93" s="188">
        <f>VLOOKUP($N93,'pre 12-31-08'!$A$4:$L$1400,G$92+3,FALSE)</f>
        <v>25240</v>
      </c>
      <c r="S93" s="188">
        <f>VLOOKUP($N93,'pre 12-31-08'!$A$4:$L$1400,H$92+3,FALSE)</f>
        <v>28040</v>
      </c>
      <c r="T93" s="188">
        <f>VLOOKUP($N93,'pre 12-31-08'!$A$4:$L$1400,I$92+3,FALSE)</f>
        <v>30280</v>
      </c>
      <c r="U93" s="188">
        <f>VLOOKUP($N93,'pre 12-31-08'!$A$4:$L$1400,J$92+3,FALSE)</f>
        <v>32520</v>
      </c>
      <c r="V93" s="188">
        <f>VLOOKUP($N93,'pre 12-31-08'!$A$4:$L$1400,K$92+3,FALSE)</f>
        <v>34760</v>
      </c>
      <c r="W93" s="188">
        <f>VLOOKUP($N93,'pre 12-31-08'!$A$4:$L$1400,L$92+3,FALSE)</f>
        <v>37000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19160</v>
      </c>
      <c r="F94" s="281">
        <f t="shared" si="109"/>
        <v>21880</v>
      </c>
      <c r="G94" s="281">
        <f t="shared" si="109"/>
        <v>24600</v>
      </c>
      <c r="H94" s="281">
        <f t="shared" si="109"/>
        <v>27320</v>
      </c>
      <c r="I94" s="281">
        <f t="shared" si="109"/>
        <v>29520</v>
      </c>
      <c r="J94" s="281">
        <f t="shared" si="109"/>
        <v>31720</v>
      </c>
      <c r="K94" s="281">
        <f t="shared" si="109"/>
        <v>33880</v>
      </c>
      <c r="L94" s="281">
        <f t="shared" si="109"/>
        <v>36080</v>
      </c>
      <c r="N94" s="90" t="str">
        <f>CONCATENATE($AU$11,$B$11,$N$92)</f>
        <v>1/1/2009 - 5/13/2010Dallas40</v>
      </c>
      <c r="P94" s="188">
        <f>VLOOKUP($N94,'1-1-09-5-14-10'!$A$4:$L$1400,E$92+3,FALSE)</f>
        <v>19160</v>
      </c>
      <c r="Q94" s="188">
        <f>VLOOKUP($N94,'1-1-09-5-14-10'!$A$4:$L$1400,F$92+3,FALSE)</f>
        <v>21880</v>
      </c>
      <c r="R94" s="188">
        <f>VLOOKUP($N94,'1-1-09-5-14-10'!$A$4:$L$1400,G$92+3,FALSE)</f>
        <v>24600</v>
      </c>
      <c r="S94" s="188">
        <f>VLOOKUP($N94,'1-1-09-5-14-10'!$A$4:$L$1400,H$92+3,FALSE)</f>
        <v>27320</v>
      </c>
      <c r="T94" s="188">
        <f>VLOOKUP($N94,'1-1-09-5-14-10'!$A$4:$L$1400,I$92+3,FALSE)</f>
        <v>29520</v>
      </c>
      <c r="U94" s="188">
        <f>VLOOKUP($N94,'1-1-09-5-14-10'!$A$4:$L$1400,J$92+3,FALSE)</f>
        <v>31720</v>
      </c>
      <c r="V94" s="188">
        <f>VLOOKUP($N94,'1-1-09-5-14-10'!$A$4:$L$1400,K$92+3,FALSE)</f>
        <v>33880</v>
      </c>
      <c r="W94" s="188">
        <f>VLOOKUP($N94,'1-1-09-5-14-10'!$A$4:$L$1400,L$92+3,FALSE)</f>
        <v>36080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19160</v>
      </c>
      <c r="F95" s="282">
        <f t="shared" si="112"/>
        <v>21880</v>
      </c>
      <c r="G95" s="282">
        <f t="shared" si="112"/>
        <v>24600</v>
      </c>
      <c r="H95" s="282">
        <f t="shared" si="112"/>
        <v>27320</v>
      </c>
      <c r="I95" s="282">
        <f t="shared" si="112"/>
        <v>29520</v>
      </c>
      <c r="J95" s="282">
        <f t="shared" si="112"/>
        <v>31720</v>
      </c>
      <c r="K95" s="282">
        <f t="shared" si="112"/>
        <v>33880</v>
      </c>
      <c r="L95" s="282">
        <f t="shared" si="112"/>
        <v>36080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19160</v>
      </c>
      <c r="F96" s="281">
        <f t="shared" si="113"/>
        <v>21880</v>
      </c>
      <c r="G96" s="281">
        <f t="shared" si="113"/>
        <v>24600</v>
      </c>
      <c r="H96" s="281">
        <f t="shared" si="113"/>
        <v>27320</v>
      </c>
      <c r="I96" s="281">
        <f t="shared" si="113"/>
        <v>29520</v>
      </c>
      <c r="J96" s="281">
        <f t="shared" si="113"/>
        <v>31720</v>
      </c>
      <c r="K96" s="281">
        <f t="shared" si="113"/>
        <v>33880</v>
      </c>
      <c r="L96" s="281">
        <f t="shared" si="113"/>
        <v>36080</v>
      </c>
      <c r="M96" s="6"/>
      <c r="N96" s="90" t="str">
        <f>CONCATENATE($AU$13,$B$11,$N$92)</f>
        <v>6/29/2010 - 5/30/2011Dallas40</v>
      </c>
      <c r="O96" s="6"/>
      <c r="P96" s="188">
        <f>VLOOKUP($N96,'5-14-10-5-31-11'!$A$4:$L$1400,E$92+3,FALSE)</f>
        <v>19160</v>
      </c>
      <c r="Q96" s="188">
        <f>VLOOKUP($N96,'5-14-10-5-31-11'!$A$4:$L$1400,F$92+3,FALSE)</f>
        <v>21880</v>
      </c>
      <c r="R96" s="188">
        <f>VLOOKUP($N96,'5-14-10-5-31-11'!$A$4:$L$1400,G$92+3,FALSE)</f>
        <v>24600</v>
      </c>
      <c r="S96" s="188">
        <f>VLOOKUP($N96,'5-14-10-5-31-11'!$A$4:$L$1400,H$92+3,FALSE)</f>
        <v>27320</v>
      </c>
      <c r="T96" s="188">
        <f>VLOOKUP($N96,'5-14-10-5-31-11'!$A$4:$L$1400,I$92+3,FALSE)</f>
        <v>29520</v>
      </c>
      <c r="U96" s="188">
        <f>VLOOKUP($N96,'5-14-10-5-31-11'!$A$4:$L$1400,J$92+3,FALSE)</f>
        <v>31720</v>
      </c>
      <c r="V96" s="188">
        <f>VLOOKUP($N96,'5-14-10-5-31-11'!$A$4:$L$1400,K$92+3,FALSE)</f>
        <v>33880</v>
      </c>
      <c r="W96" s="188">
        <f>VLOOKUP($N96,'5-14-10-5-31-11'!$A$4:$L$1400,L$92+3,FALSE)</f>
        <v>36080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19880</v>
      </c>
      <c r="F97" s="282">
        <f t="shared" si="115"/>
        <v>22720</v>
      </c>
      <c r="G97" s="282">
        <f t="shared" si="115"/>
        <v>25560</v>
      </c>
      <c r="H97" s="282">
        <f t="shared" si="115"/>
        <v>28360</v>
      </c>
      <c r="I97" s="282">
        <f t="shared" si="115"/>
        <v>30640</v>
      </c>
      <c r="J97" s="282">
        <f t="shared" si="115"/>
        <v>32920</v>
      </c>
      <c r="K97" s="282">
        <f t="shared" si="115"/>
        <v>35200</v>
      </c>
      <c r="L97" s="282">
        <f t="shared" si="115"/>
        <v>37440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19880</v>
      </c>
      <c r="F98" s="281">
        <f t="shared" si="116"/>
        <v>22720</v>
      </c>
      <c r="G98" s="281">
        <f t="shared" si="116"/>
        <v>25560</v>
      </c>
      <c r="H98" s="281">
        <f t="shared" si="116"/>
        <v>28360</v>
      </c>
      <c r="I98" s="281">
        <f t="shared" si="116"/>
        <v>30640</v>
      </c>
      <c r="J98" s="281">
        <f t="shared" si="116"/>
        <v>32920</v>
      </c>
      <c r="K98" s="281">
        <f t="shared" si="116"/>
        <v>35200</v>
      </c>
      <c r="L98" s="281">
        <f t="shared" si="116"/>
        <v>37440</v>
      </c>
      <c r="M98" s="6"/>
      <c r="N98" s="162" t="s">
        <v>71</v>
      </c>
      <c r="O98" s="6"/>
      <c r="P98" s="188">
        <f t="shared" ref="P98:W98" si="117">+P128/5*4</f>
        <v>19360</v>
      </c>
      <c r="Q98" s="188">
        <f t="shared" si="117"/>
        <v>22120</v>
      </c>
      <c r="R98" s="188">
        <f t="shared" si="117"/>
        <v>24880</v>
      </c>
      <c r="S98" s="188">
        <f t="shared" si="117"/>
        <v>27640</v>
      </c>
      <c r="T98" s="188">
        <f t="shared" si="117"/>
        <v>29880</v>
      </c>
      <c r="U98" s="188">
        <f t="shared" si="117"/>
        <v>32080</v>
      </c>
      <c r="V98" s="188">
        <f t="shared" si="117"/>
        <v>34280</v>
      </c>
      <c r="W98" s="188">
        <f t="shared" si="117"/>
        <v>36520</v>
      </c>
      <c r="X98" s="6"/>
      <c r="Y98" s="188">
        <f t="shared" ref="Y98:AF98" si="118">+Y128/5*4</f>
        <v>19880</v>
      </c>
      <c r="Z98" s="188">
        <f t="shared" si="118"/>
        <v>22720</v>
      </c>
      <c r="AA98" s="188">
        <f t="shared" si="118"/>
        <v>25560</v>
      </c>
      <c r="AB98" s="188">
        <f t="shared" si="118"/>
        <v>28360</v>
      </c>
      <c r="AC98" s="188">
        <f t="shared" si="118"/>
        <v>30640</v>
      </c>
      <c r="AD98" s="188">
        <f t="shared" si="118"/>
        <v>32920</v>
      </c>
      <c r="AE98" s="188">
        <f t="shared" si="118"/>
        <v>35200</v>
      </c>
      <c r="AF98" s="188">
        <f t="shared" si="118"/>
        <v>37440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20160</v>
      </c>
      <c r="F99" s="282">
        <f t="shared" si="120"/>
        <v>23040</v>
      </c>
      <c r="G99" s="282">
        <f t="shared" si="120"/>
        <v>25920</v>
      </c>
      <c r="H99" s="282">
        <f t="shared" si="120"/>
        <v>28760</v>
      </c>
      <c r="I99" s="282">
        <f t="shared" si="120"/>
        <v>31080</v>
      </c>
      <c r="J99" s="282">
        <f t="shared" si="120"/>
        <v>33400</v>
      </c>
      <c r="K99" s="282">
        <f t="shared" si="120"/>
        <v>35680</v>
      </c>
      <c r="L99" s="282">
        <f t="shared" si="120"/>
        <v>38000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20160</v>
      </c>
      <c r="F100" s="281">
        <f t="shared" si="122"/>
        <v>23040</v>
      </c>
      <c r="G100" s="281">
        <f t="shared" si="122"/>
        <v>25920</v>
      </c>
      <c r="H100" s="281">
        <f t="shared" si="122"/>
        <v>28760</v>
      </c>
      <c r="I100" s="281">
        <f t="shared" si="122"/>
        <v>31080</v>
      </c>
      <c r="J100" s="281">
        <f t="shared" si="122"/>
        <v>33400</v>
      </c>
      <c r="K100" s="281">
        <f t="shared" si="122"/>
        <v>35680</v>
      </c>
      <c r="L100" s="281">
        <f t="shared" si="122"/>
        <v>38000</v>
      </c>
      <c r="N100" s="162" t="s">
        <v>325</v>
      </c>
      <c r="P100" s="188">
        <f t="shared" ref="P100:W100" si="123">+P130/5*4</f>
        <v>19640</v>
      </c>
      <c r="Q100" s="188">
        <f t="shared" si="123"/>
        <v>22440</v>
      </c>
      <c r="R100" s="188">
        <f t="shared" si="123"/>
        <v>25240</v>
      </c>
      <c r="S100" s="188">
        <f t="shared" si="123"/>
        <v>28040</v>
      </c>
      <c r="T100" s="188">
        <f t="shared" si="123"/>
        <v>30320</v>
      </c>
      <c r="U100" s="188">
        <f t="shared" si="123"/>
        <v>32560</v>
      </c>
      <c r="V100" s="188">
        <f t="shared" si="123"/>
        <v>34800</v>
      </c>
      <c r="W100" s="188">
        <f t="shared" si="123"/>
        <v>37040</v>
      </c>
      <c r="Y100" s="188">
        <f t="shared" ref="Y100:AF100" si="124">+Y130/5*4</f>
        <v>20160</v>
      </c>
      <c r="Z100" s="188">
        <f t="shared" si="124"/>
        <v>23040</v>
      </c>
      <c r="AA100" s="188">
        <f t="shared" si="124"/>
        <v>25920</v>
      </c>
      <c r="AB100" s="188">
        <f t="shared" si="124"/>
        <v>28760</v>
      </c>
      <c r="AC100" s="188">
        <f t="shared" si="124"/>
        <v>31080</v>
      </c>
      <c r="AD100" s="188">
        <f t="shared" si="124"/>
        <v>33400</v>
      </c>
      <c r="AE100" s="188">
        <f t="shared" si="124"/>
        <v>35680</v>
      </c>
      <c r="AF100" s="188">
        <f t="shared" si="124"/>
        <v>38000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20160</v>
      </c>
      <c r="F101" s="282">
        <f t="shared" si="126"/>
        <v>23040</v>
      </c>
      <c r="G101" s="282">
        <f t="shared" si="126"/>
        <v>25920</v>
      </c>
      <c r="H101" s="282">
        <f t="shared" si="126"/>
        <v>28760</v>
      </c>
      <c r="I101" s="282">
        <f t="shared" si="126"/>
        <v>31080</v>
      </c>
      <c r="J101" s="282">
        <f t="shared" si="126"/>
        <v>33400</v>
      </c>
      <c r="K101" s="282">
        <f t="shared" si="126"/>
        <v>35680</v>
      </c>
      <c r="L101" s="282">
        <f t="shared" si="126"/>
        <v>38000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20160</v>
      </c>
      <c r="F102" s="281">
        <f t="shared" si="127"/>
        <v>23040</v>
      </c>
      <c r="G102" s="281">
        <f t="shared" si="127"/>
        <v>25920</v>
      </c>
      <c r="H102" s="281">
        <f t="shared" si="127"/>
        <v>28760</v>
      </c>
      <c r="I102" s="281">
        <f t="shared" si="127"/>
        <v>31080</v>
      </c>
      <c r="J102" s="281">
        <f t="shared" si="127"/>
        <v>33400</v>
      </c>
      <c r="K102" s="281">
        <f t="shared" si="127"/>
        <v>35680</v>
      </c>
      <c r="L102" s="281">
        <f t="shared" si="127"/>
        <v>38000</v>
      </c>
      <c r="N102" s="162" t="s">
        <v>92</v>
      </c>
      <c r="P102" s="188">
        <f t="shared" ref="P102:W102" si="128">+P132/5*4</f>
        <v>18920</v>
      </c>
      <c r="Q102" s="188">
        <f t="shared" si="128"/>
        <v>21600</v>
      </c>
      <c r="R102" s="188">
        <f t="shared" si="128"/>
        <v>24320</v>
      </c>
      <c r="S102" s="188">
        <f t="shared" si="128"/>
        <v>27000</v>
      </c>
      <c r="T102" s="188">
        <f t="shared" si="128"/>
        <v>29160</v>
      </c>
      <c r="U102" s="188">
        <f t="shared" si="128"/>
        <v>31320</v>
      </c>
      <c r="V102" s="188">
        <f t="shared" si="128"/>
        <v>33480</v>
      </c>
      <c r="W102" s="188">
        <f t="shared" si="128"/>
        <v>35640</v>
      </c>
      <c r="Y102" s="188">
        <f t="shared" ref="Y102:AF102" si="129">+Y132/5*4</f>
        <v>20160</v>
      </c>
      <c r="Z102" s="188">
        <f t="shared" si="129"/>
        <v>23040</v>
      </c>
      <c r="AA102" s="188">
        <f t="shared" si="129"/>
        <v>25920</v>
      </c>
      <c r="AB102" s="188">
        <f t="shared" si="129"/>
        <v>28760</v>
      </c>
      <c r="AC102" s="188">
        <f t="shared" si="129"/>
        <v>31080</v>
      </c>
      <c r="AD102" s="188">
        <f t="shared" si="129"/>
        <v>33400</v>
      </c>
      <c r="AE102" s="188">
        <f t="shared" si="129"/>
        <v>35680</v>
      </c>
      <c r="AF102" s="188">
        <f t="shared" si="129"/>
        <v>38000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20160</v>
      </c>
      <c r="F103" s="282">
        <f t="shared" si="131"/>
        <v>23040</v>
      </c>
      <c r="G103" s="282">
        <f t="shared" si="131"/>
        <v>25920</v>
      </c>
      <c r="H103" s="282">
        <f t="shared" si="131"/>
        <v>28760</v>
      </c>
      <c r="I103" s="282">
        <f t="shared" si="131"/>
        <v>31080</v>
      </c>
      <c r="J103" s="282">
        <f t="shared" si="131"/>
        <v>33400</v>
      </c>
      <c r="K103" s="282">
        <f t="shared" si="131"/>
        <v>35680</v>
      </c>
      <c r="L103" s="282">
        <f t="shared" si="131"/>
        <v>38000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20160</v>
      </c>
      <c r="F104" s="281">
        <f t="shared" si="132"/>
        <v>23040</v>
      </c>
      <c r="G104" s="281">
        <f t="shared" si="132"/>
        <v>25920</v>
      </c>
      <c r="H104" s="281">
        <f t="shared" si="132"/>
        <v>28760</v>
      </c>
      <c r="I104" s="281">
        <f t="shared" si="132"/>
        <v>31080</v>
      </c>
      <c r="J104" s="281">
        <f t="shared" si="132"/>
        <v>33400</v>
      </c>
      <c r="K104" s="281">
        <f t="shared" si="132"/>
        <v>35680</v>
      </c>
      <c r="L104" s="281">
        <f t="shared" si="132"/>
        <v>38000</v>
      </c>
      <c r="N104" s="94" t="s">
        <v>101</v>
      </c>
      <c r="P104" s="188">
        <f t="shared" ref="P104:W104" si="133">+P134/5*4</f>
        <v>19040</v>
      </c>
      <c r="Q104" s="188">
        <f t="shared" si="133"/>
        <v>21760</v>
      </c>
      <c r="R104" s="188">
        <f t="shared" si="133"/>
        <v>24480</v>
      </c>
      <c r="S104" s="188">
        <f t="shared" si="133"/>
        <v>27160</v>
      </c>
      <c r="T104" s="188">
        <f t="shared" si="133"/>
        <v>29360</v>
      </c>
      <c r="U104" s="188">
        <f t="shared" si="133"/>
        <v>31520</v>
      </c>
      <c r="V104" s="188">
        <f t="shared" si="133"/>
        <v>33680</v>
      </c>
      <c r="W104" s="188">
        <f t="shared" si="133"/>
        <v>35880</v>
      </c>
      <c r="Y104" s="188">
        <f t="shared" ref="Y104:AF104" si="134">+Y134/5*4</f>
        <v>20160</v>
      </c>
      <c r="Z104" s="188">
        <f t="shared" si="134"/>
        <v>23040</v>
      </c>
      <c r="AA104" s="188">
        <f t="shared" si="134"/>
        <v>25920</v>
      </c>
      <c r="AB104" s="188">
        <f t="shared" si="134"/>
        <v>28760</v>
      </c>
      <c r="AC104" s="188">
        <f t="shared" si="134"/>
        <v>31080</v>
      </c>
      <c r="AD104" s="188">
        <f t="shared" si="134"/>
        <v>33400</v>
      </c>
      <c r="AE104" s="188">
        <f t="shared" si="134"/>
        <v>35680</v>
      </c>
      <c r="AF104" s="188">
        <f t="shared" si="134"/>
        <v>38000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20240</v>
      </c>
      <c r="F105" s="282">
        <f t="shared" ref="F105:L105" si="136">+MAX(F104,F106)</f>
        <v>23120</v>
      </c>
      <c r="G105" s="282">
        <f t="shared" si="136"/>
        <v>26000</v>
      </c>
      <c r="H105" s="282">
        <f t="shared" si="136"/>
        <v>28880</v>
      </c>
      <c r="I105" s="282">
        <f t="shared" si="136"/>
        <v>31200</v>
      </c>
      <c r="J105" s="282">
        <f t="shared" si="136"/>
        <v>33520</v>
      </c>
      <c r="K105" s="282">
        <f t="shared" si="136"/>
        <v>35840</v>
      </c>
      <c r="L105" s="282">
        <f t="shared" si="136"/>
        <v>38160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20240</v>
      </c>
      <c r="F106" s="283">
        <f t="shared" si="137"/>
        <v>23120</v>
      </c>
      <c r="G106" s="283">
        <f t="shared" si="137"/>
        <v>26000</v>
      </c>
      <c r="H106" s="283">
        <f t="shared" si="137"/>
        <v>28880</v>
      </c>
      <c r="I106" s="283">
        <f t="shared" si="137"/>
        <v>31200</v>
      </c>
      <c r="J106" s="283">
        <f t="shared" si="137"/>
        <v>33520</v>
      </c>
      <c r="K106" s="283">
        <f t="shared" si="137"/>
        <v>35840</v>
      </c>
      <c r="L106" s="283">
        <f t="shared" si="137"/>
        <v>38160</v>
      </c>
      <c r="N106" s="94" t="s">
        <v>114</v>
      </c>
      <c r="P106" s="188">
        <f t="shared" ref="P106:W106" si="138">+P136/5*4</f>
        <v>19720</v>
      </c>
      <c r="Q106" s="188">
        <f t="shared" si="138"/>
        <v>22560</v>
      </c>
      <c r="R106" s="188">
        <f t="shared" si="138"/>
        <v>25360</v>
      </c>
      <c r="S106" s="188">
        <f t="shared" si="138"/>
        <v>28160</v>
      </c>
      <c r="T106" s="188">
        <f t="shared" si="138"/>
        <v>30440</v>
      </c>
      <c r="U106" s="188">
        <f t="shared" si="138"/>
        <v>32680</v>
      </c>
      <c r="V106" s="188">
        <f t="shared" si="138"/>
        <v>34920</v>
      </c>
      <c r="W106" s="188">
        <f t="shared" si="138"/>
        <v>37200</v>
      </c>
      <c r="Y106" s="188">
        <f t="shared" ref="Y106:AF106" si="139">+Y136/5*4</f>
        <v>20240</v>
      </c>
      <c r="Z106" s="188">
        <f t="shared" si="139"/>
        <v>23120</v>
      </c>
      <c r="AA106" s="188">
        <f t="shared" si="139"/>
        <v>26000</v>
      </c>
      <c r="AB106" s="188">
        <f t="shared" si="139"/>
        <v>28880</v>
      </c>
      <c r="AC106" s="188">
        <f t="shared" si="139"/>
        <v>31200</v>
      </c>
      <c r="AD106" s="188">
        <f t="shared" si="139"/>
        <v>33520</v>
      </c>
      <c r="AE106" s="188">
        <f t="shared" si="139"/>
        <v>35840</v>
      </c>
      <c r="AF106" s="188">
        <f t="shared" si="139"/>
        <v>38160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20640</v>
      </c>
      <c r="F107" s="282">
        <f t="shared" ref="F107:L107" si="141">+MAX(F106,F108)</f>
        <v>23560</v>
      </c>
      <c r="G107" s="282">
        <f t="shared" si="141"/>
        <v>26520</v>
      </c>
      <c r="H107" s="282">
        <f t="shared" si="141"/>
        <v>29440</v>
      </c>
      <c r="I107" s="282">
        <f t="shared" si="141"/>
        <v>31800</v>
      </c>
      <c r="J107" s="282">
        <f t="shared" si="141"/>
        <v>34160</v>
      </c>
      <c r="K107" s="282">
        <f t="shared" si="141"/>
        <v>36520</v>
      </c>
      <c r="L107" s="282">
        <f t="shared" si="141"/>
        <v>38880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20640</v>
      </c>
      <c r="F108" s="283">
        <f t="shared" si="143"/>
        <v>23560</v>
      </c>
      <c r="G108" s="283">
        <f t="shared" si="143"/>
        <v>26520</v>
      </c>
      <c r="H108" s="283">
        <f t="shared" si="143"/>
        <v>29440</v>
      </c>
      <c r="I108" s="283">
        <f t="shared" si="143"/>
        <v>31800</v>
      </c>
      <c r="J108" s="283">
        <f t="shared" si="143"/>
        <v>34160</v>
      </c>
      <c r="K108" s="283">
        <f t="shared" si="143"/>
        <v>36520</v>
      </c>
      <c r="L108" s="283">
        <f t="shared" si="143"/>
        <v>38880</v>
      </c>
      <c r="N108" s="94" t="s">
        <v>124</v>
      </c>
      <c r="P108" s="188">
        <f t="shared" ref="P108:W108" si="144">+P138*0.8</f>
        <v>20080</v>
      </c>
      <c r="Q108" s="188">
        <f t="shared" si="144"/>
        <v>22960</v>
      </c>
      <c r="R108" s="188">
        <f t="shared" si="144"/>
        <v>25840</v>
      </c>
      <c r="S108" s="188">
        <f t="shared" si="144"/>
        <v>28680</v>
      </c>
      <c r="T108" s="188">
        <f t="shared" si="144"/>
        <v>31000</v>
      </c>
      <c r="U108" s="188">
        <f t="shared" si="144"/>
        <v>33280</v>
      </c>
      <c r="V108" s="188">
        <f t="shared" si="144"/>
        <v>35600</v>
      </c>
      <c r="W108" s="188">
        <f t="shared" si="144"/>
        <v>37880</v>
      </c>
      <c r="Y108" s="188">
        <f t="shared" ref="Y108:AF108" si="145">+Y138*0.8</f>
        <v>20640</v>
      </c>
      <c r="Z108" s="188">
        <f t="shared" si="145"/>
        <v>23560</v>
      </c>
      <c r="AA108" s="188">
        <f t="shared" si="145"/>
        <v>26520</v>
      </c>
      <c r="AB108" s="188">
        <f t="shared" si="145"/>
        <v>29440</v>
      </c>
      <c r="AC108" s="188">
        <f t="shared" si="145"/>
        <v>31800</v>
      </c>
      <c r="AD108" s="188">
        <f t="shared" si="145"/>
        <v>34160</v>
      </c>
      <c r="AE108" s="188">
        <f t="shared" si="145"/>
        <v>36520</v>
      </c>
      <c r="AF108" s="188">
        <f t="shared" si="145"/>
        <v>38880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21120</v>
      </c>
      <c r="F109" s="282">
        <f t="shared" ref="F109:L111" si="147">+MAX(F108,F110)</f>
        <v>24120</v>
      </c>
      <c r="G109" s="282">
        <f t="shared" si="147"/>
        <v>27120</v>
      </c>
      <c r="H109" s="282">
        <f t="shared" si="147"/>
        <v>30120</v>
      </c>
      <c r="I109" s="282">
        <f t="shared" si="147"/>
        <v>32560</v>
      </c>
      <c r="J109" s="282">
        <f t="shared" si="147"/>
        <v>34960</v>
      </c>
      <c r="K109" s="282">
        <f t="shared" si="147"/>
        <v>37360</v>
      </c>
      <c r="L109" s="282">
        <f t="shared" si="147"/>
        <v>39760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21120</v>
      </c>
      <c r="F110" s="284">
        <f t="shared" si="148"/>
        <v>24120</v>
      </c>
      <c r="G110" s="284">
        <f t="shared" si="148"/>
        <v>27120</v>
      </c>
      <c r="H110" s="284">
        <f t="shared" si="148"/>
        <v>30120</v>
      </c>
      <c r="I110" s="284">
        <f t="shared" si="148"/>
        <v>32560</v>
      </c>
      <c r="J110" s="284">
        <f t="shared" si="148"/>
        <v>34960</v>
      </c>
      <c r="K110" s="284">
        <f t="shared" si="148"/>
        <v>37360</v>
      </c>
      <c r="L110" s="284">
        <f t="shared" si="148"/>
        <v>39760</v>
      </c>
      <c r="M110" s="201"/>
      <c r="N110" s="212" t="s">
        <v>457</v>
      </c>
      <c r="O110" s="201"/>
      <c r="P110" s="191">
        <f t="shared" ref="P110:W110" si="149">+P140*0.8</f>
        <v>20560</v>
      </c>
      <c r="Q110" s="191">
        <f t="shared" si="149"/>
        <v>23520</v>
      </c>
      <c r="R110" s="191">
        <f t="shared" si="149"/>
        <v>26440</v>
      </c>
      <c r="S110" s="191">
        <f t="shared" si="149"/>
        <v>29360</v>
      </c>
      <c r="T110" s="191">
        <f t="shared" si="149"/>
        <v>31720</v>
      </c>
      <c r="U110" s="191">
        <f t="shared" si="149"/>
        <v>34080</v>
      </c>
      <c r="V110" s="191">
        <f t="shared" si="149"/>
        <v>36440</v>
      </c>
      <c r="W110" s="191">
        <f t="shared" si="149"/>
        <v>38760</v>
      </c>
      <c r="X110" s="201"/>
      <c r="Y110" s="191">
        <f t="shared" ref="Y110:AF110" si="150">+Y140*0.8</f>
        <v>21120</v>
      </c>
      <c r="Z110" s="191">
        <f t="shared" si="150"/>
        <v>24120</v>
      </c>
      <c r="AA110" s="191">
        <f t="shared" si="150"/>
        <v>27120</v>
      </c>
      <c r="AB110" s="191">
        <f t="shared" si="150"/>
        <v>30120</v>
      </c>
      <c r="AC110" s="191">
        <f t="shared" si="150"/>
        <v>32560</v>
      </c>
      <c r="AD110" s="191">
        <f t="shared" si="150"/>
        <v>34960</v>
      </c>
      <c r="AE110" s="191">
        <f t="shared" si="150"/>
        <v>37360</v>
      </c>
      <c r="AF110" s="191">
        <f t="shared" si="150"/>
        <v>39760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22200</v>
      </c>
      <c r="F111" s="282">
        <f t="shared" si="147"/>
        <v>25360</v>
      </c>
      <c r="G111" s="282">
        <f t="shared" si="147"/>
        <v>28520</v>
      </c>
      <c r="H111" s="282">
        <f t="shared" si="147"/>
        <v>31680</v>
      </c>
      <c r="I111" s="282">
        <f t="shared" si="147"/>
        <v>34240</v>
      </c>
      <c r="J111" s="282">
        <f t="shared" si="147"/>
        <v>36760</v>
      </c>
      <c r="K111" s="282">
        <f t="shared" si="147"/>
        <v>39320</v>
      </c>
      <c r="L111" s="282">
        <f t="shared" si="147"/>
        <v>41840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22200</v>
      </c>
      <c r="F112" s="284">
        <f t="shared" si="152"/>
        <v>25360</v>
      </c>
      <c r="G112" s="284">
        <f t="shared" si="152"/>
        <v>28520</v>
      </c>
      <c r="H112" s="284">
        <f t="shared" si="152"/>
        <v>31680</v>
      </c>
      <c r="I112" s="284">
        <f t="shared" si="152"/>
        <v>34240</v>
      </c>
      <c r="J112" s="284">
        <f t="shared" si="152"/>
        <v>36760</v>
      </c>
      <c r="K112" s="284">
        <f t="shared" si="152"/>
        <v>39320</v>
      </c>
      <c r="L112" s="284">
        <f t="shared" si="152"/>
        <v>41840</v>
      </c>
      <c r="M112" s="201"/>
      <c r="N112" s="212" t="s">
        <v>144</v>
      </c>
      <c r="O112" s="201"/>
      <c r="P112" s="191">
        <f t="shared" ref="P112:W112" si="153">P142*0.8</f>
        <v>21640</v>
      </c>
      <c r="Q112" s="191">
        <f t="shared" si="153"/>
        <v>24720</v>
      </c>
      <c r="R112" s="191">
        <f t="shared" si="153"/>
        <v>27800</v>
      </c>
      <c r="S112" s="191">
        <f t="shared" si="153"/>
        <v>30880</v>
      </c>
      <c r="T112" s="191">
        <f t="shared" si="153"/>
        <v>33360</v>
      </c>
      <c r="U112" s="191">
        <f t="shared" si="153"/>
        <v>35840</v>
      </c>
      <c r="V112" s="191">
        <f t="shared" si="153"/>
        <v>38320</v>
      </c>
      <c r="W112" s="191">
        <f t="shared" si="153"/>
        <v>40800</v>
      </c>
      <c r="X112" s="201"/>
      <c r="Y112" s="191">
        <f t="shared" ref="Y112:AF112" si="154">+Y142*0.8</f>
        <v>22200</v>
      </c>
      <c r="Z112" s="191">
        <f t="shared" si="154"/>
        <v>25360</v>
      </c>
      <c r="AA112" s="191">
        <f t="shared" si="154"/>
        <v>28520</v>
      </c>
      <c r="AB112" s="191">
        <f t="shared" si="154"/>
        <v>31680</v>
      </c>
      <c r="AC112" s="191">
        <f t="shared" si="154"/>
        <v>34240</v>
      </c>
      <c r="AD112" s="191">
        <f t="shared" si="154"/>
        <v>36760</v>
      </c>
      <c r="AE112" s="191">
        <f t="shared" si="154"/>
        <v>39320</v>
      </c>
      <c r="AF112" s="191">
        <f t="shared" si="154"/>
        <v>41840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23920</v>
      </c>
      <c r="F113" s="282">
        <f t="shared" ref="F113:L113" si="156">+MAX(F112,F114)</f>
        <v>27320</v>
      </c>
      <c r="G113" s="282">
        <f t="shared" si="156"/>
        <v>30720</v>
      </c>
      <c r="H113" s="282">
        <f t="shared" si="156"/>
        <v>34120</v>
      </c>
      <c r="I113" s="282">
        <f t="shared" si="156"/>
        <v>36880</v>
      </c>
      <c r="J113" s="282">
        <f t="shared" si="156"/>
        <v>39600</v>
      </c>
      <c r="K113" s="282">
        <f t="shared" si="156"/>
        <v>42320</v>
      </c>
      <c r="L113" s="282">
        <f t="shared" si="156"/>
        <v>45040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23920</v>
      </c>
      <c r="F114" s="291">
        <f t="shared" ref="F114:L114" si="157">+MAX(Q114,Z114,AJ114)</f>
        <v>27320</v>
      </c>
      <c r="G114" s="291">
        <f t="shared" si="157"/>
        <v>30720</v>
      </c>
      <c r="H114" s="291">
        <f t="shared" si="157"/>
        <v>34120</v>
      </c>
      <c r="I114" s="291">
        <f t="shared" si="157"/>
        <v>36880</v>
      </c>
      <c r="J114" s="291">
        <f t="shared" si="157"/>
        <v>39600</v>
      </c>
      <c r="K114" s="291">
        <f t="shared" si="157"/>
        <v>42320</v>
      </c>
      <c r="L114" s="291">
        <f t="shared" si="157"/>
        <v>45040</v>
      </c>
      <c r="M114" s="201"/>
      <c r="N114" s="292" t="s">
        <v>156</v>
      </c>
      <c r="O114" s="201"/>
      <c r="P114" s="293">
        <f t="shared" ref="P114:W114" si="158">P144*0.8</f>
        <v>23280</v>
      </c>
      <c r="Q114" s="293">
        <f t="shared" si="158"/>
        <v>26600</v>
      </c>
      <c r="R114" s="293">
        <f t="shared" si="158"/>
        <v>29920</v>
      </c>
      <c r="S114" s="293">
        <f t="shared" si="158"/>
        <v>33240</v>
      </c>
      <c r="T114" s="293">
        <f t="shared" si="158"/>
        <v>35920</v>
      </c>
      <c r="U114" s="293">
        <f t="shared" si="158"/>
        <v>38560</v>
      </c>
      <c r="V114" s="293">
        <f t="shared" si="158"/>
        <v>41240</v>
      </c>
      <c r="W114" s="293">
        <f t="shared" si="158"/>
        <v>43880</v>
      </c>
      <c r="X114" s="201"/>
      <c r="Y114" s="293">
        <f t="shared" ref="Y114:AF114" si="159">+Y144*0.8</f>
        <v>23920</v>
      </c>
      <c r="Z114" s="293">
        <f t="shared" si="159"/>
        <v>27320</v>
      </c>
      <c r="AA114" s="293">
        <f t="shared" si="159"/>
        <v>30720</v>
      </c>
      <c r="AB114" s="293">
        <f t="shared" si="159"/>
        <v>34120</v>
      </c>
      <c r="AC114" s="293">
        <f t="shared" si="159"/>
        <v>36880</v>
      </c>
      <c r="AD114" s="293">
        <f t="shared" si="159"/>
        <v>39600</v>
      </c>
      <c r="AE114" s="293">
        <f t="shared" si="159"/>
        <v>42320</v>
      </c>
      <c r="AF114" s="293">
        <f t="shared" si="159"/>
        <v>45040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24800</v>
      </c>
      <c r="F115" s="282">
        <f t="shared" ref="F115:L115" si="161">+MAX(F114,F116)</f>
        <v>28320</v>
      </c>
      <c r="G115" s="282">
        <f t="shared" si="161"/>
        <v>31880</v>
      </c>
      <c r="H115" s="282">
        <f t="shared" si="161"/>
        <v>35400</v>
      </c>
      <c r="I115" s="282">
        <f t="shared" si="161"/>
        <v>38240</v>
      </c>
      <c r="J115" s="282">
        <f t="shared" si="161"/>
        <v>41080</v>
      </c>
      <c r="K115" s="282">
        <f t="shared" si="161"/>
        <v>43920</v>
      </c>
      <c r="L115" s="282">
        <f t="shared" si="161"/>
        <v>46760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24800</v>
      </c>
      <c r="F116" s="291">
        <f t="shared" ref="F116" si="162">+MAX(Q116,Z116,AJ116)</f>
        <v>28320</v>
      </c>
      <c r="G116" s="291">
        <f t="shared" ref="G116" si="163">+MAX(R116,AA116,AK116)</f>
        <v>31880</v>
      </c>
      <c r="H116" s="291">
        <f t="shared" ref="H116" si="164">+MAX(S116,AB116,AL116)</f>
        <v>35400</v>
      </c>
      <c r="I116" s="291">
        <f t="shared" ref="I116" si="165">+MAX(T116,AC116,AM116)</f>
        <v>38240</v>
      </c>
      <c r="J116" s="291">
        <f t="shared" ref="J116" si="166">+MAX(U116,AD116,AN116)</f>
        <v>41080</v>
      </c>
      <c r="K116" s="291">
        <f t="shared" ref="K116" si="167">+MAX(V116,AE116,AO116)</f>
        <v>43920</v>
      </c>
      <c r="L116" s="291">
        <f t="shared" ref="L116" si="168">+MAX(W116,AF116,AP116)</f>
        <v>46760</v>
      </c>
      <c r="M116" s="201"/>
      <c r="N116" s="315" t="s">
        <v>164</v>
      </c>
      <c r="O116" s="201"/>
      <c r="P116" s="293">
        <f t="shared" ref="P116:W116" si="169">P146*0.8</f>
        <v>24160</v>
      </c>
      <c r="Q116" s="293">
        <f t="shared" si="169"/>
        <v>27600</v>
      </c>
      <c r="R116" s="293">
        <f t="shared" si="169"/>
        <v>31040</v>
      </c>
      <c r="S116" s="293">
        <f t="shared" si="169"/>
        <v>34480</v>
      </c>
      <c r="T116" s="293">
        <f t="shared" si="169"/>
        <v>37240</v>
      </c>
      <c r="U116" s="293">
        <f t="shared" si="169"/>
        <v>40000</v>
      </c>
      <c r="V116" s="293">
        <f t="shared" si="169"/>
        <v>42760</v>
      </c>
      <c r="W116" s="293">
        <f t="shared" si="169"/>
        <v>45520</v>
      </c>
      <c r="X116" s="201"/>
      <c r="Y116" s="293">
        <f t="shared" ref="Y116:AF116" si="170">+Y146*0.8</f>
        <v>24800</v>
      </c>
      <c r="Z116" s="293">
        <f t="shared" si="170"/>
        <v>28320</v>
      </c>
      <c r="AA116" s="293">
        <f t="shared" si="170"/>
        <v>31880</v>
      </c>
      <c r="AB116" s="293">
        <f t="shared" si="170"/>
        <v>35400</v>
      </c>
      <c r="AC116" s="293">
        <f t="shared" si="170"/>
        <v>38240</v>
      </c>
      <c r="AD116" s="293">
        <f t="shared" si="170"/>
        <v>41080</v>
      </c>
      <c r="AE116" s="293">
        <f t="shared" si="170"/>
        <v>43920</v>
      </c>
      <c r="AF116" s="293">
        <f t="shared" si="170"/>
        <v>46760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25600</v>
      </c>
      <c r="F117" s="282">
        <f t="shared" ref="F117:L117" si="172">+MAX(F116,F118)</f>
        <v>29240</v>
      </c>
      <c r="G117" s="282">
        <f t="shared" si="172"/>
        <v>32880</v>
      </c>
      <c r="H117" s="282">
        <f t="shared" si="172"/>
        <v>36520</v>
      </c>
      <c r="I117" s="282">
        <f t="shared" si="172"/>
        <v>39480</v>
      </c>
      <c r="J117" s="282">
        <f t="shared" si="172"/>
        <v>42400</v>
      </c>
      <c r="K117" s="282">
        <f t="shared" si="172"/>
        <v>45320</v>
      </c>
      <c r="L117" s="282">
        <f t="shared" si="172"/>
        <v>48240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25600</v>
      </c>
      <c r="F118" s="291">
        <f t="shared" ref="F118" si="173">+MAX(Q118,Z118,AJ118)</f>
        <v>29240</v>
      </c>
      <c r="G118" s="291">
        <f t="shared" ref="G118" si="174">+MAX(R118,AA118,AK118)</f>
        <v>32880</v>
      </c>
      <c r="H118" s="291">
        <f t="shared" ref="H118" si="175">+MAX(S118,AB118,AL118)</f>
        <v>36520</v>
      </c>
      <c r="I118" s="291">
        <f t="shared" ref="I118" si="176">+MAX(T118,AC118,AM118)</f>
        <v>39480</v>
      </c>
      <c r="J118" s="291">
        <f t="shared" ref="J118" si="177">+MAX(U118,AD118,AN118)</f>
        <v>42400</v>
      </c>
      <c r="K118" s="291">
        <f t="shared" ref="K118" si="178">+MAX(V118,AE118,AO118)</f>
        <v>45320</v>
      </c>
      <c r="L118" s="291">
        <f t="shared" ref="L118" si="179">+MAX(W118,AF118,AP118)</f>
        <v>48240</v>
      </c>
      <c r="N118" s="315" t="s">
        <v>175</v>
      </c>
      <c r="P118" s="293">
        <f t="shared" ref="P118:W118" si="180">P148*0.8</f>
        <v>24920</v>
      </c>
      <c r="Q118" s="293">
        <f t="shared" si="180"/>
        <v>28480</v>
      </c>
      <c r="R118" s="293">
        <f t="shared" si="180"/>
        <v>32040</v>
      </c>
      <c r="S118" s="293">
        <f t="shared" si="180"/>
        <v>35600</v>
      </c>
      <c r="T118" s="293">
        <f t="shared" si="180"/>
        <v>38480</v>
      </c>
      <c r="U118" s="293">
        <f t="shared" si="180"/>
        <v>41320</v>
      </c>
      <c r="V118" s="293">
        <f t="shared" si="180"/>
        <v>44160</v>
      </c>
      <c r="W118" s="293">
        <f t="shared" si="180"/>
        <v>47000</v>
      </c>
      <c r="Y118" s="293">
        <f t="shared" ref="Y118:AF118" si="181">+Y148*0.8</f>
        <v>25600</v>
      </c>
      <c r="Z118" s="293">
        <f t="shared" si="181"/>
        <v>29240</v>
      </c>
      <c r="AA118" s="293">
        <f t="shared" si="181"/>
        <v>32880</v>
      </c>
      <c r="AB118" s="293">
        <f t="shared" si="181"/>
        <v>36520</v>
      </c>
      <c r="AC118" s="293">
        <f t="shared" si="181"/>
        <v>39480</v>
      </c>
      <c r="AD118" s="293">
        <f t="shared" si="181"/>
        <v>42400</v>
      </c>
      <c r="AE118" s="293">
        <f t="shared" si="181"/>
        <v>45320</v>
      </c>
      <c r="AF118" s="293">
        <f t="shared" si="181"/>
        <v>48240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28000</v>
      </c>
      <c r="F119" s="282">
        <f t="shared" ref="F119:L119" si="183">+MAX(F118,F120)</f>
        <v>32000</v>
      </c>
      <c r="G119" s="282">
        <f t="shared" si="183"/>
        <v>36000</v>
      </c>
      <c r="H119" s="282">
        <f t="shared" si="183"/>
        <v>40000</v>
      </c>
      <c r="I119" s="282">
        <f t="shared" si="183"/>
        <v>43200</v>
      </c>
      <c r="J119" s="282">
        <f t="shared" si="183"/>
        <v>46400</v>
      </c>
      <c r="K119" s="282">
        <f t="shared" si="183"/>
        <v>49600</v>
      </c>
      <c r="L119" s="282">
        <f t="shared" si="183"/>
        <v>52800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28000</v>
      </c>
      <c r="F120" s="291">
        <f t="shared" ref="F120" si="184">+MAX(Q120,Z120,AJ120)</f>
        <v>32000</v>
      </c>
      <c r="G120" s="291">
        <f t="shared" ref="G120" si="185">+MAX(R120,AA120,AK120)</f>
        <v>36000</v>
      </c>
      <c r="H120" s="291">
        <f t="shared" ref="H120" si="186">+MAX(S120,AB120,AL120)</f>
        <v>40000</v>
      </c>
      <c r="I120" s="291">
        <f t="shared" ref="I120" si="187">+MAX(T120,AC120,AM120)</f>
        <v>43200</v>
      </c>
      <c r="J120" s="291">
        <f t="shared" ref="J120" si="188">+MAX(U120,AD120,AN120)</f>
        <v>46400</v>
      </c>
      <c r="K120" s="291">
        <f t="shared" ref="K120" si="189">+MAX(V120,AE120,AO120)</f>
        <v>49600</v>
      </c>
      <c r="L120" s="291">
        <f t="shared" ref="L120" si="190">+MAX(W120,AF120,AP120)</f>
        <v>52800</v>
      </c>
      <c r="N120" s="315" t="s">
        <v>187</v>
      </c>
      <c r="P120" s="293">
        <f t="shared" ref="P120:W120" si="191">P150*0.8</f>
        <v>27280</v>
      </c>
      <c r="Q120" s="293">
        <f t="shared" si="191"/>
        <v>31200</v>
      </c>
      <c r="R120" s="293">
        <f t="shared" si="191"/>
        <v>35080</v>
      </c>
      <c r="S120" s="293">
        <f t="shared" si="191"/>
        <v>38960</v>
      </c>
      <c r="T120" s="293">
        <f t="shared" si="191"/>
        <v>42080</v>
      </c>
      <c r="U120" s="293">
        <f t="shared" si="191"/>
        <v>45200</v>
      </c>
      <c r="V120" s="293">
        <f t="shared" si="191"/>
        <v>48320</v>
      </c>
      <c r="W120" s="293">
        <f t="shared" si="191"/>
        <v>51440</v>
      </c>
      <c r="Y120" s="293">
        <f t="shared" ref="Y120:AF120" si="192">+Y150*0.8</f>
        <v>28000</v>
      </c>
      <c r="Z120" s="293">
        <f t="shared" si="192"/>
        <v>32000</v>
      </c>
      <c r="AA120" s="293">
        <f t="shared" si="192"/>
        <v>36000</v>
      </c>
      <c r="AB120" s="293">
        <f t="shared" si="192"/>
        <v>40000</v>
      </c>
      <c r="AC120" s="293">
        <f t="shared" si="192"/>
        <v>43200</v>
      </c>
      <c r="AD120" s="293">
        <f t="shared" si="192"/>
        <v>46400</v>
      </c>
      <c r="AE120" s="293">
        <f t="shared" si="192"/>
        <v>49600</v>
      </c>
      <c r="AF120" s="293">
        <f t="shared" si="192"/>
        <v>52800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24550</v>
      </c>
      <c r="F123" s="281">
        <f t="shared" si="196"/>
        <v>28050</v>
      </c>
      <c r="G123" s="281">
        <f t="shared" si="196"/>
        <v>31550</v>
      </c>
      <c r="H123" s="281">
        <f t="shared" si="196"/>
        <v>35050</v>
      </c>
      <c r="I123" s="281">
        <f t="shared" si="196"/>
        <v>37850</v>
      </c>
      <c r="J123" s="281">
        <f t="shared" si="196"/>
        <v>40650</v>
      </c>
      <c r="K123" s="281">
        <f t="shared" si="196"/>
        <v>43450</v>
      </c>
      <c r="L123" s="281">
        <f t="shared" si="196"/>
        <v>46250</v>
      </c>
      <c r="N123" s="90" t="str">
        <f>CONCATENATE($AU$10,$B$11,N122)</f>
        <v>Before 12-31-2008Dallas50</v>
      </c>
      <c r="P123" s="191">
        <f>VLOOKUP($N123,'pre 12-31-08'!$A$4:$L$1400,E$122+3,FALSE)</f>
        <v>24550</v>
      </c>
      <c r="Q123" s="191">
        <f>VLOOKUP($N123,'pre 12-31-08'!$A$4:$L$1400,F$122+3,FALSE)</f>
        <v>28050</v>
      </c>
      <c r="R123" s="191">
        <f>VLOOKUP($N123,'pre 12-31-08'!$A$4:$L$1400,G$122+3,FALSE)</f>
        <v>31550</v>
      </c>
      <c r="S123" s="191">
        <f>VLOOKUP($N123,'pre 12-31-08'!$A$4:$L$1400,H$122+3,FALSE)</f>
        <v>35050</v>
      </c>
      <c r="T123" s="191">
        <f>VLOOKUP($N123,'pre 12-31-08'!$A$4:$L$1400,I$122+3,FALSE)</f>
        <v>37850</v>
      </c>
      <c r="U123" s="191">
        <f>VLOOKUP($N123,'pre 12-31-08'!$A$4:$L$1400,J$122+3,FALSE)</f>
        <v>40650</v>
      </c>
      <c r="V123" s="191">
        <f>VLOOKUP($N123,'pre 12-31-08'!$A$4:$L$1400,K$122+3,FALSE)</f>
        <v>43450</v>
      </c>
      <c r="W123" s="191">
        <f>VLOOKUP($N123,'pre 12-31-08'!$A$4:$L$1400,L$122+3,FALSE)</f>
        <v>46250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23950</v>
      </c>
      <c r="F124" s="281">
        <f t="shared" si="196"/>
        <v>27350</v>
      </c>
      <c r="G124" s="281">
        <f t="shared" si="196"/>
        <v>30750</v>
      </c>
      <c r="H124" s="281">
        <f t="shared" si="196"/>
        <v>34150</v>
      </c>
      <c r="I124" s="281">
        <f t="shared" si="196"/>
        <v>36900</v>
      </c>
      <c r="J124" s="281">
        <f t="shared" si="196"/>
        <v>39650</v>
      </c>
      <c r="K124" s="281">
        <f t="shared" si="196"/>
        <v>42350</v>
      </c>
      <c r="L124" s="281">
        <f t="shared" si="196"/>
        <v>45100</v>
      </c>
      <c r="N124" s="90" t="str">
        <f>CONCATENATE($AU$11,$B$11,N122)</f>
        <v>1/1/2009 - 5/13/2010Dallas50</v>
      </c>
      <c r="P124" s="191">
        <f>VLOOKUP($N124,'1-1-09-5-14-10'!$A$4:$L$1400,E$122+3,FALSE)</f>
        <v>23950</v>
      </c>
      <c r="Q124" s="191">
        <f>VLOOKUP($N124,'1-1-09-5-14-10'!$A$4:$L$1400,F$122+3,FALSE)</f>
        <v>27350</v>
      </c>
      <c r="R124" s="191">
        <f>VLOOKUP($N124,'1-1-09-5-14-10'!$A$4:$L$1400,G$122+3,FALSE)</f>
        <v>30750</v>
      </c>
      <c r="S124" s="191">
        <f>VLOOKUP($N124,'1-1-09-5-14-10'!$A$4:$L$1400,H$122+3,FALSE)</f>
        <v>34150</v>
      </c>
      <c r="T124" s="191">
        <f>VLOOKUP($N124,'1-1-09-5-14-10'!$A$4:$L$1400,I$122+3,FALSE)</f>
        <v>36900</v>
      </c>
      <c r="U124" s="191">
        <f>VLOOKUP($N124,'1-1-09-5-14-10'!$A$4:$L$1400,J$122+3,FALSE)</f>
        <v>39650</v>
      </c>
      <c r="V124" s="191">
        <f>VLOOKUP($N124,'1-1-09-5-14-10'!$A$4:$L$1400,K$122+3,FALSE)</f>
        <v>42350</v>
      </c>
      <c r="W124" s="191">
        <f>VLOOKUP($N124,'1-1-09-5-14-10'!$A$4:$L$1400,L$122+3,FALSE)</f>
        <v>45100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23950</v>
      </c>
      <c r="F125" s="282">
        <f t="shared" si="198"/>
        <v>27350</v>
      </c>
      <c r="G125" s="282">
        <f t="shared" si="198"/>
        <v>30750</v>
      </c>
      <c r="H125" s="282">
        <f t="shared" si="198"/>
        <v>34150</v>
      </c>
      <c r="I125" s="282">
        <f t="shared" si="198"/>
        <v>36900</v>
      </c>
      <c r="J125" s="282">
        <f t="shared" si="198"/>
        <v>39650</v>
      </c>
      <c r="K125" s="282">
        <f t="shared" si="198"/>
        <v>42350</v>
      </c>
      <c r="L125" s="282">
        <f t="shared" si="198"/>
        <v>45100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23950</v>
      </c>
      <c r="F126" s="281">
        <f t="shared" si="200"/>
        <v>27350</v>
      </c>
      <c r="G126" s="281">
        <f t="shared" si="200"/>
        <v>30750</v>
      </c>
      <c r="H126" s="281">
        <f t="shared" si="200"/>
        <v>34150</v>
      </c>
      <c r="I126" s="281">
        <f t="shared" si="200"/>
        <v>36900</v>
      </c>
      <c r="J126" s="281">
        <f t="shared" si="200"/>
        <v>39650</v>
      </c>
      <c r="K126" s="281">
        <f t="shared" si="200"/>
        <v>42350</v>
      </c>
      <c r="L126" s="281">
        <f t="shared" si="200"/>
        <v>45100</v>
      </c>
      <c r="N126" s="90" t="str">
        <f>CONCATENATE($AU$13,$B$11,N122)</f>
        <v>6/29/2010 - 5/30/2011Dallas50</v>
      </c>
      <c r="P126" s="191">
        <f>VLOOKUP($N126,'5-14-10-5-31-11'!$A$4:$L$1400,E$122+3,FALSE)</f>
        <v>23950</v>
      </c>
      <c r="Q126" s="191">
        <f>VLOOKUP($N126,'5-14-10-5-31-11'!$A$4:$L$1400,F$122+3,FALSE)</f>
        <v>27350</v>
      </c>
      <c r="R126" s="191">
        <f>VLOOKUP($N126,'5-14-10-5-31-11'!$A$4:$L$1400,G$122+3,FALSE)</f>
        <v>30750</v>
      </c>
      <c r="S126" s="191">
        <f>VLOOKUP($N126,'5-14-10-5-31-11'!$A$4:$L$1400,H$122+3,FALSE)</f>
        <v>34150</v>
      </c>
      <c r="T126" s="191">
        <f>VLOOKUP($N126,'5-14-10-5-31-11'!$A$4:$L$1400,I$122+3,FALSE)</f>
        <v>36900</v>
      </c>
      <c r="U126" s="191">
        <f>VLOOKUP($N126,'5-14-10-5-31-11'!$A$4:$L$1400,J$122+3,FALSE)</f>
        <v>39650</v>
      </c>
      <c r="V126" s="191">
        <f>VLOOKUP($N126,'5-14-10-5-31-11'!$A$4:$L$1400,K$122+3,FALSE)</f>
        <v>42350</v>
      </c>
      <c r="W126" s="191">
        <f>VLOOKUP($N126,'5-14-10-5-31-11'!$A$4:$L$1400,L$122+3,FALSE)</f>
        <v>45100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24850</v>
      </c>
      <c r="F127" s="282">
        <f t="shared" si="201"/>
        <v>28400</v>
      </c>
      <c r="G127" s="282">
        <f t="shared" si="201"/>
        <v>31950</v>
      </c>
      <c r="H127" s="282">
        <f t="shared" si="201"/>
        <v>35450</v>
      </c>
      <c r="I127" s="282">
        <f t="shared" si="201"/>
        <v>38300</v>
      </c>
      <c r="J127" s="282">
        <f t="shared" si="201"/>
        <v>41150</v>
      </c>
      <c r="K127" s="282">
        <f t="shared" si="201"/>
        <v>44000</v>
      </c>
      <c r="L127" s="282">
        <f t="shared" si="201"/>
        <v>46800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24850</v>
      </c>
      <c r="F128" s="281">
        <f t="shared" si="202"/>
        <v>28400</v>
      </c>
      <c r="G128" s="281">
        <f t="shared" si="202"/>
        <v>31950</v>
      </c>
      <c r="H128" s="281">
        <f t="shared" si="202"/>
        <v>35450</v>
      </c>
      <c r="I128" s="281">
        <f t="shared" si="202"/>
        <v>38300</v>
      </c>
      <c r="J128" s="281">
        <f t="shared" si="202"/>
        <v>41150</v>
      </c>
      <c r="K128" s="281">
        <f t="shared" si="202"/>
        <v>44000</v>
      </c>
      <c r="L128" s="281">
        <f t="shared" si="202"/>
        <v>46800</v>
      </c>
      <c r="N128" s="90" t="str">
        <f>CONCATENATE(AU15,$B$11)</f>
        <v>7/16/2011 - 11/31/2011Dallas</v>
      </c>
      <c r="P128" s="191">
        <f>VLOOKUP($N128,'6-1-11'!$A$4:$L$257,E$122+4,FALSE)</f>
        <v>24200</v>
      </c>
      <c r="Q128" s="191">
        <f>VLOOKUP($N128,'6-1-11'!$A$4:$L$257,F$122+4,FALSE)</f>
        <v>27650</v>
      </c>
      <c r="R128" s="191">
        <f>VLOOKUP($N128,'6-1-11'!$A$4:$L$257,G$122+4,FALSE)</f>
        <v>31100</v>
      </c>
      <c r="S128" s="191">
        <f>VLOOKUP($N128,'6-1-11'!$A$4:$L$257,H$122+4,FALSE)</f>
        <v>34550</v>
      </c>
      <c r="T128" s="191">
        <f>VLOOKUP($N128,'6-1-11'!$A$4:$L$257,I$122+4,FALSE)</f>
        <v>37350</v>
      </c>
      <c r="U128" s="191">
        <f>VLOOKUP($N128,'6-1-11'!$A$4:$L$257,J$122+4,FALSE)</f>
        <v>40100</v>
      </c>
      <c r="V128" s="191">
        <f>VLOOKUP($N128,'6-1-11'!$A$4:$L$257,K$122+4,FALSE)</f>
        <v>42850</v>
      </c>
      <c r="W128" s="191">
        <f>VLOOKUP($N128,'6-1-11'!$A$4:$L$257,L$122+4,FALSE)</f>
        <v>45650</v>
      </c>
      <c r="Y128" s="191">
        <f>IF($B$18=$AU$10,VLOOKUP($N128,'6-1-11'!$A$4:$AK$257,E$122+21,FALSE),0)</f>
        <v>24850</v>
      </c>
      <c r="Z128" s="191">
        <f>IF($B$18=$AU$10,VLOOKUP($N128,'6-1-11'!$A$4:$AK$257,F$122+21,FALSE),0)</f>
        <v>28400</v>
      </c>
      <c r="AA128" s="191">
        <f>IF($B$18=$AU$10,VLOOKUP($N128,'6-1-11'!$A$4:$AK$257,G$122+21,FALSE),0)</f>
        <v>31950</v>
      </c>
      <c r="AB128" s="191">
        <f>IF($B$18=$AU$10,VLOOKUP($N128,'6-1-11'!$A$4:$AK$257,H$122+21,FALSE),0)</f>
        <v>35450</v>
      </c>
      <c r="AC128" s="191">
        <f>IF($B$18=$AU$10,VLOOKUP($N128,'6-1-11'!$A$4:$AK$257,I$122+21,FALSE),0)</f>
        <v>38300</v>
      </c>
      <c r="AD128" s="191">
        <f>IF($B$18=$AU$10,VLOOKUP($N128,'6-1-11'!$A$4:$AK$257,J$122+21,FALSE),0)</f>
        <v>41150</v>
      </c>
      <c r="AE128" s="191">
        <f>IF($B$18=$AU$10,VLOOKUP($N128,'6-1-11'!$A$4:$AK$257,K$122+21,FALSE),0)</f>
        <v>44000</v>
      </c>
      <c r="AF128" s="191">
        <f>IF($B$18=$AU$10,VLOOKUP($N128,'6-1-11'!$A$4:$AK$257,L$122+21,FALSE),0)</f>
        <v>46800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25200</v>
      </c>
      <c r="F129" s="282">
        <f t="shared" si="203"/>
        <v>28800</v>
      </c>
      <c r="G129" s="282">
        <f t="shared" si="203"/>
        <v>32400</v>
      </c>
      <c r="H129" s="282">
        <f t="shared" si="203"/>
        <v>35950</v>
      </c>
      <c r="I129" s="282">
        <f t="shared" si="203"/>
        <v>38850</v>
      </c>
      <c r="J129" s="282">
        <f t="shared" si="203"/>
        <v>41750</v>
      </c>
      <c r="K129" s="282">
        <f t="shared" si="203"/>
        <v>44600</v>
      </c>
      <c r="L129" s="282">
        <f t="shared" si="203"/>
        <v>47500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25200</v>
      </c>
      <c r="F130" s="281">
        <f t="shared" si="204"/>
        <v>28800</v>
      </c>
      <c r="G130" s="281">
        <f t="shared" si="204"/>
        <v>32400</v>
      </c>
      <c r="H130" s="281">
        <f t="shared" si="204"/>
        <v>35950</v>
      </c>
      <c r="I130" s="281">
        <f t="shared" si="204"/>
        <v>38850</v>
      </c>
      <c r="J130" s="281">
        <f t="shared" si="204"/>
        <v>41750</v>
      </c>
      <c r="K130" s="281">
        <f t="shared" si="204"/>
        <v>44600</v>
      </c>
      <c r="L130" s="281">
        <f t="shared" si="204"/>
        <v>47500</v>
      </c>
      <c r="N130" s="90" t="str">
        <f>CONCATENATE(AU17,$B$11)</f>
        <v>1/16/2012 - 12/3/2012Dallas</v>
      </c>
      <c r="P130" s="191">
        <f>VLOOKUP($N130,'12-1-11'!$A$4:$L$257,E$122+4,FALSE)</f>
        <v>24550</v>
      </c>
      <c r="Q130" s="191">
        <f>VLOOKUP($N130,'12-1-11'!$A$4:$L$257,F$122+4,FALSE)</f>
        <v>28050</v>
      </c>
      <c r="R130" s="191">
        <f>VLOOKUP($N130,'12-1-11'!$A$4:$L$257,G$122+4,FALSE)</f>
        <v>31550</v>
      </c>
      <c r="S130" s="191">
        <f>VLOOKUP($N130,'12-1-11'!$A$4:$L$257,H$122+4,FALSE)</f>
        <v>35050</v>
      </c>
      <c r="T130" s="191">
        <f>VLOOKUP($N130,'12-1-11'!$A$4:$L$257,I$122+4,FALSE)</f>
        <v>37900</v>
      </c>
      <c r="U130" s="191">
        <f>VLOOKUP($N130,'12-1-11'!$A$4:$L$257,J$122+4,FALSE)</f>
        <v>40700</v>
      </c>
      <c r="V130" s="191">
        <f>VLOOKUP($N130,'12-1-11'!$A$4:$L$257,K$122+4,FALSE)</f>
        <v>43500</v>
      </c>
      <c r="W130" s="191">
        <f>VLOOKUP($N130,'12-1-11'!$A$4:$L$257,L$122+4,FALSE)</f>
        <v>46300</v>
      </c>
      <c r="Y130" s="191">
        <f>IF($B$18=$AU$10,VLOOKUP($N130,'12-1-11'!$A$4:$AK$257,E$122+21,FALSE),0)</f>
        <v>25200</v>
      </c>
      <c r="Z130" s="191">
        <f>IF($B$18=$AU$10,VLOOKUP($N130,'12-1-11'!$A$4:$AK$257,F$122+21,FALSE),0)</f>
        <v>28800</v>
      </c>
      <c r="AA130" s="191">
        <f>IF($B$18=$AU$10,VLOOKUP($N130,'12-1-11'!$A$4:$AK$257,G$122+21,FALSE),0)</f>
        <v>32400</v>
      </c>
      <c r="AB130" s="191">
        <f>IF($B$18=$AU$10,VLOOKUP($N130,'12-1-11'!$A$4:$AK$257,H$122+21,FALSE),0)</f>
        <v>35950</v>
      </c>
      <c r="AC130" s="191">
        <f>IF($B$18=$AU$10,VLOOKUP($N130,'12-1-11'!$A$4:$AK$257,I$122+21,FALSE),0)</f>
        <v>38850</v>
      </c>
      <c r="AD130" s="191">
        <f>IF($B$18=$AU$10,VLOOKUP($N130,'12-1-11'!$A$4:$AK$257,J$122+21,FALSE),0)</f>
        <v>41750</v>
      </c>
      <c r="AE130" s="191">
        <f>IF($B$18=$AU$10,VLOOKUP($N130,'12-1-11'!$A$4:$AK$257,K$122+21,FALSE),0)</f>
        <v>44600</v>
      </c>
      <c r="AF130" s="191">
        <f>IF($B$18=$AU$10,VLOOKUP($N130,'12-1-11'!$A$4:$AK$257,L$122+21,FALSE),0)</f>
        <v>47500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25200</v>
      </c>
      <c r="F131" s="282">
        <f t="shared" si="205"/>
        <v>28800</v>
      </c>
      <c r="G131" s="282">
        <f t="shared" si="205"/>
        <v>32400</v>
      </c>
      <c r="H131" s="282">
        <f t="shared" si="205"/>
        <v>35950</v>
      </c>
      <c r="I131" s="282">
        <f t="shared" si="205"/>
        <v>38850</v>
      </c>
      <c r="J131" s="282">
        <f t="shared" si="205"/>
        <v>41750</v>
      </c>
      <c r="K131" s="282">
        <f t="shared" si="205"/>
        <v>44600</v>
      </c>
      <c r="L131" s="282">
        <f t="shared" si="205"/>
        <v>47500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25200</v>
      </c>
      <c r="F132" s="281">
        <f t="shared" si="206"/>
        <v>28800</v>
      </c>
      <c r="G132" s="281">
        <f t="shared" si="206"/>
        <v>32400</v>
      </c>
      <c r="H132" s="281">
        <f t="shared" si="206"/>
        <v>35950</v>
      </c>
      <c r="I132" s="281">
        <f t="shared" si="206"/>
        <v>38850</v>
      </c>
      <c r="J132" s="281">
        <f t="shared" si="206"/>
        <v>41750</v>
      </c>
      <c r="K132" s="281">
        <f t="shared" si="206"/>
        <v>44600</v>
      </c>
      <c r="L132" s="281">
        <f t="shared" si="206"/>
        <v>47500</v>
      </c>
      <c r="N132" s="90" t="str">
        <f>CONCATENATE(AU19,$B$11)</f>
        <v>1/18/2013 - 12/17/2013Dallas</v>
      </c>
      <c r="P132" s="191">
        <f>VLOOKUP($N132,'2013 placeholder'!$A$4:$L$257,E$122+4,FALSE)</f>
        <v>23650</v>
      </c>
      <c r="Q132" s="191">
        <f>VLOOKUP($N132,'2013 placeholder'!$A$4:$L$257,F$122+4,FALSE)</f>
        <v>27000</v>
      </c>
      <c r="R132" s="191">
        <f>VLOOKUP($N132,'2013 placeholder'!$A$4:$L$257,G$122+4,FALSE)</f>
        <v>30400</v>
      </c>
      <c r="S132" s="191">
        <f>VLOOKUP($N132,'2013 placeholder'!$A$4:$L$257,H$122+4,FALSE)</f>
        <v>33750</v>
      </c>
      <c r="T132" s="191">
        <f>VLOOKUP($N132,'2013 placeholder'!$A$4:$L$257,I$122+4,FALSE)</f>
        <v>36450</v>
      </c>
      <c r="U132" s="191">
        <f>VLOOKUP($N132,'2013 placeholder'!$A$4:$L$257,J$122+4,FALSE)</f>
        <v>39150</v>
      </c>
      <c r="V132" s="191">
        <f>VLOOKUP($N132,'2013 placeholder'!$A$4:$L$257,K$122+4,FALSE)</f>
        <v>41850</v>
      </c>
      <c r="W132" s="191">
        <f>VLOOKUP($N132,'2013 placeholder'!$A$4:$L$257,L$122+4,FALSE)</f>
        <v>44550</v>
      </c>
      <c r="Y132" s="191">
        <f>IF($B$18=$AU$10,VLOOKUP($N132,'2013 placeholder'!$A$4:$AK$257,E$122+21,FALSE),0)</f>
        <v>25200</v>
      </c>
      <c r="Z132" s="191">
        <f>IF($B$18=$AU$10,VLOOKUP($N132,'2013 placeholder'!$A$4:$AK$257,F$122+21,FALSE),0)</f>
        <v>28800</v>
      </c>
      <c r="AA132" s="191">
        <f>IF($B$18=$AU$10,VLOOKUP($N132,'2013 placeholder'!$A$4:$AK$257,G$122+21,FALSE),0)</f>
        <v>32400</v>
      </c>
      <c r="AB132" s="191">
        <f>IF($B$18=$AU$10,VLOOKUP($N132,'2013 placeholder'!$A$4:$AK$257,H$122+21,FALSE),0)</f>
        <v>35950</v>
      </c>
      <c r="AC132" s="191">
        <f>IF($B$18=$AU$10,VLOOKUP($N132,'2013 placeholder'!$A$4:$AK$257,I$122+21,FALSE),0)</f>
        <v>38850</v>
      </c>
      <c r="AD132" s="191">
        <f>IF($B$18=$AU$10,VLOOKUP($N132,'2013 placeholder'!$A$4:$AK$257,J$122+21,FALSE),0)</f>
        <v>41750</v>
      </c>
      <c r="AE132" s="191">
        <f>IF($B$18=$AU$10,VLOOKUP($N132,'2013 placeholder'!$A$4:$AK$257,K$122+21,FALSE),0)</f>
        <v>44600</v>
      </c>
      <c r="AF132" s="191">
        <f>IF($B$18=$AU$10,VLOOKUP($N132,'2013 placeholder'!$A$4:$AK$257,L$122+21,FALSE),0)</f>
        <v>47500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25200</v>
      </c>
      <c r="F133" s="282">
        <f t="shared" si="207"/>
        <v>28800</v>
      </c>
      <c r="G133" s="282">
        <f t="shared" si="207"/>
        <v>32400</v>
      </c>
      <c r="H133" s="282">
        <f t="shared" si="207"/>
        <v>35950</v>
      </c>
      <c r="I133" s="282">
        <f t="shared" si="207"/>
        <v>38850</v>
      </c>
      <c r="J133" s="282">
        <f t="shared" si="207"/>
        <v>41750</v>
      </c>
      <c r="K133" s="282">
        <f t="shared" si="207"/>
        <v>44600</v>
      </c>
      <c r="L133" s="282">
        <f t="shared" si="207"/>
        <v>47500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25200</v>
      </c>
      <c r="F134" s="281">
        <f t="shared" si="208"/>
        <v>28800</v>
      </c>
      <c r="G134" s="281">
        <f t="shared" si="208"/>
        <v>32400</v>
      </c>
      <c r="H134" s="281">
        <f t="shared" si="208"/>
        <v>35950</v>
      </c>
      <c r="I134" s="281">
        <f t="shared" si="208"/>
        <v>38850</v>
      </c>
      <c r="J134" s="281">
        <f t="shared" si="208"/>
        <v>41750</v>
      </c>
      <c r="K134" s="281">
        <f t="shared" si="208"/>
        <v>44600</v>
      </c>
      <c r="L134" s="281">
        <f t="shared" si="208"/>
        <v>47500</v>
      </c>
      <c r="N134" s="94" t="str">
        <f>CONCATENATE(AU21,$B$11)</f>
        <v>2/1/2014 - 3/5/2015Dallas</v>
      </c>
      <c r="P134" s="191">
        <f>VLOOKUP($N134,'2014 placeholder'!$A$4:$L$257,E$122+4,FALSE)</f>
        <v>23800</v>
      </c>
      <c r="Q134" s="191">
        <f>VLOOKUP($N134,'2014 placeholder'!$A$4:$L$257,F$122+4,FALSE)</f>
        <v>27200</v>
      </c>
      <c r="R134" s="191">
        <f>VLOOKUP($N134,'2014 placeholder'!$A$4:$L$257,G$122+4,FALSE)</f>
        <v>30600</v>
      </c>
      <c r="S134" s="191">
        <f>VLOOKUP($N134,'2014 placeholder'!$A$4:$L$257,H$122+4,FALSE)</f>
        <v>33950</v>
      </c>
      <c r="T134" s="191">
        <f>VLOOKUP($N134,'2014 placeholder'!$A$4:$L$257,I$122+4,FALSE)</f>
        <v>36700</v>
      </c>
      <c r="U134" s="191">
        <f>VLOOKUP($N134,'2014 placeholder'!$A$4:$L$257,J$122+4,FALSE)</f>
        <v>39400</v>
      </c>
      <c r="V134" s="191">
        <f>VLOOKUP($N134,'2014 placeholder'!$A$4:$L$257,K$122+4,FALSE)</f>
        <v>42100</v>
      </c>
      <c r="W134" s="191">
        <f>VLOOKUP($N134,'2014 placeholder'!$A$4:$L$257,L$122+4,FALSE)</f>
        <v>44850</v>
      </c>
      <c r="Y134" s="191">
        <f>IF($B$18=$AU$10,VLOOKUP($N134,'2014 placeholder'!$A$4:$AK$257,E$122+21,FALSE),0)</f>
        <v>25200</v>
      </c>
      <c r="Z134" s="191">
        <f>IF($B$18=$AU$10,VLOOKUP($N134,'2014 placeholder'!$A$4:$AK$257,F$122+21,FALSE),0)</f>
        <v>28800</v>
      </c>
      <c r="AA134" s="191">
        <f>IF($B$18=$AU$10,VLOOKUP($N134,'2014 placeholder'!$A$4:$AK$257,G$122+21,FALSE),0)</f>
        <v>32400</v>
      </c>
      <c r="AB134" s="191">
        <f>IF($B$18=$AU$10,VLOOKUP($N134,'2014 placeholder'!$A$4:$AK$257,H$122+21,FALSE),0)</f>
        <v>35950</v>
      </c>
      <c r="AC134" s="191">
        <f>IF($B$18=$AU$10,VLOOKUP($N134,'2014 placeholder'!$A$4:$AK$257,I$122+21,FALSE),0)</f>
        <v>38850</v>
      </c>
      <c r="AD134" s="191">
        <f>IF($B$18=$AU$10,VLOOKUP($N134,'2014 placeholder'!$A$4:$AK$257,J$122+21,FALSE),0)</f>
        <v>41750</v>
      </c>
      <c r="AE134" s="191">
        <f>IF($B$18=$AU$10,VLOOKUP($N134,'2014 placeholder'!$A$4:$AK$257,K$122+21,FALSE),0)</f>
        <v>44600</v>
      </c>
      <c r="AF134" s="191">
        <f>IF($B$18=$AU$10,VLOOKUP($N134,'2014 placeholder'!$A$4:$AK$257,L$122+21,FALSE),0)</f>
        <v>47500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25300</v>
      </c>
      <c r="F135" s="282">
        <f t="shared" ref="F135:L135" si="209">+MAX(F134,F136)</f>
        <v>28900</v>
      </c>
      <c r="G135" s="282">
        <f t="shared" si="209"/>
        <v>32500</v>
      </c>
      <c r="H135" s="282">
        <f t="shared" si="209"/>
        <v>36100</v>
      </c>
      <c r="I135" s="282">
        <f t="shared" si="209"/>
        <v>39000</v>
      </c>
      <c r="J135" s="282">
        <f t="shared" si="209"/>
        <v>41900</v>
      </c>
      <c r="K135" s="282">
        <f t="shared" si="209"/>
        <v>44800</v>
      </c>
      <c r="L135" s="282">
        <f t="shared" si="209"/>
        <v>47700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25300</v>
      </c>
      <c r="F136" s="283">
        <f t="shared" si="210"/>
        <v>28900</v>
      </c>
      <c r="G136" s="283">
        <f t="shared" si="210"/>
        <v>32500</v>
      </c>
      <c r="H136" s="283">
        <f t="shared" si="210"/>
        <v>36100</v>
      </c>
      <c r="I136" s="283">
        <f t="shared" si="210"/>
        <v>39000</v>
      </c>
      <c r="J136" s="283">
        <f t="shared" si="210"/>
        <v>41900</v>
      </c>
      <c r="K136" s="283">
        <f t="shared" si="210"/>
        <v>44800</v>
      </c>
      <c r="L136" s="283">
        <f t="shared" si="210"/>
        <v>47700</v>
      </c>
      <c r="N136" s="94" t="str">
        <f>CONCATENATE(AU23,$B$11)</f>
        <v>4/21/2015 - 3/27/2016Dallas</v>
      </c>
      <c r="P136" s="191">
        <f>VLOOKUP($N136,'2015 MTSP Limits'!$A$4:$L$257,E$122+4,FALSE)</f>
        <v>24650</v>
      </c>
      <c r="Q136" s="191">
        <f>VLOOKUP($N136,'2015 MTSP Limits'!$A$4:$L$257,F$122+4,FALSE)</f>
        <v>28200</v>
      </c>
      <c r="R136" s="191">
        <f>VLOOKUP($N136,'2015 MTSP Limits'!$A$4:$L$257,G$122+4,FALSE)</f>
        <v>31700</v>
      </c>
      <c r="S136" s="191">
        <f>VLOOKUP($N136,'2015 MTSP Limits'!$A$4:$L$257,H$122+4,FALSE)</f>
        <v>35200</v>
      </c>
      <c r="T136" s="191">
        <f>VLOOKUP($N136,'2015 MTSP Limits'!$A$4:$L$257,I$122+4,FALSE)</f>
        <v>38050</v>
      </c>
      <c r="U136" s="191">
        <f>VLOOKUP($N136,'2015 MTSP Limits'!$A$4:$L$257,J$122+4,FALSE)</f>
        <v>40850</v>
      </c>
      <c r="V136" s="191">
        <f>VLOOKUP($N136,'2015 MTSP Limits'!$A$4:$L$257,K$122+4,FALSE)</f>
        <v>43650</v>
      </c>
      <c r="W136" s="191">
        <f>VLOOKUP($N136,'2015 MTSP Limits'!$A$4:$L$257,L$122+4,FALSE)</f>
        <v>46500</v>
      </c>
      <c r="Y136" s="191">
        <f>IF($B$18=$AU$10,VLOOKUP($N136,'2015 MTSP Limits'!$A$4:$AK$257,E$122+21,FALSE),0)</f>
        <v>25300</v>
      </c>
      <c r="Z136" s="191">
        <f>IF($B$18=$AU$10,VLOOKUP($N136,'2015 MTSP Limits'!$A$4:$AK$257,F$122+21,FALSE),0)</f>
        <v>28900</v>
      </c>
      <c r="AA136" s="191">
        <f>IF($B$18=$AU$10,VLOOKUP($N136,'2015 MTSP Limits'!$A$4:$AK$257,G$122+21,FALSE),0)</f>
        <v>32500</v>
      </c>
      <c r="AB136" s="191">
        <f>IF($B$18=$AU$10,VLOOKUP($N136,'2015 MTSP Limits'!$A$4:$AK$257,H$122+21,FALSE),0)</f>
        <v>36100</v>
      </c>
      <c r="AC136" s="191">
        <f>IF($B$18=$AU$10,VLOOKUP($N136,'2015 MTSP Limits'!$A$4:$AK$257,I$122+21,FALSE),0)</f>
        <v>39000</v>
      </c>
      <c r="AD136" s="191">
        <f>IF($B$18=$AU$10,VLOOKUP($N136,'2015 MTSP Limits'!$A$4:$AK$257,J$122+21,FALSE),0)</f>
        <v>41900</v>
      </c>
      <c r="AE136" s="191">
        <f>IF($B$18=$AU$10,VLOOKUP($N136,'2015 MTSP Limits'!$A$4:$AK$257,K$122+21,FALSE),0)</f>
        <v>44800</v>
      </c>
      <c r="AF136" s="191">
        <f>IF($B$18=$AU$10,VLOOKUP($N136,'2015 MTSP Limits'!$A$4:$AK$257,L$122+21,FALSE),0)</f>
        <v>47700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25800</v>
      </c>
      <c r="F137" s="282">
        <f t="shared" ref="F137:L137" si="211">+MAX(F136,F138)</f>
        <v>29450</v>
      </c>
      <c r="G137" s="282">
        <f t="shared" si="211"/>
        <v>33150</v>
      </c>
      <c r="H137" s="282">
        <f t="shared" si="211"/>
        <v>36800</v>
      </c>
      <c r="I137" s="282">
        <f t="shared" si="211"/>
        <v>39750</v>
      </c>
      <c r="J137" s="282">
        <f t="shared" si="211"/>
        <v>42700</v>
      </c>
      <c r="K137" s="282">
        <f t="shared" si="211"/>
        <v>45650</v>
      </c>
      <c r="L137" s="282">
        <f t="shared" si="211"/>
        <v>48600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25800</v>
      </c>
      <c r="F138" s="283">
        <f t="shared" si="212"/>
        <v>29450</v>
      </c>
      <c r="G138" s="283">
        <f t="shared" si="212"/>
        <v>33150</v>
      </c>
      <c r="H138" s="283">
        <f t="shared" si="212"/>
        <v>36800</v>
      </c>
      <c r="I138" s="283">
        <f t="shared" si="212"/>
        <v>39750</v>
      </c>
      <c r="J138" s="283">
        <f t="shared" si="212"/>
        <v>42700</v>
      </c>
      <c r="K138" s="283">
        <f t="shared" si="212"/>
        <v>45650</v>
      </c>
      <c r="L138" s="283">
        <f t="shared" si="212"/>
        <v>48600</v>
      </c>
      <c r="N138" s="94" t="str">
        <f>CONCATENATE(AU25,$B$11)</f>
        <v>5/13/2016 - 4/13/2017Dallas</v>
      </c>
      <c r="P138" s="191">
        <f>VLOOKUP($N138,MTSP2016!$A$4:$L$257,E$122+4,FALSE)</f>
        <v>25100</v>
      </c>
      <c r="Q138" s="191">
        <f>VLOOKUP($N138,MTSP2016!$A$4:$L$257,F$122+4,FALSE)</f>
        <v>28700</v>
      </c>
      <c r="R138" s="191">
        <f>VLOOKUP($N138,MTSP2016!$A$4:$L$257,G$122+4,FALSE)</f>
        <v>32300</v>
      </c>
      <c r="S138" s="191">
        <f>VLOOKUP($N138,MTSP2016!$A$4:$L$257,H$122+4,FALSE)</f>
        <v>35850</v>
      </c>
      <c r="T138" s="191">
        <f>VLOOKUP($N138,MTSP2016!$A$4:$L$257,I$122+4,FALSE)</f>
        <v>38750</v>
      </c>
      <c r="U138" s="191">
        <f>VLOOKUP($N138,MTSP2016!$A$4:$L$257,J$122+4,FALSE)</f>
        <v>41600</v>
      </c>
      <c r="V138" s="191">
        <f>VLOOKUP($N138,MTSP2016!$A$4:$L$257,K$122+4,FALSE)</f>
        <v>44500</v>
      </c>
      <c r="W138" s="191">
        <f>VLOOKUP($N138,MTSP2016!$A$4:$L$257,L$122+4,FALSE)</f>
        <v>47350</v>
      </c>
      <c r="X138" s="201"/>
      <c r="Y138" s="191">
        <f>IF($B$18=$AU$10,VLOOKUP($N138,MTSP2016!$A$4:$AK$257,E$122+21,FALSE),0)</f>
        <v>25800</v>
      </c>
      <c r="Z138" s="191">
        <f>IF($B$18=$AU$10,VLOOKUP($N138,MTSP2016!$A$4:$AK$257,F$122+21,FALSE),0)</f>
        <v>29450</v>
      </c>
      <c r="AA138" s="191">
        <f>IF($B$18=$AU$10,VLOOKUP($N138,MTSP2016!$A$4:$AK$257,G$122+21,FALSE),0)</f>
        <v>33150</v>
      </c>
      <c r="AB138" s="191">
        <f>IF($B$18=$AU$10,VLOOKUP($N138,MTSP2016!$A$4:$AK$257,H$122+21,FALSE),0)</f>
        <v>36800</v>
      </c>
      <c r="AC138" s="191">
        <f>IF($B$18=$AU$10,VLOOKUP($N138,MTSP2016!$A$4:$AK$257,I$122+21,FALSE),0)</f>
        <v>39750</v>
      </c>
      <c r="AD138" s="191">
        <f>IF($B$18=$AU$10,VLOOKUP($N138,MTSP2016!$A$4:$AK$257,J$122+21,FALSE),0)</f>
        <v>42700</v>
      </c>
      <c r="AE138" s="191">
        <f>IF($B$18=$AU$10,VLOOKUP($N138,MTSP2016!$A$4:$AK$257,K$122+21,FALSE),0)</f>
        <v>45650</v>
      </c>
      <c r="AF138" s="191">
        <f>IF($B$18=$AU$10,VLOOKUP($N138,MTSP2016!$A$4:$AK$257,L$122+21,FALSE),0)</f>
        <v>48600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26400</v>
      </c>
      <c r="F139" s="282">
        <f t="shared" ref="F139:L141" si="213">+MAX(F138,F140)</f>
        <v>30150</v>
      </c>
      <c r="G139" s="282">
        <f t="shared" si="213"/>
        <v>33900</v>
      </c>
      <c r="H139" s="282">
        <f t="shared" si="213"/>
        <v>37650</v>
      </c>
      <c r="I139" s="282">
        <f t="shared" si="213"/>
        <v>40700</v>
      </c>
      <c r="J139" s="282">
        <f t="shared" si="213"/>
        <v>43700</v>
      </c>
      <c r="K139" s="282">
        <f t="shared" si="213"/>
        <v>46700</v>
      </c>
      <c r="L139" s="282">
        <f t="shared" si="213"/>
        <v>49700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26400</v>
      </c>
      <c r="F140" s="284">
        <f t="shared" si="214"/>
        <v>30150</v>
      </c>
      <c r="G140" s="284">
        <f t="shared" si="214"/>
        <v>33900</v>
      </c>
      <c r="H140" s="284">
        <f t="shared" si="214"/>
        <v>37650</v>
      </c>
      <c r="I140" s="284">
        <f t="shared" si="214"/>
        <v>40700</v>
      </c>
      <c r="J140" s="284">
        <f t="shared" si="214"/>
        <v>43700</v>
      </c>
      <c r="K140" s="284">
        <f t="shared" si="214"/>
        <v>46700</v>
      </c>
      <c r="L140" s="284">
        <f t="shared" si="214"/>
        <v>49700</v>
      </c>
      <c r="N140" s="212" t="str">
        <f>CONCATENATE(AU27,$B$11)</f>
        <v>5/30/2017 - 3/31/2018Dallas</v>
      </c>
      <c r="P140" s="191">
        <f>VLOOKUP($N140,MTSP2017!A4:L257,E$122+4,FALSE)</f>
        <v>25700</v>
      </c>
      <c r="Q140" s="191">
        <f>VLOOKUP($N140,MTSP2017!A4:L257,F$122+4,FALSE)</f>
        <v>29400</v>
      </c>
      <c r="R140" s="191">
        <f>VLOOKUP($N140,MTSP2017!A4:L257,G$122+4,FALSE)</f>
        <v>33050</v>
      </c>
      <c r="S140" s="191">
        <f>VLOOKUP($N140,MTSP2017!A4:L257,H$122+4,FALSE)</f>
        <v>36700</v>
      </c>
      <c r="T140" s="191">
        <f>VLOOKUP($N140,MTSP2017!A4:L257,I$122+4,FALSE)</f>
        <v>39650</v>
      </c>
      <c r="U140" s="191">
        <f>VLOOKUP($N140,MTSP2017!A4:L257,J$122+4,FALSE)</f>
        <v>42600</v>
      </c>
      <c r="V140" s="191">
        <f>VLOOKUP($N140,MTSP2017!A4:L257,K$122+4,FALSE)</f>
        <v>45550</v>
      </c>
      <c r="W140" s="191">
        <f>VLOOKUP($N140,MTSP2017!A4:L257,L$122+4,FALSE)</f>
        <v>48450</v>
      </c>
      <c r="Y140" s="191">
        <f>IF($B$18=$AU$10,VLOOKUP($N$140,MTSP2017!A4:AK257,E$122+21,FALSE),0)</f>
        <v>26400</v>
      </c>
      <c r="Z140" s="191">
        <f>IF($B$18=$AU$10,VLOOKUP($N$140,MTSP2017!A4:AK257,F$122+21,FALSE),0)</f>
        <v>30150</v>
      </c>
      <c r="AA140" s="191">
        <f>IF($B$18=$AU$10,VLOOKUP($N$140,MTSP2017!A4:AK257,G$122+21,FALSE),0)</f>
        <v>33900</v>
      </c>
      <c r="AB140" s="191">
        <f>IF($B$18=$AU$10,VLOOKUP($N$140,MTSP2017!A4:AK257,H$122+21,FALSE),0)</f>
        <v>37650</v>
      </c>
      <c r="AC140" s="191">
        <f>IF($B$18=$AU$10,VLOOKUP($N$140,MTSP2017!A4:AK257,I$122+21,FALSE),0)</f>
        <v>40700</v>
      </c>
      <c r="AD140" s="191">
        <f>IF($B$18=$AU$10,VLOOKUP($N$140,MTSP2017!A4:AK257,J$122+21,FALSE),0)</f>
        <v>43700</v>
      </c>
      <c r="AE140" s="191">
        <f>IF($B$18=$AU$10,VLOOKUP($N$140,MTSP2017!A4:AK257,K$122+21,FALSE),0)</f>
        <v>46700</v>
      </c>
      <c r="AF140" s="191">
        <f>IF($B$18=$AU$10,VLOOKUP($N$140,MTSP2017!A4:AK257,L$122+21,FALSE),0)</f>
        <v>49700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27750</v>
      </c>
      <c r="F141" s="282">
        <f t="shared" si="213"/>
        <v>31700</v>
      </c>
      <c r="G141" s="282">
        <f t="shared" si="213"/>
        <v>35650</v>
      </c>
      <c r="H141" s="282">
        <f t="shared" si="213"/>
        <v>39600</v>
      </c>
      <c r="I141" s="282">
        <f t="shared" si="213"/>
        <v>42800</v>
      </c>
      <c r="J141" s="282">
        <f t="shared" si="213"/>
        <v>45950</v>
      </c>
      <c r="K141" s="282">
        <f t="shared" si="213"/>
        <v>49150</v>
      </c>
      <c r="L141" s="282">
        <f t="shared" si="213"/>
        <v>52300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27750</v>
      </c>
      <c r="F142" s="284">
        <f t="shared" si="215"/>
        <v>31700</v>
      </c>
      <c r="G142" s="284">
        <f t="shared" si="215"/>
        <v>35650</v>
      </c>
      <c r="H142" s="284">
        <f t="shared" si="215"/>
        <v>39600</v>
      </c>
      <c r="I142" s="284">
        <f t="shared" si="215"/>
        <v>42800</v>
      </c>
      <c r="J142" s="284">
        <f t="shared" si="215"/>
        <v>45950</v>
      </c>
      <c r="K142" s="284">
        <f t="shared" si="215"/>
        <v>49150</v>
      </c>
      <c r="L142" s="284">
        <f t="shared" si="215"/>
        <v>52300</v>
      </c>
      <c r="N142" s="212" t="str">
        <f>CONCATENATE(AU29,$B$11)</f>
        <v>5/17/2018 - 4/23/2019Dallas</v>
      </c>
      <c r="P142" s="191">
        <f>INDEX(MTSP2018!E3:E257,MATCH('Income-Rent Tool'!$N$142,MTSP2018!$A$3:$A$257,0))</f>
        <v>27050</v>
      </c>
      <c r="Q142" s="191">
        <f>INDEX(MTSP2018!F3:F257,MATCH('Income-Rent Tool'!$N$142,MTSP2018!$A$3:$A$257,0))</f>
        <v>30900</v>
      </c>
      <c r="R142" s="191">
        <f>INDEX(MTSP2018!G3:G257,MATCH('Income-Rent Tool'!$N$142,MTSP2018!$A$3:$A$257,0))</f>
        <v>34750</v>
      </c>
      <c r="S142" s="191">
        <f>INDEX(MTSP2018!H3:H257,MATCH('Income-Rent Tool'!$N$142,MTSP2018!$A$3:$A$257,0))</f>
        <v>38600</v>
      </c>
      <c r="T142" s="191">
        <f>INDEX(MTSP2018!I3:I257,MATCH('Income-Rent Tool'!$N$142,MTSP2018!$A$3:$A$257,0))</f>
        <v>41700</v>
      </c>
      <c r="U142" s="191">
        <f>INDEX(MTSP2018!J3:J257,MATCH('Income-Rent Tool'!$N$142,MTSP2018!$A$3:$A$257,0))</f>
        <v>44800</v>
      </c>
      <c r="V142" s="191">
        <f>INDEX(MTSP2018!K3:K257,MATCH('Income-Rent Tool'!$N$142,MTSP2018!$A$3:$A$257,0))</f>
        <v>47900</v>
      </c>
      <c r="W142" s="191">
        <f>INDEX(MTSP2018!L3:L257,MATCH('Income-Rent Tool'!$N$142,MTSP2018!$A$3:$A$257,0))</f>
        <v>51000</v>
      </c>
      <c r="Y142" s="191">
        <f>IF($B$18=$AU$10,VLOOKUP($N$142,MTSP2018!$A$3:$AR$257,E$122+21,FALSE),0)</f>
        <v>27750</v>
      </c>
      <c r="Z142" s="191">
        <f>IF($B$18=$AU$10,VLOOKUP($N$142,MTSP2018!$A$3:$AR$257,F$122+21,FALSE),0)</f>
        <v>31700</v>
      </c>
      <c r="AA142" s="191">
        <f>IF($B$18=$AU$10,VLOOKUP($N$142,MTSP2018!$A$3:$AR$257,G$122+21,FALSE),0)</f>
        <v>35650</v>
      </c>
      <c r="AB142" s="191">
        <f>IF($B$18=$AU$10,VLOOKUP($N$142,MTSP2018!$A$3:$AR$257,H$122+21,FALSE),0)</f>
        <v>39600</v>
      </c>
      <c r="AC142" s="191">
        <f>IF($B$18=$AU$10,VLOOKUP($N$142,MTSP2018!$A$3:$AR$257,I$122+21,FALSE),0)</f>
        <v>42800</v>
      </c>
      <c r="AD142" s="191">
        <f>IF($B$18=$AU$10,VLOOKUP($N$142,MTSP2018!$A$3:$AR$257,J$122+21,FALSE),0)</f>
        <v>45950</v>
      </c>
      <c r="AE142" s="191">
        <f>IF($B$18=$AU$10,VLOOKUP($N$142,MTSP2018!$A$3:$AR$257,K$122+21,FALSE),0)</f>
        <v>49150</v>
      </c>
      <c r="AF142" s="191">
        <f>IF($B$18=$AU$10,VLOOKUP($N$142,MTSP2018!$A$3:$AR$257,L$122+21,FALSE),0)</f>
        <v>52300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29900</v>
      </c>
      <c r="F143" s="282">
        <f t="shared" ref="F143:L145" si="216">+MAX(F142,F144)</f>
        <v>34150</v>
      </c>
      <c r="G143" s="282">
        <f t="shared" si="216"/>
        <v>38400</v>
      </c>
      <c r="H143" s="282">
        <f t="shared" si="216"/>
        <v>42650</v>
      </c>
      <c r="I143" s="282">
        <f t="shared" si="216"/>
        <v>46100</v>
      </c>
      <c r="J143" s="282">
        <f t="shared" si="216"/>
        <v>49500</v>
      </c>
      <c r="K143" s="282">
        <f t="shared" si="216"/>
        <v>52900</v>
      </c>
      <c r="L143" s="282">
        <f t="shared" si="216"/>
        <v>56300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29900</v>
      </c>
      <c r="F144" s="291">
        <f t="shared" si="218"/>
        <v>34150</v>
      </c>
      <c r="G144" s="291">
        <f t="shared" si="218"/>
        <v>38400</v>
      </c>
      <c r="H144" s="291">
        <f t="shared" si="218"/>
        <v>42650</v>
      </c>
      <c r="I144" s="291">
        <f t="shared" si="218"/>
        <v>46100</v>
      </c>
      <c r="J144" s="291">
        <f t="shared" si="218"/>
        <v>49500</v>
      </c>
      <c r="K144" s="291">
        <f t="shared" si="218"/>
        <v>52900</v>
      </c>
      <c r="L144" s="291">
        <f t="shared" si="218"/>
        <v>56300</v>
      </c>
      <c r="M144" s="201"/>
      <c r="N144" s="241" t="str">
        <f>CONCATENATE(AU31,$B$11)</f>
        <v>6/9/2019 - 3/31/2020Dallas</v>
      </c>
      <c r="O144" s="201"/>
      <c r="P144" s="293">
        <f>INDEX(MTSP2019!E3:E257,MATCH('Income-Rent Tool'!$N$144,MTSP2019!$A$3:$A$257,0))</f>
        <v>29100</v>
      </c>
      <c r="Q144" s="293">
        <f>INDEX(MTSP2019!F3:F257,MATCH('Income-Rent Tool'!$N$144,MTSP2019!$A$3:$A$257,0))</f>
        <v>33250</v>
      </c>
      <c r="R144" s="293">
        <f>INDEX(MTSP2019!G3:G257,MATCH('Income-Rent Tool'!$N$144,MTSP2019!$A$3:$A$257,0))</f>
        <v>37400</v>
      </c>
      <c r="S144" s="293">
        <f>INDEX(MTSP2019!H3:H257,MATCH('Income-Rent Tool'!$N$144,MTSP2019!$A$3:$A$257,0))</f>
        <v>41550</v>
      </c>
      <c r="T144" s="293">
        <f>INDEX(MTSP2019!I3:I257,MATCH('Income-Rent Tool'!$N$144,MTSP2019!$A$3:$A$257,0))</f>
        <v>44900</v>
      </c>
      <c r="U144" s="293">
        <f>INDEX(MTSP2019!J3:J257,MATCH('Income-Rent Tool'!$N$144,MTSP2019!$A$3:$A$257,0))</f>
        <v>48200</v>
      </c>
      <c r="V144" s="293">
        <f>INDEX(MTSP2019!K3:K257,MATCH('Income-Rent Tool'!$N$144,MTSP2019!$A$3:$A$257,0))</f>
        <v>51550</v>
      </c>
      <c r="W144" s="293">
        <f>INDEX(MTSP2019!L3:L257,MATCH('Income-Rent Tool'!$N$144,MTSP2019!$A$3:$A$257,0))</f>
        <v>54850</v>
      </c>
      <c r="X144" s="201"/>
      <c r="Y144" s="293">
        <f>IF($B$18=$AU$10,VLOOKUP($N$144,MTSP2019!$A$3:$AR$257,E$122+21,FALSE),0)</f>
        <v>29900</v>
      </c>
      <c r="Z144" s="293">
        <f>IF($B$18=$AU$10,VLOOKUP($N$144,MTSP2019!$A$3:$AR$257,F$122+21,FALSE),0)</f>
        <v>34150</v>
      </c>
      <c r="AA144" s="293">
        <f>IF($B$18=$AU$10,VLOOKUP($N$144,MTSP2019!$A$3:$AR$257,G$122+21,FALSE),0)</f>
        <v>38400</v>
      </c>
      <c r="AB144" s="293">
        <f>IF($B$18=$AU$10,VLOOKUP($N$144,MTSP2019!$A$3:$AR$257,H$122+21,FALSE),0)</f>
        <v>42650</v>
      </c>
      <c r="AC144" s="293">
        <f>IF($B$18=$AU$10,VLOOKUP($N$144,MTSP2019!$A$3:$AR$257,I$122+21,FALSE),0)</f>
        <v>46100</v>
      </c>
      <c r="AD144" s="293">
        <f>IF($B$18=$AU$10,VLOOKUP($N$144,MTSP2019!$A$3:$AR$257,J$122+21,FALSE),0)</f>
        <v>49500</v>
      </c>
      <c r="AE144" s="293">
        <f>IF($B$18=$AU$10,VLOOKUP($N$144,MTSP2019!$A$3:$AR$257,K$122+21,FALSE),0)</f>
        <v>52900</v>
      </c>
      <c r="AF144" s="293">
        <f>IF($B$18=$AU$10,VLOOKUP($N$144,MTSP2019!$A$3:$AR$257,L$122+21,FALSE),0)</f>
        <v>56300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31000</v>
      </c>
      <c r="F145" s="282">
        <f t="shared" si="216"/>
        <v>35400</v>
      </c>
      <c r="G145" s="282">
        <f t="shared" si="216"/>
        <v>39850</v>
      </c>
      <c r="H145" s="282">
        <f t="shared" si="216"/>
        <v>44250</v>
      </c>
      <c r="I145" s="282">
        <f t="shared" si="216"/>
        <v>47800</v>
      </c>
      <c r="J145" s="282">
        <f t="shared" si="216"/>
        <v>51350</v>
      </c>
      <c r="K145" s="282">
        <f t="shared" si="216"/>
        <v>54900</v>
      </c>
      <c r="L145" s="282">
        <f t="shared" si="216"/>
        <v>58450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31000</v>
      </c>
      <c r="F146" s="291">
        <f t="shared" ref="F146" si="220">+MAX(Q146,Z146,AJ146)</f>
        <v>35400</v>
      </c>
      <c r="G146" s="291">
        <f t="shared" ref="G146" si="221">+MAX(R146,AA146,AK146)</f>
        <v>39850</v>
      </c>
      <c r="H146" s="291">
        <f t="shared" ref="H146" si="222">+MAX(S146,AB146,AL146)</f>
        <v>44250</v>
      </c>
      <c r="I146" s="291">
        <f t="shared" ref="I146" si="223">+MAX(T146,AC146,AM146)</f>
        <v>47800</v>
      </c>
      <c r="J146" s="291">
        <f t="shared" ref="J146" si="224">+MAX(U146,AD146,AN146)</f>
        <v>51350</v>
      </c>
      <c r="K146" s="291">
        <f t="shared" ref="K146" si="225">+MAX(V146,AE146,AO146)</f>
        <v>54900</v>
      </c>
      <c r="L146" s="291">
        <f t="shared" ref="L146" si="226">+MAX(W146,AF146,AP146)</f>
        <v>58450</v>
      </c>
      <c r="M146" s="201"/>
      <c r="N146" s="241" t="str">
        <f>CONCATENATE(AU33,$B$11)</f>
        <v>5/17/2020 - 3/31/2021Dallas</v>
      </c>
      <c r="O146" s="201"/>
      <c r="P146" s="293">
        <f>INDEX(MTSP2020!E3:E257,MATCH('Income-Rent Tool'!$N$146,MTSP2020!$A$3:$A$257,0))</f>
        <v>30200</v>
      </c>
      <c r="Q146" s="293">
        <f>INDEX(MTSP2020!F3:F257,MATCH('Income-Rent Tool'!$N$146,MTSP2020!$A$3:$A$257,0))</f>
        <v>34500</v>
      </c>
      <c r="R146" s="293">
        <f>INDEX(MTSP2020!G3:G257,MATCH('Income-Rent Tool'!$N$146,MTSP2020!$A$3:$A$257,0))</f>
        <v>38800</v>
      </c>
      <c r="S146" s="293">
        <f>INDEX(MTSP2020!H3:H257,MATCH('Income-Rent Tool'!$N$146,MTSP2020!$A$3:$A$257,0))</f>
        <v>43100</v>
      </c>
      <c r="T146" s="293">
        <f>INDEX(MTSP2020!I3:I257,MATCH('Income-Rent Tool'!$N$146,MTSP2020!$A$3:$A$257,0))</f>
        <v>46550</v>
      </c>
      <c r="U146" s="293">
        <f>INDEX(MTSP2020!J3:J257,MATCH('Income-Rent Tool'!$N$146,MTSP2020!$A$3:$A$257,0))</f>
        <v>50000</v>
      </c>
      <c r="V146" s="293">
        <f>INDEX(MTSP2020!K3:K257,MATCH('Income-Rent Tool'!$N$146,MTSP2020!$A$3:$A$257,0))</f>
        <v>53450</v>
      </c>
      <c r="W146" s="293">
        <f>INDEX(MTSP2020!L3:L257,MATCH('Income-Rent Tool'!$N$146,MTSP2020!$A$3:$A$257,0))</f>
        <v>56900</v>
      </c>
      <c r="X146" s="201"/>
      <c r="Y146" s="293">
        <f>IF($B$18=$AU$10,VLOOKUP($N$146,MTSP2020!$A$3:$AR$257,E$122+21,FALSE),0)</f>
        <v>31000</v>
      </c>
      <c r="Z146" s="293">
        <f>IF($B$18=$AU$10,VLOOKUP($N$146,MTSP2020!$A$3:$AR$257,F$122+21,FALSE),0)</f>
        <v>35400</v>
      </c>
      <c r="AA146" s="293">
        <f>IF($B$18=$AU$10,VLOOKUP($N$146,MTSP2020!$A$3:$AR$257,G$122+21,FALSE),0)</f>
        <v>39850</v>
      </c>
      <c r="AB146" s="293">
        <f>IF($B$18=$AU$10,VLOOKUP($N$146,MTSP2020!$A$3:$AR$257,H$122+21,FALSE),0)</f>
        <v>44250</v>
      </c>
      <c r="AC146" s="293">
        <f>IF($B$18=$AU$10,VLOOKUP($N$146,MTSP2020!$A$3:$AR$257,I$122+21,FALSE),0)</f>
        <v>47800</v>
      </c>
      <c r="AD146" s="293">
        <f>IF($B$18=$AU$10,VLOOKUP($N$146,MTSP2020!$A$3:$AR$257,J$122+21,FALSE),0)</f>
        <v>51350</v>
      </c>
      <c r="AE146" s="293">
        <f>IF($B$18=$AU$10,VLOOKUP($N$146,MTSP2020!$A$3:$AR$257,K$122+21,FALSE),0)</f>
        <v>54900</v>
      </c>
      <c r="AF146" s="293">
        <f>IF($B$18=$AU$10,VLOOKUP($N$146,MTSP2020!$A$3:$AR$257,L$122+21,FALSE),0)</f>
        <v>58450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32000</v>
      </c>
      <c r="F147" s="282">
        <f t="shared" ref="F147:L147" si="227">+MAX(F146,F148)</f>
        <v>36550</v>
      </c>
      <c r="G147" s="282">
        <f t="shared" si="227"/>
        <v>41100</v>
      </c>
      <c r="H147" s="282">
        <f t="shared" si="227"/>
        <v>45650</v>
      </c>
      <c r="I147" s="282">
        <f t="shared" si="227"/>
        <v>49350</v>
      </c>
      <c r="J147" s="282">
        <f t="shared" si="227"/>
        <v>53000</v>
      </c>
      <c r="K147" s="282">
        <f t="shared" si="227"/>
        <v>56650</v>
      </c>
      <c r="L147" s="282">
        <f t="shared" si="227"/>
        <v>60300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32000</v>
      </c>
      <c r="F148" s="291">
        <f t="shared" ref="F148" si="229">+MAX(Q148,Z148,AJ148)</f>
        <v>36550</v>
      </c>
      <c r="G148" s="291">
        <f t="shared" ref="G148" si="230">+MAX(R148,AA148,AK148)</f>
        <v>41100</v>
      </c>
      <c r="H148" s="291">
        <f t="shared" ref="H148" si="231">+MAX(S148,AB148,AL148)</f>
        <v>45650</v>
      </c>
      <c r="I148" s="291">
        <f t="shared" ref="I148" si="232">+MAX(T148,AC148,AM148)</f>
        <v>49350</v>
      </c>
      <c r="J148" s="291">
        <f t="shared" ref="J148" si="233">+MAX(U148,AD148,AN148)</f>
        <v>53000</v>
      </c>
      <c r="K148" s="291">
        <f t="shared" ref="K148" si="234">+MAX(V148,AE148,AO148)</f>
        <v>56650</v>
      </c>
      <c r="L148" s="291">
        <f t="shared" ref="L148" si="235">+MAX(W148,AF148,AP148)</f>
        <v>60300</v>
      </c>
      <c r="M148" s="201"/>
      <c r="N148" s="241" t="str">
        <f>CONCATENATE(AU35,$B$11)</f>
        <v>5/17/2021 - 4/17/2022Dallas</v>
      </c>
      <c r="O148" s="201"/>
      <c r="P148" s="293">
        <f>INDEX(MTSP2021!E3:E257,MATCH('Income-Rent Tool'!$N$148,MTSP2021!$A$3:$A$257,0))</f>
        <v>31150</v>
      </c>
      <c r="Q148" s="293">
        <f>INDEX(MTSP2021!F3:F257,MATCH('Income-Rent Tool'!$N$148,MTSP2021!$A$3:$A$257,0))</f>
        <v>35600</v>
      </c>
      <c r="R148" s="293">
        <f>INDEX(MTSP2021!G3:G257,MATCH('Income-Rent Tool'!$N$148,MTSP2021!$A$3:$A$257,0))</f>
        <v>40050</v>
      </c>
      <c r="S148" s="293">
        <f>INDEX(MTSP2021!H3:H257,MATCH('Income-Rent Tool'!$N$148,MTSP2021!$A$3:$A$257,0))</f>
        <v>44500</v>
      </c>
      <c r="T148" s="293">
        <f>INDEX(MTSP2021!I3:I257,MATCH('Income-Rent Tool'!$N$148,MTSP2021!$A$3:$A$257,0))</f>
        <v>48100</v>
      </c>
      <c r="U148" s="293">
        <f>INDEX(MTSP2021!J3:J257,MATCH('Income-Rent Tool'!$N$148,MTSP2021!$A$3:$A$257,0))</f>
        <v>51650</v>
      </c>
      <c r="V148" s="293">
        <f>INDEX(MTSP2021!K3:K257,MATCH('Income-Rent Tool'!$N$148,MTSP2021!$A$3:$A$257,0))</f>
        <v>55200</v>
      </c>
      <c r="W148" s="293">
        <f>INDEX(MTSP2021!L3:L257,MATCH('Income-Rent Tool'!$N$148,MTSP2021!$A$3:$A$257,0))</f>
        <v>58750</v>
      </c>
      <c r="X148" s="201"/>
      <c r="Y148" s="293">
        <f>IF($B$18=$AU$10,VLOOKUP($N$148,MTSP2021!$A$3:$AR$257,E$122+21,FALSE),0)</f>
        <v>32000</v>
      </c>
      <c r="Z148" s="293">
        <f>IF($B$18=$AU$10,VLOOKUP($N$148,MTSP2021!$A$3:$AR$257,F$122+21,FALSE),0)</f>
        <v>36550</v>
      </c>
      <c r="AA148" s="293">
        <f>IF($B$18=$AU$10,VLOOKUP($N$148,MTSP2021!$A$3:$AR$257,G$122+21,FALSE),0)</f>
        <v>41100</v>
      </c>
      <c r="AB148" s="293">
        <f>IF($B$18=$AU$10,VLOOKUP($N$148,MTSP2021!$A$3:$AR$257,H$122+21,FALSE),0)</f>
        <v>45650</v>
      </c>
      <c r="AC148" s="293">
        <f>IF($B$18=$AU$10,VLOOKUP($N$148,MTSP2021!$A$3:$AR$257,I$122+21,FALSE),0)</f>
        <v>49350</v>
      </c>
      <c r="AD148" s="293">
        <f>IF($B$18=$AU$10,VLOOKUP($N$148,MTSP2021!$A$3:$AR$257,J$122+21,FALSE),0)</f>
        <v>53000</v>
      </c>
      <c r="AE148" s="293">
        <f>IF($B$18=$AU$10,VLOOKUP($N$148,MTSP2021!$A$3:$AR$257,K$122+21,FALSE),0)</f>
        <v>56650</v>
      </c>
      <c r="AF148" s="293">
        <f>IF($B$18=$AU$10,VLOOKUP($N$148,MTSP2021!$A$3:$AR$257,L$122+21,FALSE),0)</f>
        <v>60300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35000</v>
      </c>
      <c r="F149" s="282">
        <f t="shared" ref="F149:L149" si="236">+MAX(F148,F150)</f>
        <v>40000</v>
      </c>
      <c r="G149" s="282">
        <f t="shared" si="236"/>
        <v>45000</v>
      </c>
      <c r="H149" s="282">
        <f t="shared" si="236"/>
        <v>50000</v>
      </c>
      <c r="I149" s="282">
        <f t="shared" si="236"/>
        <v>54000</v>
      </c>
      <c r="J149" s="282">
        <f t="shared" si="236"/>
        <v>58000</v>
      </c>
      <c r="K149" s="282">
        <f t="shared" si="236"/>
        <v>62000</v>
      </c>
      <c r="L149" s="282">
        <f t="shared" si="236"/>
        <v>66000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35000</v>
      </c>
      <c r="F150" s="291">
        <f t="shared" ref="F150" si="238">+MAX(Q150,Z150,AJ150)</f>
        <v>40000</v>
      </c>
      <c r="G150" s="291">
        <f t="shared" ref="G150" si="239">+MAX(R150,AA150,AK150)</f>
        <v>45000</v>
      </c>
      <c r="H150" s="291">
        <f t="shared" ref="H150" si="240">+MAX(S150,AB150,AL150)</f>
        <v>50000</v>
      </c>
      <c r="I150" s="291">
        <f t="shared" ref="I150" si="241">+MAX(T150,AC150,AM150)</f>
        <v>54000</v>
      </c>
      <c r="J150" s="291">
        <f t="shared" ref="J150" si="242">+MAX(U150,AD150,AN150)</f>
        <v>58000</v>
      </c>
      <c r="K150" s="291">
        <f t="shared" ref="K150" si="243">+MAX(V150,AE150,AO150)</f>
        <v>62000</v>
      </c>
      <c r="L150" s="291">
        <f t="shared" ref="L150" si="244">+MAX(W150,AF150,AP150)</f>
        <v>66000</v>
      </c>
      <c r="M150" s="201"/>
      <c r="N150" s="241" t="str">
        <f>CONCATENATE(AU37,$B$11)</f>
        <v>On or After 6/2/2022Dallas</v>
      </c>
      <c r="O150" s="201"/>
      <c r="P150" s="293">
        <f>INDEX(MTSP2022!E3:E257,MATCH('Income-Rent Tool'!$N$150,MTSP2022!$A$3:$A$257,0))</f>
        <v>34100</v>
      </c>
      <c r="Q150" s="293">
        <f>INDEX(MTSP2022!F3:F257,MATCH('Income-Rent Tool'!$N$150,MTSP2022!$A$3:$A$257,0))</f>
        <v>39000</v>
      </c>
      <c r="R150" s="293">
        <f>INDEX(MTSP2022!G3:G257,MATCH('Income-Rent Tool'!$N$150,MTSP2022!$A$3:$A$257,0))</f>
        <v>43850</v>
      </c>
      <c r="S150" s="293">
        <f>INDEX(MTSP2022!H3:H257,MATCH('Income-Rent Tool'!$N$150,MTSP2022!$A$3:$A$257,0))</f>
        <v>48700</v>
      </c>
      <c r="T150" s="293">
        <f>INDEX(MTSP2022!I3:I257,MATCH('Income-Rent Tool'!$N$150,MTSP2022!$A$3:$A$257,0))</f>
        <v>52600</v>
      </c>
      <c r="U150" s="293">
        <f>INDEX(MTSP2022!J3:J257,MATCH('Income-Rent Tool'!$N$150,MTSP2022!$A$3:$A$257,0))</f>
        <v>56500</v>
      </c>
      <c r="V150" s="293">
        <f>INDEX(MTSP2022!K3:K257,MATCH('Income-Rent Tool'!$N$150,MTSP2022!$A$3:$A$257,0))</f>
        <v>60400</v>
      </c>
      <c r="W150" s="293">
        <f>INDEX(MTSP2022!L3:L257,MATCH('Income-Rent Tool'!$N$150,MTSP2022!$A$3:$A$257,0))</f>
        <v>64300</v>
      </c>
      <c r="X150" s="201"/>
      <c r="Y150" s="293">
        <f>IF($B$18=$AU$10,VLOOKUP($N$150,MTSP2022!$A$3:$AR$257,E$122+21,FALSE),0)</f>
        <v>35000</v>
      </c>
      <c r="Z150" s="293">
        <f>IF($B$18=$AU$10,VLOOKUP($N$150,MTSP2022!$A$3:$AR$257,F$122+21,FALSE),0)</f>
        <v>40000</v>
      </c>
      <c r="AA150" s="293">
        <f>IF($B$18=$AU$10,VLOOKUP($N$150,MTSP2022!$A$3:$AR$257,G$122+21,FALSE),0)</f>
        <v>45000</v>
      </c>
      <c r="AB150" s="293">
        <f>IF($B$18=$AU$10,VLOOKUP($N$150,MTSP2022!$A$3:$AR$257,H$122+21,FALSE),0)</f>
        <v>50000</v>
      </c>
      <c r="AC150" s="293">
        <f>IF($B$18=$AU$10,VLOOKUP($N$150,MTSP2022!$A$3:$AR$257,I$122+21,FALSE),0)</f>
        <v>54000</v>
      </c>
      <c r="AD150" s="293">
        <f>IF($B$18=$AU$10,VLOOKUP($N$150,MTSP2022!$A$3:$AR$257,J$122+21,FALSE),0)</f>
        <v>58000</v>
      </c>
      <c r="AE150" s="293">
        <f>IF($B$18=$AU$10,VLOOKUP($N$150,MTSP2022!$A$3:$AR$257,K$122+21,FALSE),0)</f>
        <v>62000</v>
      </c>
      <c r="AF150" s="293">
        <f>IF($B$18=$AU$10,VLOOKUP($N$150,MTSP2022!$A$3:$AR$257,L$122+21,FALSE),0)</f>
        <v>66000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29460</v>
      </c>
      <c r="F153" s="281">
        <f t="shared" si="247"/>
        <v>33660</v>
      </c>
      <c r="G153" s="281">
        <f t="shared" si="247"/>
        <v>37860</v>
      </c>
      <c r="H153" s="281">
        <f t="shared" si="247"/>
        <v>42060</v>
      </c>
      <c r="I153" s="281">
        <f t="shared" si="247"/>
        <v>45420</v>
      </c>
      <c r="J153" s="281">
        <f t="shared" si="247"/>
        <v>48780</v>
      </c>
      <c r="K153" s="281">
        <f t="shared" si="247"/>
        <v>52140</v>
      </c>
      <c r="L153" s="281">
        <f t="shared" si="247"/>
        <v>55500</v>
      </c>
      <c r="N153" s="90" t="str">
        <f>CONCATENATE($AU$10,$B$11,$N$152)</f>
        <v>Before 12-31-2008Dallas60</v>
      </c>
      <c r="P153" s="188">
        <f>VLOOKUP($N153,'pre 12-31-08'!$A$4:$L$1400,E$152+3,FALSE)</f>
        <v>29460</v>
      </c>
      <c r="Q153" s="188">
        <f>VLOOKUP($N153,'pre 12-31-08'!$A$4:$L$1400,F$152+3,FALSE)</f>
        <v>33660</v>
      </c>
      <c r="R153" s="188">
        <f>VLOOKUP($N153,'pre 12-31-08'!$A$4:$L$1400,G$152+3,FALSE)</f>
        <v>37860</v>
      </c>
      <c r="S153" s="188">
        <f>VLOOKUP($N153,'pre 12-31-08'!$A$4:$L$1400,H$152+3,FALSE)</f>
        <v>42060</v>
      </c>
      <c r="T153" s="188">
        <f>VLOOKUP($N153,'pre 12-31-08'!$A$4:$L$1400,I$152+3,FALSE)</f>
        <v>45420</v>
      </c>
      <c r="U153" s="188">
        <f>VLOOKUP($N153,'pre 12-31-08'!$A$4:$L$1400,J$152+3,FALSE)</f>
        <v>48780</v>
      </c>
      <c r="V153" s="188">
        <f>VLOOKUP($N153,'pre 12-31-08'!$A$4:$L$1400,K$152+3,FALSE)</f>
        <v>52140</v>
      </c>
      <c r="W153" s="188">
        <f>VLOOKUP($N153,'pre 12-31-08'!$A$4:$L$1400,L$152+3,FALSE)</f>
        <v>55500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28740</v>
      </c>
      <c r="F154" s="281">
        <f t="shared" si="247"/>
        <v>32820</v>
      </c>
      <c r="G154" s="281">
        <f t="shared" si="247"/>
        <v>36900</v>
      </c>
      <c r="H154" s="281">
        <f t="shared" si="247"/>
        <v>40980</v>
      </c>
      <c r="I154" s="281">
        <f t="shared" si="247"/>
        <v>44280</v>
      </c>
      <c r="J154" s="281">
        <f t="shared" si="247"/>
        <v>47580</v>
      </c>
      <c r="K154" s="281">
        <f t="shared" si="247"/>
        <v>50820</v>
      </c>
      <c r="L154" s="281">
        <f t="shared" si="247"/>
        <v>54120</v>
      </c>
      <c r="N154" s="90" t="str">
        <f>CONCATENATE($AU$11,$B$11,$N$152)</f>
        <v>1/1/2009 - 5/13/2010Dallas60</v>
      </c>
      <c r="P154" s="188">
        <f>VLOOKUP($N154,'1-1-09-5-14-10'!$A$4:$L$1400,E$152+3,FALSE)</f>
        <v>28740</v>
      </c>
      <c r="Q154" s="188">
        <f>VLOOKUP($N154,'1-1-09-5-14-10'!$A$4:$L$1400,F$152+3,FALSE)</f>
        <v>32820</v>
      </c>
      <c r="R154" s="188">
        <f>VLOOKUP($N154,'1-1-09-5-14-10'!$A$4:$L$1400,G$152+3,FALSE)</f>
        <v>36900</v>
      </c>
      <c r="S154" s="188">
        <f>VLOOKUP($N154,'1-1-09-5-14-10'!$A$4:$L$1400,H$152+3,FALSE)</f>
        <v>40980</v>
      </c>
      <c r="T154" s="188">
        <f>VLOOKUP($N154,'1-1-09-5-14-10'!$A$4:$L$1400,I$152+3,FALSE)</f>
        <v>44280</v>
      </c>
      <c r="U154" s="188">
        <f>VLOOKUP($N154,'1-1-09-5-14-10'!$A$4:$L$1400,J$152+3,FALSE)</f>
        <v>47580</v>
      </c>
      <c r="V154" s="188">
        <f>VLOOKUP($N154,'1-1-09-5-14-10'!$A$4:$L$1400,K$152+3,FALSE)</f>
        <v>50820</v>
      </c>
      <c r="W154" s="188">
        <f>VLOOKUP($N154,'1-1-09-5-14-10'!$A$4:$L$1400,L$152+3,FALSE)</f>
        <v>54120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28740</v>
      </c>
      <c r="F155" s="282">
        <f t="shared" si="250"/>
        <v>32820</v>
      </c>
      <c r="G155" s="282">
        <f t="shared" si="250"/>
        <v>36900</v>
      </c>
      <c r="H155" s="282">
        <f t="shared" si="250"/>
        <v>40980</v>
      </c>
      <c r="I155" s="282">
        <f t="shared" si="250"/>
        <v>44280</v>
      </c>
      <c r="J155" s="282">
        <f t="shared" si="250"/>
        <v>47580</v>
      </c>
      <c r="K155" s="282">
        <f t="shared" si="250"/>
        <v>50820</v>
      </c>
      <c r="L155" s="282">
        <f t="shared" si="250"/>
        <v>54120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28740</v>
      </c>
      <c r="F156" s="281">
        <f t="shared" si="251"/>
        <v>32820</v>
      </c>
      <c r="G156" s="281">
        <f t="shared" si="251"/>
        <v>36900</v>
      </c>
      <c r="H156" s="281">
        <f t="shared" si="251"/>
        <v>40980</v>
      </c>
      <c r="I156" s="281">
        <f t="shared" si="251"/>
        <v>44280</v>
      </c>
      <c r="J156" s="281">
        <f t="shared" si="251"/>
        <v>47580</v>
      </c>
      <c r="K156" s="281">
        <f t="shared" si="251"/>
        <v>50820</v>
      </c>
      <c r="L156" s="281">
        <f t="shared" si="251"/>
        <v>54120</v>
      </c>
      <c r="N156" s="90" t="str">
        <f>CONCATENATE($AU$13,$B$11,$N$152)</f>
        <v>6/29/2010 - 5/30/2011Dallas60</v>
      </c>
      <c r="P156" s="188">
        <f>VLOOKUP($N156,'5-14-10-5-31-11'!$A$4:$L$1400,E$152+3,FALSE)</f>
        <v>28740</v>
      </c>
      <c r="Q156" s="188">
        <f>VLOOKUP($N156,'5-14-10-5-31-11'!$A$4:$L$1400,F$152+3,FALSE)</f>
        <v>32820</v>
      </c>
      <c r="R156" s="188">
        <f>VLOOKUP($N156,'5-14-10-5-31-11'!$A$4:$L$1400,G$152+3,FALSE)</f>
        <v>36900</v>
      </c>
      <c r="S156" s="188">
        <f>VLOOKUP($N156,'5-14-10-5-31-11'!$A$4:$L$1400,H$152+3,FALSE)</f>
        <v>40980</v>
      </c>
      <c r="T156" s="188">
        <f>VLOOKUP($N156,'5-14-10-5-31-11'!$A$4:$L$1400,I$152+3,FALSE)</f>
        <v>44280</v>
      </c>
      <c r="U156" s="188">
        <f>VLOOKUP($N156,'5-14-10-5-31-11'!$A$4:$L$1400,J$152+3,FALSE)</f>
        <v>47580</v>
      </c>
      <c r="V156" s="188">
        <f>VLOOKUP($N156,'5-14-10-5-31-11'!$A$4:$L$1400,K$152+3,FALSE)</f>
        <v>50820</v>
      </c>
      <c r="W156" s="188">
        <f>VLOOKUP($N156,'5-14-10-5-31-11'!$A$4:$L$1400,L$152+3,FALSE)</f>
        <v>54120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29820</v>
      </c>
      <c r="F157" s="282">
        <f t="shared" si="253"/>
        <v>34080</v>
      </c>
      <c r="G157" s="282">
        <f t="shared" si="253"/>
        <v>38340</v>
      </c>
      <c r="H157" s="282">
        <f t="shared" si="253"/>
        <v>42540</v>
      </c>
      <c r="I157" s="282">
        <f t="shared" si="253"/>
        <v>45960</v>
      </c>
      <c r="J157" s="282">
        <f t="shared" si="253"/>
        <v>49380</v>
      </c>
      <c r="K157" s="282">
        <f t="shared" si="253"/>
        <v>52800</v>
      </c>
      <c r="L157" s="282">
        <f t="shared" si="253"/>
        <v>56160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29820</v>
      </c>
      <c r="F158" s="281">
        <f t="shared" si="254"/>
        <v>34080</v>
      </c>
      <c r="G158" s="281">
        <f t="shared" si="254"/>
        <v>38340</v>
      </c>
      <c r="H158" s="281">
        <f t="shared" si="254"/>
        <v>42540</v>
      </c>
      <c r="I158" s="281">
        <f t="shared" si="254"/>
        <v>45960</v>
      </c>
      <c r="J158" s="281">
        <f t="shared" si="254"/>
        <v>49380</v>
      </c>
      <c r="K158" s="281">
        <f t="shared" si="254"/>
        <v>52800</v>
      </c>
      <c r="L158" s="281">
        <f t="shared" si="254"/>
        <v>56160</v>
      </c>
      <c r="N158" s="90" t="str">
        <f>CONCATENATE(AU15,$B$11)</f>
        <v>7/16/2011 - 11/31/2011Dallas</v>
      </c>
      <c r="P158" s="188">
        <f>VLOOKUP($N158,'6-1-11'!$A$4:$T$257,E$152+12,FALSE)</f>
        <v>29040</v>
      </c>
      <c r="Q158" s="188">
        <f>VLOOKUP($N158,'6-1-11'!$A$4:$T$257,F$152+12,FALSE)</f>
        <v>33180</v>
      </c>
      <c r="R158" s="188">
        <f>VLOOKUP($N158,'6-1-11'!$A$4:$T$257,G$152+12,FALSE)</f>
        <v>37320</v>
      </c>
      <c r="S158" s="188">
        <f>VLOOKUP($N158,'6-1-11'!$A$4:$T$257,H$152+12,FALSE)</f>
        <v>41460</v>
      </c>
      <c r="T158" s="188">
        <f>VLOOKUP($N158,'6-1-11'!$A$4:$T$257,I$152+12,FALSE)</f>
        <v>44820</v>
      </c>
      <c r="U158" s="188">
        <f>VLOOKUP($N158,'6-1-11'!$A$4:$T$257,J$152+12,FALSE)</f>
        <v>48120</v>
      </c>
      <c r="V158" s="188">
        <f>VLOOKUP($N158,'6-1-11'!$A$4:$T$257,K$152+12,FALSE)</f>
        <v>51420</v>
      </c>
      <c r="W158" s="188">
        <f>VLOOKUP($N158,'6-1-11'!$A$4:$T$257,L$152+12,FALSE)</f>
        <v>54780</v>
      </c>
      <c r="Y158" s="188">
        <f>IF($B$18=$AU$10,VLOOKUP($N158,'6-1-11'!$A$4:$AK$257,E$152+29,FALSE),0)</f>
        <v>29820</v>
      </c>
      <c r="Z158" s="188">
        <f>IF($B$18=$AU$10,VLOOKUP($N158,'6-1-11'!$A$4:$AK$257,F$152+29,FALSE),0)</f>
        <v>34080</v>
      </c>
      <c r="AA158" s="188">
        <f>IF($B$18=$AU$10,VLOOKUP($N158,'6-1-11'!$A$4:$AK$257,G$152+29,FALSE),0)</f>
        <v>38340</v>
      </c>
      <c r="AB158" s="188">
        <f>IF($B$18=$AU$10,VLOOKUP($N158,'6-1-11'!$A$4:$AK$257,H$152+29,FALSE),0)</f>
        <v>42540</v>
      </c>
      <c r="AC158" s="188">
        <f>IF($B$18=$AU$10,VLOOKUP($N158,'6-1-11'!$A$4:$AK$257,I$152+29,FALSE),0)</f>
        <v>45960</v>
      </c>
      <c r="AD158" s="188">
        <f>IF($B$18=$AU$10,VLOOKUP($N158,'6-1-11'!$A$4:$AK$257,J$152+29,FALSE),0)</f>
        <v>49380</v>
      </c>
      <c r="AE158" s="188">
        <f>IF($B$18=$AU$10,VLOOKUP($N158,'6-1-11'!$A$4:$AK$257,K$152+29,FALSE),0)</f>
        <v>52800</v>
      </c>
      <c r="AF158" s="188">
        <f>IF($B$18=$AU$10,VLOOKUP($N158,'6-1-11'!$A$4:$AK$257,L$152+29,FALSE),0)</f>
        <v>56160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30240</v>
      </c>
      <c r="F159" s="282">
        <f t="shared" si="256"/>
        <v>34560</v>
      </c>
      <c r="G159" s="282">
        <f t="shared" si="256"/>
        <v>38880</v>
      </c>
      <c r="H159" s="282">
        <f t="shared" si="256"/>
        <v>43140</v>
      </c>
      <c r="I159" s="282">
        <f t="shared" si="256"/>
        <v>46620</v>
      </c>
      <c r="J159" s="282">
        <f t="shared" si="256"/>
        <v>50100</v>
      </c>
      <c r="K159" s="282">
        <f t="shared" si="256"/>
        <v>53520</v>
      </c>
      <c r="L159" s="282">
        <f t="shared" si="256"/>
        <v>57000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30240</v>
      </c>
      <c r="F160" s="281">
        <f t="shared" si="257"/>
        <v>34560</v>
      </c>
      <c r="G160" s="281">
        <f t="shared" si="257"/>
        <v>38880</v>
      </c>
      <c r="H160" s="281">
        <f t="shared" si="257"/>
        <v>43140</v>
      </c>
      <c r="I160" s="281">
        <f t="shared" si="257"/>
        <v>46620</v>
      </c>
      <c r="J160" s="281">
        <f t="shared" si="257"/>
        <v>50100</v>
      </c>
      <c r="K160" s="281">
        <f t="shared" si="257"/>
        <v>53520</v>
      </c>
      <c r="L160" s="281">
        <f t="shared" si="257"/>
        <v>57000</v>
      </c>
      <c r="N160" s="90" t="str">
        <f>CONCATENATE(AU17,$B$11)</f>
        <v>1/16/2012 - 12/3/2012Dallas</v>
      </c>
      <c r="P160" s="188">
        <f>VLOOKUP($N160,'12-1-11'!$A$4:$T$257,E$152+12,FALSE)</f>
        <v>29460</v>
      </c>
      <c r="Q160" s="188">
        <f>VLOOKUP($N160,'12-1-11'!$A$4:$T$257,F$152+12,FALSE)</f>
        <v>33660</v>
      </c>
      <c r="R160" s="188">
        <f>VLOOKUP($N160,'12-1-11'!$A$4:$T$257,G$152+12,FALSE)</f>
        <v>37860</v>
      </c>
      <c r="S160" s="188">
        <f>VLOOKUP($N160,'12-1-11'!$A$4:$T$257,H$152+12,FALSE)</f>
        <v>42060</v>
      </c>
      <c r="T160" s="188">
        <f>VLOOKUP($N160,'12-1-11'!$A$4:$T$257,I$152+12,FALSE)</f>
        <v>45480</v>
      </c>
      <c r="U160" s="188">
        <f>VLOOKUP($N160,'12-1-11'!$A$4:$T$257,J$152+12,FALSE)</f>
        <v>48840</v>
      </c>
      <c r="V160" s="188">
        <f>VLOOKUP($N160,'12-1-11'!$A$4:$T$257,K$152+12,FALSE)</f>
        <v>52200</v>
      </c>
      <c r="W160" s="188">
        <f>VLOOKUP($N160,'12-1-11'!$A$4:$T$257,L$152+12,FALSE)</f>
        <v>55560</v>
      </c>
      <c r="Y160" s="188">
        <f>IF($B$18=$AU$10,VLOOKUP($N160,'12-1-11'!$A$4:$AK$257,E$152+29,FALSE),0)</f>
        <v>30240</v>
      </c>
      <c r="Z160" s="188">
        <f>IF($B$18=$AU$10,VLOOKUP($N160,'12-1-11'!$A$4:$AK$257,F$152+29,FALSE),0)</f>
        <v>34560</v>
      </c>
      <c r="AA160" s="188">
        <f>IF($B$18=$AU$10,VLOOKUP($N160,'12-1-11'!$A$4:$AK$257,G$152+29,FALSE),0)</f>
        <v>38880</v>
      </c>
      <c r="AB160" s="188">
        <f>IF($B$18=$AU$10,VLOOKUP($N160,'12-1-11'!$A$4:$AK$257,H$152+29,FALSE),0)</f>
        <v>43140</v>
      </c>
      <c r="AC160" s="188">
        <f>IF($B$18=$AU$10,VLOOKUP($N160,'12-1-11'!$A$4:$AK$257,I$152+29,FALSE),0)</f>
        <v>46620</v>
      </c>
      <c r="AD160" s="188">
        <f>IF($B$18=$AU$10,VLOOKUP($N160,'12-1-11'!$A$4:$AK$257,J$152+29,FALSE),0)</f>
        <v>50100</v>
      </c>
      <c r="AE160" s="188">
        <f>IF($B$18=$AU$10,VLOOKUP($N160,'12-1-11'!$A$4:$AK$257,K$152+29,FALSE),0)</f>
        <v>53520</v>
      </c>
      <c r="AF160" s="188">
        <f>IF($B$18=$AU$10,VLOOKUP($N160,'12-1-11'!$A$4:$AK$257,L$152+29,FALSE),0)</f>
        <v>57000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30240</v>
      </c>
      <c r="F161" s="282">
        <f t="shared" si="259"/>
        <v>34560</v>
      </c>
      <c r="G161" s="282">
        <f t="shared" si="259"/>
        <v>38880</v>
      </c>
      <c r="H161" s="282">
        <f t="shared" si="259"/>
        <v>43140</v>
      </c>
      <c r="I161" s="282">
        <f t="shared" si="259"/>
        <v>46620</v>
      </c>
      <c r="J161" s="282">
        <f t="shared" si="259"/>
        <v>50100</v>
      </c>
      <c r="K161" s="282">
        <f t="shared" si="259"/>
        <v>53520</v>
      </c>
      <c r="L161" s="282">
        <f t="shared" si="259"/>
        <v>57000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30240</v>
      </c>
      <c r="F162" s="281">
        <f t="shared" si="260"/>
        <v>34560</v>
      </c>
      <c r="G162" s="281">
        <f t="shared" si="260"/>
        <v>38880</v>
      </c>
      <c r="H162" s="281">
        <f t="shared" si="260"/>
        <v>43140</v>
      </c>
      <c r="I162" s="281">
        <f t="shared" si="260"/>
        <v>46620</v>
      </c>
      <c r="J162" s="281">
        <f t="shared" si="260"/>
        <v>50100</v>
      </c>
      <c r="K162" s="281">
        <f t="shared" si="260"/>
        <v>53520</v>
      </c>
      <c r="L162" s="281">
        <f t="shared" si="260"/>
        <v>57000</v>
      </c>
      <c r="M162" s="6"/>
      <c r="N162" s="90" t="str">
        <f>CONCATENATE(AU19,$B$11)</f>
        <v>1/18/2013 - 12/17/2013Dallas</v>
      </c>
      <c r="O162" s="6"/>
      <c r="P162" s="188">
        <f>VLOOKUP($N162,'2013 placeholder'!$A$4:$T$257,E$152+12,FALSE)</f>
        <v>28380</v>
      </c>
      <c r="Q162" s="188">
        <f>VLOOKUP($N162,'2013 placeholder'!$A$4:$T$257,F$152+12,FALSE)</f>
        <v>32400</v>
      </c>
      <c r="R162" s="188">
        <f>VLOOKUP($N162,'2013 placeholder'!$A$4:$T$257,G$152+12,FALSE)</f>
        <v>36480</v>
      </c>
      <c r="S162" s="188">
        <f>VLOOKUP($N162,'2013 placeholder'!$A$4:$T$257,H$152+12,FALSE)</f>
        <v>40500</v>
      </c>
      <c r="T162" s="188">
        <f>VLOOKUP($N162,'2013 placeholder'!$A$4:$T$257,I$152+12,FALSE)</f>
        <v>43740</v>
      </c>
      <c r="U162" s="188">
        <f>VLOOKUP($N162,'2013 placeholder'!$A$4:$T$257,J$152+12,FALSE)</f>
        <v>46980</v>
      </c>
      <c r="V162" s="188">
        <f>VLOOKUP($N162,'2013 placeholder'!$A$4:$T$257,K$152+12,FALSE)</f>
        <v>50220</v>
      </c>
      <c r="W162" s="188">
        <f>VLOOKUP($N162,'2013 placeholder'!$A$4:$T$257,L$152+12,FALSE)</f>
        <v>53460</v>
      </c>
      <c r="X162" s="6"/>
      <c r="Y162" s="188">
        <f>IF($B$18=$AU$10,VLOOKUP($N162,'2013 placeholder'!$A$4:$AK$257,E$152+29,FALSE),0)</f>
        <v>30240</v>
      </c>
      <c r="Z162" s="188">
        <f>IF($B$18=$AU$10,VLOOKUP($N162,'2013 placeholder'!$A$4:$AK$257,F$152+29,FALSE),0)</f>
        <v>34560</v>
      </c>
      <c r="AA162" s="188">
        <f>IF($B$18=$AU$10,VLOOKUP($N162,'2013 placeholder'!$A$4:$AK$257,G$152+29,FALSE),0)</f>
        <v>38880</v>
      </c>
      <c r="AB162" s="188">
        <f>IF($B$18=$AU$10,VLOOKUP($N162,'2013 placeholder'!$A$4:$AK$257,H$152+29,FALSE),0)</f>
        <v>43140</v>
      </c>
      <c r="AC162" s="188">
        <f>IF($B$18=$AU$10,VLOOKUP($N162,'2013 placeholder'!$A$4:$AK$257,I$152+29,FALSE),0)</f>
        <v>46620</v>
      </c>
      <c r="AD162" s="188">
        <f>IF($B$18=$AU$10,VLOOKUP($N162,'2013 placeholder'!$A$4:$AK$257,J$152+29,FALSE),0)</f>
        <v>50100</v>
      </c>
      <c r="AE162" s="188">
        <f>IF($B$18=$AU$10,VLOOKUP($N162,'2013 placeholder'!$A$4:$AK$257,K$152+29,FALSE),0)</f>
        <v>53520</v>
      </c>
      <c r="AF162" s="188">
        <f>IF($B$18=$AU$10,VLOOKUP($N162,'2013 placeholder'!$A$4:$AK$257,L$152+29,FALSE),0)</f>
        <v>57000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30240</v>
      </c>
      <c r="F163" s="282">
        <f t="shared" si="262"/>
        <v>34560</v>
      </c>
      <c r="G163" s="282">
        <f t="shared" si="262"/>
        <v>38880</v>
      </c>
      <c r="H163" s="282">
        <f t="shared" si="262"/>
        <v>43140</v>
      </c>
      <c r="I163" s="282">
        <f t="shared" si="262"/>
        <v>46620</v>
      </c>
      <c r="J163" s="282">
        <f t="shared" si="262"/>
        <v>50100</v>
      </c>
      <c r="K163" s="282">
        <f t="shared" si="262"/>
        <v>53520</v>
      </c>
      <c r="L163" s="282">
        <f t="shared" si="262"/>
        <v>57000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30240</v>
      </c>
      <c r="F164" s="281">
        <f t="shared" si="263"/>
        <v>34560</v>
      </c>
      <c r="G164" s="281">
        <f t="shared" si="263"/>
        <v>38880</v>
      </c>
      <c r="H164" s="281">
        <f t="shared" si="263"/>
        <v>43140</v>
      </c>
      <c r="I164" s="281">
        <f t="shared" si="263"/>
        <v>46620</v>
      </c>
      <c r="J164" s="281">
        <f t="shared" si="263"/>
        <v>50100</v>
      </c>
      <c r="K164" s="281">
        <f t="shared" si="263"/>
        <v>53520</v>
      </c>
      <c r="L164" s="281">
        <f t="shared" si="263"/>
        <v>57000</v>
      </c>
      <c r="M164" s="6"/>
      <c r="N164" s="94" t="str">
        <f>CONCATENATE(AU21,$B$11)</f>
        <v>2/1/2014 - 3/5/2015Dallas</v>
      </c>
      <c r="O164" s="6"/>
      <c r="P164" s="191">
        <f>VLOOKUP($N164,'2014 placeholder'!$A$4:$T$257,E$152+12,FALSE)</f>
        <v>28560</v>
      </c>
      <c r="Q164" s="191">
        <f>VLOOKUP($N164,'2014 placeholder'!$A$4:$T$257,F$152+12,FALSE)</f>
        <v>32640</v>
      </c>
      <c r="R164" s="191">
        <f>VLOOKUP($N164,'2014 placeholder'!$A$4:$T$257,G$152+12,FALSE)</f>
        <v>36720</v>
      </c>
      <c r="S164" s="191">
        <f>VLOOKUP($N164,'2014 placeholder'!$A$4:$T$257,H$152+12,FALSE)</f>
        <v>40740</v>
      </c>
      <c r="T164" s="191">
        <f>VLOOKUP($N164,'2014 placeholder'!$A$4:$T$257,I$152+12,FALSE)</f>
        <v>44040</v>
      </c>
      <c r="U164" s="191">
        <f>VLOOKUP($N164,'2014 placeholder'!$A$4:$T$257,J$152+12,FALSE)</f>
        <v>47280</v>
      </c>
      <c r="V164" s="191">
        <f>VLOOKUP($N164,'2014 placeholder'!$A$4:$T$257,K$152+12,FALSE)</f>
        <v>50520</v>
      </c>
      <c r="W164" s="191">
        <f>VLOOKUP($N164,'2014 placeholder'!$A$4:$T$257,L$152+12,FALSE)</f>
        <v>53820</v>
      </c>
      <c r="X164" s="6"/>
      <c r="Y164" s="191">
        <f>IF($B$18=$AU$10,VLOOKUP($N164,'2014 placeholder'!$A$4:$AK$257,E$152+29,FALSE),0)</f>
        <v>30240</v>
      </c>
      <c r="Z164" s="191">
        <f>IF($B$18=$AU$10,VLOOKUP($N164,'2014 placeholder'!$A$4:$AK$257,F$152+29,FALSE),0)</f>
        <v>34560</v>
      </c>
      <c r="AA164" s="191">
        <f>IF($B$18=$AU$10,VLOOKUP($N164,'2014 placeholder'!$A$4:$AK$257,G$152+29,FALSE),0)</f>
        <v>38880</v>
      </c>
      <c r="AB164" s="191">
        <f>IF($B$18=$AU$10,VLOOKUP($N164,'2014 placeholder'!$A$4:$AK$257,H$152+29,FALSE),0)</f>
        <v>43140</v>
      </c>
      <c r="AC164" s="191">
        <f>IF($B$18=$AU$10,VLOOKUP($N164,'2014 placeholder'!$A$4:$AK$257,I$152+29,FALSE),0)</f>
        <v>46620</v>
      </c>
      <c r="AD164" s="191">
        <f>IF($B$18=$AU$10,VLOOKUP($N164,'2014 placeholder'!$A$4:$AK$257,J$152+29,FALSE),0)</f>
        <v>50100</v>
      </c>
      <c r="AE164" s="191">
        <f>IF($B$18=$AU$10,VLOOKUP($N164,'2014 placeholder'!$A$4:$AK$257,K$152+29,FALSE),0)</f>
        <v>53520</v>
      </c>
      <c r="AF164" s="191">
        <f>IF($B$18=$AU$10,VLOOKUP($N164,'2014 placeholder'!$A$4:$AK$257,L$152+29,FALSE),0)</f>
        <v>57000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30360</v>
      </c>
      <c r="F165" s="282">
        <f t="shared" ref="F165:L165" si="265">+MAX(F164,F166)</f>
        <v>34680</v>
      </c>
      <c r="G165" s="282">
        <f t="shared" si="265"/>
        <v>39000</v>
      </c>
      <c r="H165" s="282">
        <f t="shared" si="265"/>
        <v>43320</v>
      </c>
      <c r="I165" s="282">
        <f t="shared" si="265"/>
        <v>46800</v>
      </c>
      <c r="J165" s="282">
        <f t="shared" si="265"/>
        <v>50280</v>
      </c>
      <c r="K165" s="282">
        <f t="shared" si="265"/>
        <v>53760</v>
      </c>
      <c r="L165" s="282">
        <f t="shared" si="265"/>
        <v>57240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30360</v>
      </c>
      <c r="F166" s="283">
        <f t="shared" si="267"/>
        <v>34680</v>
      </c>
      <c r="G166" s="283">
        <f t="shared" si="267"/>
        <v>39000</v>
      </c>
      <c r="H166" s="283">
        <f t="shared" si="267"/>
        <v>43320</v>
      </c>
      <c r="I166" s="283">
        <f t="shared" si="267"/>
        <v>46800</v>
      </c>
      <c r="J166" s="283">
        <f t="shared" si="267"/>
        <v>50280</v>
      </c>
      <c r="K166" s="283">
        <f t="shared" si="267"/>
        <v>53760</v>
      </c>
      <c r="L166" s="283">
        <f t="shared" si="267"/>
        <v>57240</v>
      </c>
      <c r="N166" s="94" t="str">
        <f>CONCATENATE(AU23,$B$11)</f>
        <v>4/21/2015 - 3/27/2016Dallas</v>
      </c>
      <c r="P166" s="191">
        <f>VLOOKUP($N166,'2015 MTSP Limits'!$A$4:$T$257,E$152+12,FALSE)</f>
        <v>29580</v>
      </c>
      <c r="Q166" s="191">
        <f>VLOOKUP($N166,'2015 MTSP Limits'!$A$4:$T$257,F$152+12,FALSE)</f>
        <v>33840</v>
      </c>
      <c r="R166" s="191">
        <f>VLOOKUP($N166,'2015 MTSP Limits'!$A$4:$T$257,G$152+12,FALSE)</f>
        <v>38040</v>
      </c>
      <c r="S166" s="191">
        <f>VLOOKUP($N166,'2015 MTSP Limits'!$A$4:$T$257,H$152+12,FALSE)</f>
        <v>42240</v>
      </c>
      <c r="T166" s="191">
        <f>VLOOKUP($N166,'2015 MTSP Limits'!$A$4:$T$257,I$152+12,FALSE)</f>
        <v>45660</v>
      </c>
      <c r="U166" s="191">
        <f>VLOOKUP($N166,'2015 MTSP Limits'!$A$4:$T$257,J$152+12,FALSE)</f>
        <v>49020</v>
      </c>
      <c r="V166" s="191">
        <f>VLOOKUP($N166,'2015 MTSP Limits'!$A$4:$T$257,K$152+12,FALSE)</f>
        <v>52380</v>
      </c>
      <c r="W166" s="191">
        <f>VLOOKUP($N166,'2015 MTSP Limits'!$A$4:$T$257,L$152+12,FALSE)</f>
        <v>55800</v>
      </c>
      <c r="Y166" s="191">
        <f>IF($B$18=$AU$10,VLOOKUP($N166,'2015 MTSP Limits'!$A$4:$AK$257,E$122+29,FALSE),0)</f>
        <v>30360</v>
      </c>
      <c r="Z166" s="191">
        <f>IF($B$18=$AU$10,VLOOKUP($N166,'2015 MTSP Limits'!$A$4:$AK$257,F$122+29,FALSE),0)</f>
        <v>34680</v>
      </c>
      <c r="AA166" s="191">
        <f>IF($B$18=$AU$10,VLOOKUP($N166,'2015 MTSP Limits'!$A$4:$AK$257,G$122+29,FALSE),0)</f>
        <v>39000</v>
      </c>
      <c r="AB166" s="191">
        <f>IF($B$18=$AU$10,VLOOKUP($N166,'2015 MTSP Limits'!$A$4:$AK$257,H$122+29,FALSE),0)</f>
        <v>43320</v>
      </c>
      <c r="AC166" s="191">
        <f>IF($B$18=$AU$10,VLOOKUP($N166,'2015 MTSP Limits'!$A$4:$AK$257,I$122+29,FALSE),0)</f>
        <v>46800</v>
      </c>
      <c r="AD166" s="191">
        <f>IF($B$18=$AU$10,VLOOKUP($N166,'2015 MTSP Limits'!$A$4:$AK$257,J$122+29,FALSE),0)</f>
        <v>50280</v>
      </c>
      <c r="AE166" s="191">
        <f>IF($B$18=$AU$10,VLOOKUP($N166,'2015 MTSP Limits'!$A$4:$AK$257,K$122+29,FALSE),0)</f>
        <v>53760</v>
      </c>
      <c r="AF166" s="191">
        <f>IF($B$18=$AU$10,VLOOKUP($N166,'2015 MTSP Limits'!$A$4:$AK$257,L$122+29,FALSE),0)</f>
        <v>57240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30960</v>
      </c>
      <c r="F167" s="282">
        <f t="shared" ref="F167:L167" si="269">+MAX(F166,F168)</f>
        <v>35340</v>
      </c>
      <c r="G167" s="282">
        <f t="shared" si="269"/>
        <v>39780</v>
      </c>
      <c r="H167" s="282">
        <f t="shared" si="269"/>
        <v>44160</v>
      </c>
      <c r="I167" s="282">
        <f t="shared" si="269"/>
        <v>47700</v>
      </c>
      <c r="J167" s="282">
        <f t="shared" si="269"/>
        <v>51240</v>
      </c>
      <c r="K167" s="282">
        <f t="shared" si="269"/>
        <v>54780</v>
      </c>
      <c r="L167" s="282">
        <f t="shared" si="269"/>
        <v>58320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30960</v>
      </c>
      <c r="F168" s="283">
        <f t="shared" si="270"/>
        <v>35340</v>
      </c>
      <c r="G168" s="283">
        <f t="shared" si="270"/>
        <v>39780</v>
      </c>
      <c r="H168" s="283">
        <f t="shared" si="270"/>
        <v>44160</v>
      </c>
      <c r="I168" s="283">
        <f t="shared" si="270"/>
        <v>47700</v>
      </c>
      <c r="J168" s="283">
        <f t="shared" si="270"/>
        <v>51240</v>
      </c>
      <c r="K168" s="283">
        <f t="shared" si="270"/>
        <v>54780</v>
      </c>
      <c r="L168" s="283">
        <f t="shared" si="270"/>
        <v>58320</v>
      </c>
      <c r="N168" s="94" t="str">
        <f>CONCATENATE(AU25,$B$11)</f>
        <v>5/13/2016 - 4/13/2017Dallas</v>
      </c>
      <c r="P168" s="191">
        <f>VLOOKUP($N168,MTSP2016!$A$4:$T$257,E$152+12,FALSE)</f>
        <v>30120</v>
      </c>
      <c r="Q168" s="191">
        <f>VLOOKUP($N168,MTSP2016!$A$4:$T$257,F$152+12,FALSE)</f>
        <v>34440</v>
      </c>
      <c r="R168" s="191">
        <f>VLOOKUP($N168,MTSP2016!$A$4:$T$257,G$152+12,FALSE)</f>
        <v>38760</v>
      </c>
      <c r="S168" s="191">
        <f>VLOOKUP($N168,MTSP2016!$A$4:$T$257,H$152+12,FALSE)</f>
        <v>43020</v>
      </c>
      <c r="T168" s="191">
        <f>VLOOKUP($N168,MTSP2016!$A$4:$T$257,I$152+12,FALSE)</f>
        <v>46500</v>
      </c>
      <c r="U168" s="191">
        <f>VLOOKUP($N168,MTSP2016!$A$4:$T$257,J$152+12,FALSE)</f>
        <v>49920</v>
      </c>
      <c r="V168" s="191">
        <f>VLOOKUP($N168,MTSP2016!$A$4:$T$257,K$152+12,FALSE)</f>
        <v>53400</v>
      </c>
      <c r="W168" s="191">
        <f>VLOOKUP($N168,MTSP2016!$A$4:$T$257,L$152+12,FALSE)</f>
        <v>56820</v>
      </c>
      <c r="X168" s="201"/>
      <c r="Y168" s="191">
        <f>IF($B$18=$AU$10,VLOOKUP($N168,MTSP2016!$A$4:$AK$257,E$122+29,FALSE),0)</f>
        <v>30960</v>
      </c>
      <c r="Z168" s="191">
        <f>IF($B$18=$AU$10,VLOOKUP($N168,MTSP2016!$A$4:$AK$257,F$122+29,FALSE),0)</f>
        <v>35340</v>
      </c>
      <c r="AA168" s="191">
        <f>IF($B$18=$AU$10,VLOOKUP($N168,MTSP2016!$A$4:$AK$257,G$122+29,FALSE),0)</f>
        <v>39780</v>
      </c>
      <c r="AB168" s="191">
        <f>IF($B$18=$AU$10,VLOOKUP($N168,MTSP2016!$A$4:$AK$257,H$122+29,FALSE),0)</f>
        <v>44160</v>
      </c>
      <c r="AC168" s="191">
        <f>IF($B$18=$AU$10,VLOOKUP($N168,MTSP2016!$A$4:$AK$257,I$122+29,FALSE),0)</f>
        <v>47700</v>
      </c>
      <c r="AD168" s="191">
        <f>IF($B$18=$AU$10,VLOOKUP($N168,MTSP2016!$A$4:$AK$257,J$122+29,FALSE),0)</f>
        <v>51240</v>
      </c>
      <c r="AE168" s="191">
        <f>IF($B$18=$AU$10,VLOOKUP($N168,MTSP2016!$A$4:$AK$257,K$122+29,FALSE),0)</f>
        <v>54780</v>
      </c>
      <c r="AF168" s="191">
        <f>IF($B$18=$AU$10,VLOOKUP($N168,MTSP2016!$A$4:$AK$257,L$122+29,FALSE),0)</f>
        <v>58320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31680</v>
      </c>
      <c r="F169" s="282">
        <f t="shared" ref="F169:L171" si="272">+MAX(F168,F170)</f>
        <v>36180</v>
      </c>
      <c r="G169" s="282">
        <f t="shared" si="272"/>
        <v>40680</v>
      </c>
      <c r="H169" s="282">
        <f t="shared" si="272"/>
        <v>45180</v>
      </c>
      <c r="I169" s="282">
        <f t="shared" si="272"/>
        <v>48840</v>
      </c>
      <c r="J169" s="282">
        <f t="shared" si="272"/>
        <v>52440</v>
      </c>
      <c r="K169" s="282">
        <f t="shared" si="272"/>
        <v>56040</v>
      </c>
      <c r="L169" s="282">
        <f t="shared" si="272"/>
        <v>59640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31680</v>
      </c>
      <c r="F170" s="284">
        <f t="shared" si="273"/>
        <v>36180</v>
      </c>
      <c r="G170" s="284">
        <f t="shared" si="273"/>
        <v>40680</v>
      </c>
      <c r="H170" s="284">
        <f t="shared" si="273"/>
        <v>45180</v>
      </c>
      <c r="I170" s="284">
        <f t="shared" si="273"/>
        <v>48840</v>
      </c>
      <c r="J170" s="284">
        <f t="shared" si="273"/>
        <v>52440</v>
      </c>
      <c r="K170" s="284">
        <f t="shared" si="273"/>
        <v>56040</v>
      </c>
      <c r="L170" s="284">
        <f t="shared" si="273"/>
        <v>59640</v>
      </c>
      <c r="M170" s="201"/>
      <c r="N170" s="212" t="str">
        <f>CONCATENATE(AU27,$B$11)</f>
        <v>5/30/2017 - 3/31/2018Dallas</v>
      </c>
      <c r="O170" s="201"/>
      <c r="P170" s="191">
        <f>VLOOKUP(N170,MTSP2017!A4:T257,E$152+12,FALSE)</f>
        <v>30840</v>
      </c>
      <c r="Q170" s="191">
        <f>VLOOKUP(N170,MTSP2017!A4:T257,F$152+12,FALSE)</f>
        <v>35280</v>
      </c>
      <c r="R170" s="191">
        <f>VLOOKUP(N170,MTSP2017!A4:T257,G$152+12,FALSE)</f>
        <v>39660</v>
      </c>
      <c r="S170" s="191">
        <f>VLOOKUP(N170,MTSP2017!A4:T257,H$152+12,FALSE)</f>
        <v>44040</v>
      </c>
      <c r="T170" s="191">
        <f>VLOOKUP(N170,MTSP2017!A4:T257,I$152+12,FALSE)</f>
        <v>47580</v>
      </c>
      <c r="U170" s="191">
        <f>VLOOKUP(N170,MTSP2017!A4:T257,J$152+12,FALSE)</f>
        <v>51120</v>
      </c>
      <c r="V170" s="191">
        <f>VLOOKUP(N170,MTSP2017!A4:T257,K$152+12,FALSE)</f>
        <v>54660</v>
      </c>
      <c r="W170" s="191">
        <f>VLOOKUP(N170,MTSP2017!A4:T257,L$152+12,FALSE)</f>
        <v>58140</v>
      </c>
      <c r="X170" s="201"/>
      <c r="Y170" s="191">
        <f>IF($B$18=$AU$10,VLOOKUP($N170,MTSP2017!A4:AK257,E$122+29,FALSE),0)</f>
        <v>31680</v>
      </c>
      <c r="Z170" s="191">
        <f>IF($B$18=$AU$10,VLOOKUP($N170,MTSP2017!A4:AK257,F$122+29,FALSE),0)</f>
        <v>36180</v>
      </c>
      <c r="AA170" s="191">
        <f>IF($B$18=$AU$10,VLOOKUP($N170,MTSP2017!A4:AK257,G$122+29,FALSE),0)</f>
        <v>40680</v>
      </c>
      <c r="AB170" s="191">
        <f>IF($B$18=$AU$10,VLOOKUP($N170,MTSP2017!A4:AK257,H$122+29,FALSE),0)</f>
        <v>45180</v>
      </c>
      <c r="AC170" s="191">
        <f>IF($B$18=$AU$10,VLOOKUP($N170,MTSP2017!A4:AK257,I$122+29,FALSE),0)</f>
        <v>48840</v>
      </c>
      <c r="AD170" s="191">
        <f>IF($B$18=$AU$10,VLOOKUP($N170,MTSP2017!A4:AK257,J$122+29,FALSE),0)</f>
        <v>52440</v>
      </c>
      <c r="AE170" s="191">
        <f>IF($B$18=$AU$10,VLOOKUP($N170,MTSP2017!A4:AK257,K$122+29,FALSE),0)</f>
        <v>56040</v>
      </c>
      <c r="AF170" s="191">
        <f>IF($B$18=$AU$10,VLOOKUP($N170,MTSP2017!A4:AK257,L$122+29,FALSE),0)</f>
        <v>59640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33300</v>
      </c>
      <c r="F171" s="282">
        <f t="shared" si="272"/>
        <v>38040</v>
      </c>
      <c r="G171" s="282">
        <f t="shared" si="272"/>
        <v>42780</v>
      </c>
      <c r="H171" s="282">
        <f t="shared" si="272"/>
        <v>47520</v>
      </c>
      <c r="I171" s="282">
        <f t="shared" si="272"/>
        <v>51360</v>
      </c>
      <c r="J171" s="282">
        <f t="shared" si="272"/>
        <v>55140</v>
      </c>
      <c r="K171" s="282">
        <f t="shared" si="272"/>
        <v>58980</v>
      </c>
      <c r="L171" s="282">
        <f t="shared" si="272"/>
        <v>62760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33300</v>
      </c>
      <c r="F172" s="284">
        <f t="shared" si="275"/>
        <v>38040</v>
      </c>
      <c r="G172" s="284">
        <f t="shared" si="275"/>
        <v>42780</v>
      </c>
      <c r="H172" s="284">
        <f t="shared" si="275"/>
        <v>47520</v>
      </c>
      <c r="I172" s="284">
        <f t="shared" si="275"/>
        <v>51360</v>
      </c>
      <c r="J172" s="284">
        <f t="shared" si="275"/>
        <v>55140</v>
      </c>
      <c r="K172" s="284">
        <f t="shared" si="275"/>
        <v>58980</v>
      </c>
      <c r="L172" s="284">
        <f t="shared" si="275"/>
        <v>62760</v>
      </c>
      <c r="M172" s="201"/>
      <c r="N172" s="212" t="str">
        <f>CONCATENATE(AU29,$B$11)</f>
        <v>5/17/2018 - 4/23/2019Dallas</v>
      </c>
      <c r="O172" s="201"/>
      <c r="P172" s="191">
        <f>INDEX(MTSP2018!M3:M257,MATCH('Income-Rent Tool'!$N$172,MTSP2018!$A$3:$A$257,0))</f>
        <v>32460</v>
      </c>
      <c r="Q172" s="191">
        <f>INDEX(MTSP2018!N3:N257,MATCH('Income-Rent Tool'!$N$172,MTSP2018!$A$3:$A$257,0))</f>
        <v>37080</v>
      </c>
      <c r="R172" s="191">
        <f>INDEX(MTSP2018!O3:O257,MATCH('Income-Rent Tool'!$N$172,MTSP2018!$A$3:$A$257,0))</f>
        <v>41700</v>
      </c>
      <c r="S172" s="191">
        <f>INDEX(MTSP2018!P3:P257,MATCH('Income-Rent Tool'!$N$172,MTSP2018!$A$3:$A$257,0))</f>
        <v>46320</v>
      </c>
      <c r="T172" s="191">
        <f>INDEX(MTSP2018!Q3:Q257,MATCH('Income-Rent Tool'!$N$172,MTSP2018!$A$3:$A$257,0))</f>
        <v>50040</v>
      </c>
      <c r="U172" s="191">
        <f>INDEX(MTSP2018!R3:R257,MATCH('Income-Rent Tool'!$N$172,MTSP2018!$A$3:$A$257,0))</f>
        <v>53760</v>
      </c>
      <c r="V172" s="191">
        <f>INDEX(MTSP2018!S3:S257,MATCH('Income-Rent Tool'!$N$172,MTSP2018!$A$3:$A$257,0))</f>
        <v>57480</v>
      </c>
      <c r="W172" s="191">
        <f>INDEX(MTSP2018!T3:T257,MATCH('Income-Rent Tool'!$N$172,MTSP2018!$A$3:$A$257,0))</f>
        <v>61200</v>
      </c>
      <c r="X172" s="201"/>
      <c r="Y172" s="191">
        <f>IF($B$18=$AU$10,VLOOKUP($N172,MTSP2018!$A$3:$AR$257,E$122+29,FALSE),0)</f>
        <v>33300</v>
      </c>
      <c r="Z172" s="191">
        <f>IF($B$18=$AU$10,VLOOKUP($N172,MTSP2018!$A$3:$AR$257,F$122+29,FALSE),0)</f>
        <v>38040</v>
      </c>
      <c r="AA172" s="191">
        <f>IF($B$18=$AU$10,VLOOKUP($N172,MTSP2018!$A$3:$AR$257,G$122+29,FALSE),0)</f>
        <v>42780</v>
      </c>
      <c r="AB172" s="191">
        <f>IF($B$18=$AU$10,VLOOKUP($N172,MTSP2018!$A$3:$AR$257,H$122+29,FALSE),0)</f>
        <v>47520</v>
      </c>
      <c r="AC172" s="191">
        <f>IF($B$18=$AU$10,VLOOKUP($N172,MTSP2018!$A$3:$AR$257,I$122+29,FALSE),0)</f>
        <v>51360</v>
      </c>
      <c r="AD172" s="191">
        <f>IF($B$18=$AU$10,VLOOKUP($N172,MTSP2018!$A$3:$AR$257,J$122+29,FALSE),0)</f>
        <v>55140</v>
      </c>
      <c r="AE172" s="191">
        <f>IF($B$18=$AU$10,VLOOKUP($N172,MTSP2018!$A$3:$AR$257,K$122+29,FALSE),0)</f>
        <v>58980</v>
      </c>
      <c r="AF172" s="191">
        <f>IF($B$18=$AU$10,VLOOKUP($N172,MTSP2018!$A$3:$AR$257,L$122+29,FALSE),0)</f>
        <v>62760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35880</v>
      </c>
      <c r="F173" s="282">
        <f t="shared" ref="F173:L173" si="277">+MAX(F172,F174)</f>
        <v>40980</v>
      </c>
      <c r="G173" s="282">
        <f t="shared" si="277"/>
        <v>46080</v>
      </c>
      <c r="H173" s="282">
        <f t="shared" si="277"/>
        <v>51180</v>
      </c>
      <c r="I173" s="282">
        <f t="shared" si="277"/>
        <v>55320</v>
      </c>
      <c r="J173" s="282">
        <f t="shared" si="277"/>
        <v>59400</v>
      </c>
      <c r="K173" s="282">
        <f t="shared" si="277"/>
        <v>63480</v>
      </c>
      <c r="L173" s="282">
        <f t="shared" si="277"/>
        <v>67560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35880</v>
      </c>
      <c r="F174" s="291">
        <f t="shared" si="278"/>
        <v>40980</v>
      </c>
      <c r="G174" s="291">
        <f t="shared" si="278"/>
        <v>46080</v>
      </c>
      <c r="H174" s="291">
        <f t="shared" si="278"/>
        <v>51180</v>
      </c>
      <c r="I174" s="291">
        <f t="shared" si="278"/>
        <v>55320</v>
      </c>
      <c r="J174" s="291">
        <f t="shared" si="278"/>
        <v>59400</v>
      </c>
      <c r="K174" s="291">
        <f t="shared" si="278"/>
        <v>63480</v>
      </c>
      <c r="L174" s="291">
        <f t="shared" si="278"/>
        <v>67560</v>
      </c>
      <c r="M174" s="201"/>
      <c r="N174" s="292" t="str">
        <f>CONCATENATE(AU31,$B$11)</f>
        <v>6/9/2019 - 3/31/2020Dallas</v>
      </c>
      <c r="O174" s="201"/>
      <c r="P174" s="293">
        <f>INDEX(MTSP2019!M3:M257,MATCH('Income-Rent Tool'!$N$174,MTSP2019!$A$3:$A$257,0))</f>
        <v>34920</v>
      </c>
      <c r="Q174" s="293">
        <f>INDEX(MTSP2019!N3:N257,MATCH('Income-Rent Tool'!$N$174,MTSP2019!$A$3:$A$257,0))</f>
        <v>39900</v>
      </c>
      <c r="R174" s="293">
        <f>INDEX(MTSP2019!O3:O257,MATCH('Income-Rent Tool'!$N$174,MTSP2019!$A$3:$A$257,0))</f>
        <v>44880</v>
      </c>
      <c r="S174" s="293">
        <f>INDEX(MTSP2019!P3:P257,MATCH('Income-Rent Tool'!$N$174,MTSP2019!$A$3:$A$257,0))</f>
        <v>49860</v>
      </c>
      <c r="T174" s="293">
        <f>INDEX(MTSP2019!Q3:Q257,MATCH('Income-Rent Tool'!$N$174,MTSP2019!$A$3:$A$257,0))</f>
        <v>53880</v>
      </c>
      <c r="U174" s="293">
        <f>INDEX(MTSP2019!R3:R257,MATCH('Income-Rent Tool'!$N$174,MTSP2019!$A$3:$A$257,0))</f>
        <v>57840</v>
      </c>
      <c r="V174" s="293">
        <f>INDEX(MTSP2019!S3:S257,MATCH('Income-Rent Tool'!$N$174,MTSP2019!$A$3:$A$257,0))</f>
        <v>61860</v>
      </c>
      <c r="W174" s="293">
        <f>INDEX(MTSP2019!T3:T257,MATCH('Income-Rent Tool'!$N$174,MTSP2019!$A$3:$A$257,0))</f>
        <v>65820</v>
      </c>
      <c r="X174" s="201"/>
      <c r="Y174" s="293">
        <f>IF($B$18=$AU$10,VLOOKUP($N174,MTSP2019!$A$3:$AR$257,E$122+29,FALSE),0)</f>
        <v>35880</v>
      </c>
      <c r="Z174" s="293">
        <f>IF($B$18=$AU$10,VLOOKUP($N174,MTSP2019!$A$3:$AR$257,F$122+29,FALSE),0)</f>
        <v>40980</v>
      </c>
      <c r="AA174" s="293">
        <f>IF($B$18=$AU$10,VLOOKUP($N174,MTSP2019!$A$3:$AR$257,G$122+29,FALSE),0)</f>
        <v>46080</v>
      </c>
      <c r="AB174" s="293">
        <f>IF($B$18=$AU$10,VLOOKUP($N174,MTSP2019!$A$3:$AR$257,H$122+29,FALSE),0)</f>
        <v>51180</v>
      </c>
      <c r="AC174" s="293">
        <f>IF($B$18=$AU$10,VLOOKUP($N174,MTSP2019!$A$3:$AR$257,I$122+29,FALSE),0)</f>
        <v>55320</v>
      </c>
      <c r="AD174" s="293">
        <f>IF($B$18=$AU$10,VLOOKUP($N174,MTSP2019!$A$3:$AR$257,J$122+29,FALSE),0)</f>
        <v>59400</v>
      </c>
      <c r="AE174" s="293">
        <f>IF($B$18=$AU$10,VLOOKUP($N174,MTSP2019!$A$3:$AR$257,K$122+29,FALSE),0)</f>
        <v>63480</v>
      </c>
      <c r="AF174" s="293">
        <f>IF($B$18=$AU$10,VLOOKUP($N174,MTSP2019!$A$3:$AR$257,L$122+29,FALSE),0)</f>
        <v>67560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37200</v>
      </c>
      <c r="F175" s="282">
        <f t="shared" ref="F175:L175" si="280">+MAX(F174,F176)</f>
        <v>42480</v>
      </c>
      <c r="G175" s="282">
        <f t="shared" si="280"/>
        <v>47820</v>
      </c>
      <c r="H175" s="282">
        <f t="shared" si="280"/>
        <v>53100</v>
      </c>
      <c r="I175" s="282">
        <f t="shared" si="280"/>
        <v>57360</v>
      </c>
      <c r="J175" s="282">
        <f t="shared" si="280"/>
        <v>61620</v>
      </c>
      <c r="K175" s="282">
        <f t="shared" si="280"/>
        <v>65880</v>
      </c>
      <c r="L175" s="282">
        <f t="shared" si="280"/>
        <v>70140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37200</v>
      </c>
      <c r="F176" s="291">
        <f t="shared" ref="F176" si="282">+MAX(Q176,Z176,AJ176)</f>
        <v>42480</v>
      </c>
      <c r="G176" s="291">
        <f t="shared" ref="G176" si="283">+MAX(R176,AA176,AK176)</f>
        <v>47820</v>
      </c>
      <c r="H176" s="291">
        <f t="shared" ref="H176" si="284">+MAX(S176,AB176,AL176)</f>
        <v>53100</v>
      </c>
      <c r="I176" s="291">
        <f t="shared" ref="I176" si="285">+MAX(T176,AC176,AM176)</f>
        <v>57360</v>
      </c>
      <c r="J176" s="291">
        <f t="shared" ref="J176" si="286">+MAX(U176,AD176,AN176)</f>
        <v>61620</v>
      </c>
      <c r="K176" s="291">
        <f t="shared" ref="K176" si="287">+MAX(V176,AE176,AO176)</f>
        <v>65880</v>
      </c>
      <c r="L176" s="291">
        <f t="shared" ref="L176" si="288">+MAX(W176,AF176,AP176)</f>
        <v>70140</v>
      </c>
      <c r="M176" s="201"/>
      <c r="N176" s="292" t="str">
        <f>CONCATENATE(AU33,$B$11)</f>
        <v>5/17/2020 - 3/31/2021Dallas</v>
      </c>
      <c r="O176" s="201"/>
      <c r="P176" s="293">
        <f>INDEX(MTSP2020!M3:M257,MATCH('Income-Rent Tool'!$N$176,MTSP2020!$A$3:$A$257,0))</f>
        <v>36240</v>
      </c>
      <c r="Q176" s="293">
        <f>INDEX(MTSP2020!N3:N257,MATCH('Income-Rent Tool'!$N$176,MTSP2020!$A$3:$A$257,0))</f>
        <v>41400</v>
      </c>
      <c r="R176" s="293">
        <f>INDEX(MTSP2020!O3:O257,MATCH('Income-Rent Tool'!$N$176,MTSP2020!$A$3:$A$257,0))</f>
        <v>46560</v>
      </c>
      <c r="S176" s="293">
        <f>INDEX(MTSP2020!P3:P257,MATCH('Income-Rent Tool'!$N$176,MTSP2020!$A$3:$A$257,0))</f>
        <v>51720</v>
      </c>
      <c r="T176" s="293">
        <f>INDEX(MTSP2020!Q3:Q257,MATCH('Income-Rent Tool'!$N$176,MTSP2020!$A$3:$A$257,0))</f>
        <v>55860</v>
      </c>
      <c r="U176" s="293">
        <f>INDEX(MTSP2020!R3:R257,MATCH('Income-Rent Tool'!$N$176,MTSP2020!$A$3:$A$257,0))</f>
        <v>60000</v>
      </c>
      <c r="V176" s="293">
        <f>INDEX(MTSP2020!S3:S257,MATCH('Income-Rent Tool'!$N$176,MTSP2020!$A$3:$A$257,0))</f>
        <v>64140</v>
      </c>
      <c r="W176" s="293">
        <f>INDEX(MTSP2020!T3:T257,MATCH('Income-Rent Tool'!$N$176,MTSP2020!$A$3:$A$257,0))</f>
        <v>68280</v>
      </c>
      <c r="X176" s="201"/>
      <c r="Y176" s="293">
        <f>IF($B$18=$AU$10,VLOOKUP($N176,MTSP2020!$A$3:$AR$257,E$122+29,FALSE),0)</f>
        <v>37200</v>
      </c>
      <c r="Z176" s="293">
        <f>IF($B$18=$AU$10,VLOOKUP($N176,MTSP2020!$A$3:$AR$257,F$122+29,FALSE),0)</f>
        <v>42480</v>
      </c>
      <c r="AA176" s="293">
        <f>IF($B$18=$AU$10,VLOOKUP($N176,MTSP2020!$A$3:$AR$257,G$122+29,FALSE),0)</f>
        <v>47820</v>
      </c>
      <c r="AB176" s="293">
        <f>IF($B$18=$AU$10,VLOOKUP($N176,MTSP2020!$A$3:$AR$257,H$122+29,FALSE),0)</f>
        <v>53100</v>
      </c>
      <c r="AC176" s="293">
        <f>IF($B$18=$AU$10,VLOOKUP($N176,MTSP2020!$A$3:$AR$257,I$122+29,FALSE),0)</f>
        <v>57360</v>
      </c>
      <c r="AD176" s="293">
        <f>IF($B$18=$AU$10,VLOOKUP($N176,MTSP2020!$A$3:$AR$257,J$122+29,FALSE),0)</f>
        <v>61620</v>
      </c>
      <c r="AE176" s="293">
        <f>IF($B$18=$AU$10,VLOOKUP($N176,MTSP2020!$A$3:$AR$257,K$122+29,FALSE),0)</f>
        <v>65880</v>
      </c>
      <c r="AF176" s="293">
        <f>IF($B$18=$AU$10,VLOOKUP($N176,MTSP2020!$A$3:$AR$257,L$122+29,FALSE),0)</f>
        <v>70140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38400</v>
      </c>
      <c r="F177" s="282">
        <f t="shared" ref="F177:L177" si="290">+MAX(F176,F178)</f>
        <v>43860</v>
      </c>
      <c r="G177" s="282">
        <f t="shared" si="290"/>
        <v>49320</v>
      </c>
      <c r="H177" s="282">
        <f t="shared" si="290"/>
        <v>54780</v>
      </c>
      <c r="I177" s="282">
        <f t="shared" si="290"/>
        <v>59220</v>
      </c>
      <c r="J177" s="282">
        <f t="shared" si="290"/>
        <v>63600</v>
      </c>
      <c r="K177" s="282">
        <f t="shared" si="290"/>
        <v>67980</v>
      </c>
      <c r="L177" s="282">
        <f t="shared" si="290"/>
        <v>72360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38400</v>
      </c>
      <c r="F178" s="291">
        <f t="shared" ref="F178" si="292">+MAX(Q178,Z178,AJ178)</f>
        <v>43860</v>
      </c>
      <c r="G178" s="291">
        <f t="shared" ref="G178" si="293">+MAX(R178,AA178,AK178)</f>
        <v>49320</v>
      </c>
      <c r="H178" s="291">
        <f t="shared" ref="H178" si="294">+MAX(S178,AB178,AL178)</f>
        <v>54780</v>
      </c>
      <c r="I178" s="291">
        <f t="shared" ref="I178" si="295">+MAX(T178,AC178,AM178)</f>
        <v>59220</v>
      </c>
      <c r="J178" s="291">
        <f t="shared" ref="J178" si="296">+MAX(U178,AD178,AN178)</f>
        <v>63600</v>
      </c>
      <c r="K178" s="291">
        <f t="shared" ref="K178" si="297">+MAX(V178,AE178,AO178)</f>
        <v>67980</v>
      </c>
      <c r="L178" s="291">
        <f t="shared" ref="L178" si="298">+MAX(W178,AF178,AP178)</f>
        <v>72360</v>
      </c>
      <c r="M178" s="201"/>
      <c r="N178" s="292" t="str">
        <f>CONCATENATE(AU35,$B$11)</f>
        <v>5/17/2021 - 4/17/2022Dallas</v>
      </c>
      <c r="O178" s="201"/>
      <c r="P178" s="293">
        <f>INDEX(MTSP2021!M3:M257,MATCH('Income-Rent Tool'!$N$178,MTSP2021!$A$3:$A$257,0))</f>
        <v>37380</v>
      </c>
      <c r="Q178" s="293">
        <f>INDEX(MTSP2021!N3:N257,MATCH('Income-Rent Tool'!$N$178,MTSP2021!$A$3:$A$257,0))</f>
        <v>42720</v>
      </c>
      <c r="R178" s="293">
        <f>INDEX(MTSP2021!O3:O257,MATCH('Income-Rent Tool'!$N$178,MTSP2021!$A$3:$A$257,0))</f>
        <v>48060</v>
      </c>
      <c r="S178" s="293">
        <f>INDEX(MTSP2021!P3:P257,MATCH('Income-Rent Tool'!$N$178,MTSP2021!$A$3:$A$257,0))</f>
        <v>53400</v>
      </c>
      <c r="T178" s="293">
        <f>INDEX(MTSP2021!Q3:Q257,MATCH('Income-Rent Tool'!$N$178,MTSP2021!$A$3:$A$257,0))</f>
        <v>57720</v>
      </c>
      <c r="U178" s="293">
        <f>INDEX(MTSP2021!R3:R257,MATCH('Income-Rent Tool'!$N$178,MTSP2021!$A$3:$A$257,0))</f>
        <v>61980</v>
      </c>
      <c r="V178" s="293">
        <f>INDEX(MTSP2021!S3:S257,MATCH('Income-Rent Tool'!$N$178,MTSP2021!$A$3:$A$257,0))</f>
        <v>66240</v>
      </c>
      <c r="W178" s="293">
        <f>INDEX(MTSP2021!T3:T257,MATCH('Income-Rent Tool'!$N$178,MTSP2021!$A$3:$A$257,0))</f>
        <v>70500</v>
      </c>
      <c r="X178" s="201"/>
      <c r="Y178" s="293">
        <f>IF($B$18=$AU$10,VLOOKUP($N178,MTSP2021!$A$3:$AR$257,E$122+29,FALSE),0)</f>
        <v>38400</v>
      </c>
      <c r="Z178" s="293">
        <f>IF($B$18=$AU$10,VLOOKUP($N178,MTSP2021!$A$3:$AR$257,F$122+29,FALSE),0)</f>
        <v>43860</v>
      </c>
      <c r="AA178" s="293">
        <f>IF($B$18=$AU$10,VLOOKUP($N178,MTSP2021!$A$3:$AR$257,G$122+29,FALSE),0)</f>
        <v>49320</v>
      </c>
      <c r="AB178" s="293">
        <f>IF($B$18=$AU$10,VLOOKUP($N178,MTSP2021!$A$3:$AR$257,H$122+29,FALSE),0)</f>
        <v>54780</v>
      </c>
      <c r="AC178" s="293">
        <f>IF($B$18=$AU$10,VLOOKUP($N178,MTSP2021!$A$3:$AR$257,I$122+29,FALSE),0)</f>
        <v>59220</v>
      </c>
      <c r="AD178" s="293">
        <f>IF($B$18=$AU$10,VLOOKUP($N178,MTSP2021!$A$3:$AR$257,J$122+29,FALSE),0)</f>
        <v>63600</v>
      </c>
      <c r="AE178" s="293">
        <f>IF($B$18=$AU$10,VLOOKUP($N178,MTSP2021!$A$3:$AR$257,K$122+29,FALSE),0)</f>
        <v>67980</v>
      </c>
      <c r="AF178" s="293">
        <f>IF($B$18=$AU$10,VLOOKUP($N178,MTSP2021!$A$3:$AR$257,L$122+29,FALSE),0)</f>
        <v>72360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42000</v>
      </c>
      <c r="F179" s="282">
        <f t="shared" ref="F179:L179" si="300">+MAX(F178,F180)</f>
        <v>48000</v>
      </c>
      <c r="G179" s="282">
        <f t="shared" si="300"/>
        <v>54000</v>
      </c>
      <c r="H179" s="282">
        <f t="shared" si="300"/>
        <v>60000</v>
      </c>
      <c r="I179" s="282">
        <f t="shared" si="300"/>
        <v>64800</v>
      </c>
      <c r="J179" s="282">
        <f t="shared" si="300"/>
        <v>69600</v>
      </c>
      <c r="K179" s="282">
        <f t="shared" si="300"/>
        <v>74400</v>
      </c>
      <c r="L179" s="282">
        <f t="shared" si="300"/>
        <v>79200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42000</v>
      </c>
      <c r="F180" s="291">
        <f t="shared" ref="F180" si="302">+MAX(Q180,Z180,AJ180)</f>
        <v>48000</v>
      </c>
      <c r="G180" s="291">
        <f t="shared" ref="G180" si="303">+MAX(R180,AA180,AK180)</f>
        <v>54000</v>
      </c>
      <c r="H180" s="291">
        <f t="shared" ref="H180" si="304">+MAX(S180,AB180,AL180)</f>
        <v>60000</v>
      </c>
      <c r="I180" s="291">
        <f t="shared" ref="I180" si="305">+MAX(T180,AC180,AM180)</f>
        <v>64800</v>
      </c>
      <c r="J180" s="291">
        <f t="shared" ref="J180" si="306">+MAX(U180,AD180,AN180)</f>
        <v>69600</v>
      </c>
      <c r="K180" s="291">
        <f t="shared" ref="K180" si="307">+MAX(V180,AE180,AO180)</f>
        <v>74400</v>
      </c>
      <c r="L180" s="291">
        <f t="shared" ref="L180" si="308">+MAX(W180,AF180,AP180)</f>
        <v>79200</v>
      </c>
      <c r="M180" s="201"/>
      <c r="N180" s="292" t="str">
        <f>CONCATENATE(AU37,$B$11)</f>
        <v>On or After 6/2/2022Dallas</v>
      </c>
      <c r="O180" s="201"/>
      <c r="P180" s="293">
        <f>INDEX(MTSP2022!M3:M257,MATCH('Income-Rent Tool'!$N$180,MTSP2022!$A$3:$A$257,0))</f>
        <v>40920</v>
      </c>
      <c r="Q180" s="293">
        <f>INDEX(MTSP2022!N3:N257,MATCH('Income-Rent Tool'!$N$180,MTSP2022!$A$3:$A$257,0))</f>
        <v>46800</v>
      </c>
      <c r="R180" s="293">
        <f>INDEX(MTSP2022!O3:O257,MATCH('Income-Rent Tool'!$N$180,MTSP2022!$A$3:$A$257,0))</f>
        <v>52620</v>
      </c>
      <c r="S180" s="293">
        <f>INDEX(MTSP2022!P3:P257,MATCH('Income-Rent Tool'!$N$180,MTSP2022!$A$3:$A$257,0))</f>
        <v>58440</v>
      </c>
      <c r="T180" s="293">
        <f>INDEX(MTSP2022!Q3:Q257,MATCH('Income-Rent Tool'!$N$180,MTSP2022!$A$3:$A$257,0))</f>
        <v>63120</v>
      </c>
      <c r="U180" s="293">
        <f>INDEX(MTSP2022!R3:R257,MATCH('Income-Rent Tool'!$N$180,MTSP2022!$A$3:$A$257,0))</f>
        <v>67800</v>
      </c>
      <c r="V180" s="293">
        <f>INDEX(MTSP2022!S3:S257,MATCH('Income-Rent Tool'!$N$180,MTSP2022!$A$3:$A$257,0))</f>
        <v>72480</v>
      </c>
      <c r="W180" s="293">
        <f>INDEX(MTSP2022!T3:T257,MATCH('Income-Rent Tool'!$N$180,MTSP2022!$A$3:$A$257,0))</f>
        <v>77160</v>
      </c>
      <c r="X180" s="201"/>
      <c r="Y180" s="293">
        <f>IF($B$18=$AU$10,VLOOKUP($N180,MTSP2022!$A$3:$AR$257,E$122+29,FALSE),0)</f>
        <v>42000</v>
      </c>
      <c r="Z180" s="293">
        <f>IF($B$18=$AU$10,VLOOKUP($N180,MTSP2022!$A$3:$AR$257,F$122+29,FALSE),0)</f>
        <v>48000</v>
      </c>
      <c r="AA180" s="293">
        <f>IF($B$18=$AU$10,VLOOKUP($N180,MTSP2022!$A$3:$AR$257,G$122+29,FALSE),0)</f>
        <v>54000</v>
      </c>
      <c r="AB180" s="293">
        <f>IF($B$18=$AU$10,VLOOKUP($N180,MTSP2022!$A$3:$AR$257,H$122+29,FALSE),0)</f>
        <v>60000</v>
      </c>
      <c r="AC180" s="293">
        <f>IF($B$18=$AU$10,VLOOKUP($N180,MTSP2022!$A$3:$AR$257,I$122+29,FALSE),0)</f>
        <v>64800</v>
      </c>
      <c r="AD180" s="293">
        <f>IF($B$18=$AU$10,VLOOKUP($N180,MTSP2022!$A$3:$AR$257,J$122+29,FALSE),0)</f>
        <v>69600</v>
      </c>
      <c r="AE180" s="293">
        <f>IF($B$18=$AU$10,VLOOKUP($N180,MTSP2022!$A$3:$AR$257,K$122+29,FALSE),0)</f>
        <v>74400</v>
      </c>
      <c r="AF180" s="293">
        <f>IF($B$18=$AU$10,VLOOKUP($N180,MTSP2022!$A$3:$AR$257,L$122+29,FALSE),0)</f>
        <v>79200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39280</v>
      </c>
      <c r="F183" s="281">
        <f t="shared" si="312"/>
        <v>44880</v>
      </c>
      <c r="G183" s="281">
        <f t="shared" si="312"/>
        <v>50480</v>
      </c>
      <c r="H183" s="281">
        <f t="shared" si="312"/>
        <v>56080</v>
      </c>
      <c r="I183" s="281">
        <f t="shared" si="312"/>
        <v>60560</v>
      </c>
      <c r="J183" s="281">
        <f t="shared" si="312"/>
        <v>65040</v>
      </c>
      <c r="K183" s="281">
        <f t="shared" si="312"/>
        <v>69520</v>
      </c>
      <c r="L183" s="281">
        <f t="shared" si="312"/>
        <v>74000</v>
      </c>
      <c r="N183" s="90" t="str">
        <f>CONCATENATE($AU$10,$B$11,$N$182)</f>
        <v>Before 12-31-2008Dallas80</v>
      </c>
      <c r="P183" s="188">
        <f>VLOOKUP($N183,'pre 12-31-08'!$A$4:$L$1400,E$182+3,FALSE)</f>
        <v>39280</v>
      </c>
      <c r="Q183" s="188">
        <f>VLOOKUP($N183,'pre 12-31-08'!$A$4:$L$1400,F$182+3,FALSE)</f>
        <v>44880</v>
      </c>
      <c r="R183" s="188">
        <f>VLOOKUP($N183,'pre 12-31-08'!$A$4:$L$1400,G$182+3,FALSE)</f>
        <v>50480</v>
      </c>
      <c r="S183" s="188">
        <f>VLOOKUP($N183,'pre 12-31-08'!$A$4:$L$1400,H$182+3,FALSE)</f>
        <v>56080</v>
      </c>
      <c r="T183" s="188">
        <f>VLOOKUP($N183,'pre 12-31-08'!$A$4:$L$1400,I$182+3,FALSE)</f>
        <v>60560</v>
      </c>
      <c r="U183" s="188">
        <f>VLOOKUP($N183,'pre 12-31-08'!$A$4:$L$1400,J$182+3,FALSE)</f>
        <v>65040</v>
      </c>
      <c r="V183" s="188">
        <f>VLOOKUP($N183,'pre 12-31-08'!$A$4:$L$1400,K$182+3,FALSE)</f>
        <v>69520</v>
      </c>
      <c r="W183" s="188">
        <f>VLOOKUP($N183,'pre 12-31-08'!$A$4:$L$1400,L$182+3,FALSE)</f>
        <v>74000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38320</v>
      </c>
      <c r="F184" s="281">
        <f t="shared" si="312"/>
        <v>43760</v>
      </c>
      <c r="G184" s="281">
        <f t="shared" si="312"/>
        <v>49200</v>
      </c>
      <c r="H184" s="281">
        <f t="shared" si="312"/>
        <v>54640</v>
      </c>
      <c r="I184" s="281">
        <f t="shared" si="312"/>
        <v>59040</v>
      </c>
      <c r="J184" s="281">
        <f t="shared" si="312"/>
        <v>63440</v>
      </c>
      <c r="K184" s="281">
        <f t="shared" si="312"/>
        <v>67760</v>
      </c>
      <c r="L184" s="281">
        <f t="shared" si="312"/>
        <v>72160</v>
      </c>
      <c r="N184" s="90" t="str">
        <f>CONCATENATE($AU$11,$B$11,$N$182)</f>
        <v>1/1/2009 - 5/13/2010Dallas80</v>
      </c>
      <c r="P184" s="188">
        <f>VLOOKUP($N184,'1-1-09-5-14-10'!$A$4:$L$1400,E$182+3,FALSE)</f>
        <v>38320</v>
      </c>
      <c r="Q184" s="188">
        <f>VLOOKUP($N184,'1-1-09-5-14-10'!$A$4:$L$1400,F$182+3,FALSE)</f>
        <v>43760</v>
      </c>
      <c r="R184" s="188">
        <f>VLOOKUP($N184,'1-1-09-5-14-10'!$A$4:$L$1400,G$182+3,FALSE)</f>
        <v>49200</v>
      </c>
      <c r="S184" s="188">
        <f>VLOOKUP($N184,'1-1-09-5-14-10'!$A$4:$L$1400,H$182+3,FALSE)</f>
        <v>54640</v>
      </c>
      <c r="T184" s="188">
        <f>VLOOKUP($N184,'1-1-09-5-14-10'!$A$4:$L$1400,I$182+3,FALSE)</f>
        <v>59040</v>
      </c>
      <c r="U184" s="188">
        <f>VLOOKUP($N184,'1-1-09-5-14-10'!$A$4:$L$1400,J$182+3,FALSE)</f>
        <v>63440</v>
      </c>
      <c r="V184" s="188">
        <f>VLOOKUP($N184,'1-1-09-5-14-10'!$A$4:$L$1400,K$182+3,FALSE)</f>
        <v>67760</v>
      </c>
      <c r="W184" s="188">
        <f>VLOOKUP($N184,'1-1-09-5-14-10'!$A$4:$L$1400,L$182+3,FALSE)</f>
        <v>72160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38320</v>
      </c>
      <c r="F185" s="282">
        <f t="shared" si="315"/>
        <v>43760</v>
      </c>
      <c r="G185" s="282">
        <f t="shared" si="315"/>
        <v>49200</v>
      </c>
      <c r="H185" s="282">
        <f t="shared" si="315"/>
        <v>54640</v>
      </c>
      <c r="I185" s="282">
        <f t="shared" si="315"/>
        <v>59040</v>
      </c>
      <c r="J185" s="282">
        <f t="shared" si="315"/>
        <v>63440</v>
      </c>
      <c r="K185" s="282">
        <f t="shared" si="315"/>
        <v>67760</v>
      </c>
      <c r="L185" s="282">
        <f t="shared" si="315"/>
        <v>72160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38320</v>
      </c>
      <c r="F186" s="281">
        <f t="shared" si="316"/>
        <v>43760</v>
      </c>
      <c r="G186" s="281">
        <f t="shared" si="316"/>
        <v>49200</v>
      </c>
      <c r="H186" s="281">
        <f t="shared" si="316"/>
        <v>54640</v>
      </c>
      <c r="I186" s="281">
        <f t="shared" si="316"/>
        <v>59040</v>
      </c>
      <c r="J186" s="281">
        <f t="shared" si="316"/>
        <v>63440</v>
      </c>
      <c r="K186" s="281">
        <f t="shared" si="316"/>
        <v>67760</v>
      </c>
      <c r="L186" s="281">
        <f t="shared" si="316"/>
        <v>72160</v>
      </c>
      <c r="N186" s="90" t="str">
        <f>CONCATENATE($AU$13,$B$11,$N$182)</f>
        <v>6/29/2010 - 5/30/2011Dallas80</v>
      </c>
      <c r="P186" s="188">
        <f>VLOOKUP($N186,'5-14-10-5-31-11'!$A$4:$L$1400,E$182+3,FALSE)</f>
        <v>38320</v>
      </c>
      <c r="Q186" s="188">
        <f>VLOOKUP($N186,'5-14-10-5-31-11'!$A$4:$L$1400,F$182+3,FALSE)</f>
        <v>43760</v>
      </c>
      <c r="R186" s="188">
        <f>VLOOKUP($N186,'5-14-10-5-31-11'!$A$4:$L$1400,G$182+3,FALSE)</f>
        <v>49200</v>
      </c>
      <c r="S186" s="188">
        <f>VLOOKUP($N186,'5-14-10-5-31-11'!$A$4:$L$1400,H$182+3,FALSE)</f>
        <v>54640</v>
      </c>
      <c r="T186" s="188">
        <f>VLOOKUP($N186,'5-14-10-5-31-11'!$A$4:$L$1400,I$182+3,FALSE)</f>
        <v>59040</v>
      </c>
      <c r="U186" s="188">
        <f>VLOOKUP($N186,'5-14-10-5-31-11'!$A$4:$L$1400,J$182+3,FALSE)</f>
        <v>63440</v>
      </c>
      <c r="V186" s="188">
        <f>VLOOKUP($N186,'5-14-10-5-31-11'!$A$4:$L$1400,K$182+3,FALSE)</f>
        <v>67760</v>
      </c>
      <c r="W186" s="188">
        <f>VLOOKUP($N186,'5-14-10-5-31-11'!$A$4:$L$1400,L$182+3,FALSE)</f>
        <v>72160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39760</v>
      </c>
      <c r="F187" s="282">
        <f t="shared" si="318"/>
        <v>45440</v>
      </c>
      <c r="G187" s="282">
        <f t="shared" si="318"/>
        <v>51120</v>
      </c>
      <c r="H187" s="282">
        <f t="shared" si="318"/>
        <v>56720</v>
      </c>
      <c r="I187" s="282">
        <f t="shared" si="318"/>
        <v>61280</v>
      </c>
      <c r="J187" s="282">
        <f t="shared" si="318"/>
        <v>65840</v>
      </c>
      <c r="K187" s="282">
        <f t="shared" si="318"/>
        <v>70400</v>
      </c>
      <c r="L187" s="282">
        <f t="shared" si="318"/>
        <v>74880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39760</v>
      </c>
      <c r="F188" s="281">
        <f t="shared" si="319"/>
        <v>45440</v>
      </c>
      <c r="G188" s="281">
        <f t="shared" si="319"/>
        <v>51120</v>
      </c>
      <c r="H188" s="281">
        <f t="shared" si="319"/>
        <v>56720</v>
      </c>
      <c r="I188" s="281">
        <f t="shared" si="319"/>
        <v>61280</v>
      </c>
      <c r="J188" s="281">
        <f t="shared" si="319"/>
        <v>65840</v>
      </c>
      <c r="K188" s="281">
        <f t="shared" si="319"/>
        <v>70400</v>
      </c>
      <c r="L188" s="281">
        <f t="shared" si="319"/>
        <v>74880</v>
      </c>
      <c r="N188" s="162" t="s">
        <v>71</v>
      </c>
      <c r="P188" s="188">
        <f t="shared" ref="P188:W188" si="320">+P128/5*8</f>
        <v>38720</v>
      </c>
      <c r="Q188" s="188">
        <f t="shared" si="320"/>
        <v>44240</v>
      </c>
      <c r="R188" s="188">
        <f t="shared" si="320"/>
        <v>49760</v>
      </c>
      <c r="S188" s="188">
        <f t="shared" si="320"/>
        <v>55280</v>
      </c>
      <c r="T188" s="188">
        <f t="shared" si="320"/>
        <v>59760</v>
      </c>
      <c r="U188" s="188">
        <f t="shared" si="320"/>
        <v>64160</v>
      </c>
      <c r="V188" s="188">
        <f t="shared" si="320"/>
        <v>68560</v>
      </c>
      <c r="W188" s="188">
        <f t="shared" si="320"/>
        <v>73040</v>
      </c>
      <c r="Y188" s="188">
        <f t="shared" ref="Y188:AF188" si="321">+Y128/5*8</f>
        <v>39760</v>
      </c>
      <c r="Z188" s="188">
        <f t="shared" si="321"/>
        <v>45440</v>
      </c>
      <c r="AA188" s="188">
        <f t="shared" si="321"/>
        <v>51120</v>
      </c>
      <c r="AB188" s="188">
        <f t="shared" si="321"/>
        <v>56720</v>
      </c>
      <c r="AC188" s="188">
        <f t="shared" si="321"/>
        <v>61280</v>
      </c>
      <c r="AD188" s="188">
        <f t="shared" si="321"/>
        <v>65840</v>
      </c>
      <c r="AE188" s="188">
        <f t="shared" si="321"/>
        <v>70400</v>
      </c>
      <c r="AF188" s="188">
        <f t="shared" si="321"/>
        <v>74880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40320</v>
      </c>
      <c r="F189" s="282">
        <f t="shared" si="323"/>
        <v>46080</v>
      </c>
      <c r="G189" s="282">
        <f t="shared" si="323"/>
        <v>51840</v>
      </c>
      <c r="H189" s="282">
        <f t="shared" si="323"/>
        <v>57520</v>
      </c>
      <c r="I189" s="282">
        <f t="shared" si="323"/>
        <v>62160</v>
      </c>
      <c r="J189" s="282">
        <f t="shared" si="323"/>
        <v>66800</v>
      </c>
      <c r="K189" s="282">
        <f t="shared" si="323"/>
        <v>71360</v>
      </c>
      <c r="L189" s="282">
        <f t="shared" si="323"/>
        <v>76000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40320</v>
      </c>
      <c r="F190" s="281">
        <f t="shared" si="324"/>
        <v>46080</v>
      </c>
      <c r="G190" s="281">
        <f t="shared" si="324"/>
        <v>51840</v>
      </c>
      <c r="H190" s="281">
        <f t="shared" si="324"/>
        <v>57520</v>
      </c>
      <c r="I190" s="281">
        <f t="shared" si="324"/>
        <v>62160</v>
      </c>
      <c r="J190" s="281">
        <f t="shared" si="324"/>
        <v>66800</v>
      </c>
      <c r="K190" s="281">
        <f t="shared" si="324"/>
        <v>71360</v>
      </c>
      <c r="L190" s="281">
        <f t="shared" si="324"/>
        <v>76000</v>
      </c>
      <c r="N190" s="162" t="s">
        <v>325</v>
      </c>
      <c r="P190" s="188">
        <f t="shared" ref="P190:W190" si="325">+P130/5*8</f>
        <v>39280</v>
      </c>
      <c r="Q190" s="188">
        <f t="shared" si="325"/>
        <v>44880</v>
      </c>
      <c r="R190" s="188">
        <f t="shared" si="325"/>
        <v>50480</v>
      </c>
      <c r="S190" s="188">
        <f t="shared" si="325"/>
        <v>56080</v>
      </c>
      <c r="T190" s="188">
        <f t="shared" si="325"/>
        <v>60640</v>
      </c>
      <c r="U190" s="188">
        <f t="shared" si="325"/>
        <v>65120</v>
      </c>
      <c r="V190" s="188">
        <f t="shared" si="325"/>
        <v>69600</v>
      </c>
      <c r="W190" s="188">
        <f t="shared" si="325"/>
        <v>74080</v>
      </c>
      <c r="Y190" s="188">
        <f t="shared" ref="Y190:AF190" si="326">+Y130/5*8</f>
        <v>40320</v>
      </c>
      <c r="Z190" s="188">
        <f t="shared" si="326"/>
        <v>46080</v>
      </c>
      <c r="AA190" s="188">
        <f t="shared" si="326"/>
        <v>51840</v>
      </c>
      <c r="AB190" s="188">
        <f t="shared" si="326"/>
        <v>57520</v>
      </c>
      <c r="AC190" s="188">
        <f t="shared" si="326"/>
        <v>62160</v>
      </c>
      <c r="AD190" s="188">
        <f t="shared" si="326"/>
        <v>66800</v>
      </c>
      <c r="AE190" s="188">
        <f t="shared" si="326"/>
        <v>71360</v>
      </c>
      <c r="AF190" s="188">
        <f t="shared" si="326"/>
        <v>76000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40320</v>
      </c>
      <c r="F191" s="282">
        <f t="shared" si="328"/>
        <v>46080</v>
      </c>
      <c r="G191" s="282">
        <f t="shared" si="328"/>
        <v>51840</v>
      </c>
      <c r="H191" s="282">
        <f t="shared" si="328"/>
        <v>57520</v>
      </c>
      <c r="I191" s="282">
        <f t="shared" si="328"/>
        <v>62160</v>
      </c>
      <c r="J191" s="282">
        <f t="shared" si="328"/>
        <v>66800</v>
      </c>
      <c r="K191" s="282">
        <f t="shared" si="328"/>
        <v>71360</v>
      </c>
      <c r="L191" s="282">
        <f t="shared" si="328"/>
        <v>76000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40320</v>
      </c>
      <c r="F192" s="281">
        <f t="shared" si="329"/>
        <v>46080</v>
      </c>
      <c r="G192" s="281">
        <f t="shared" si="329"/>
        <v>51840</v>
      </c>
      <c r="H192" s="281">
        <f t="shared" si="329"/>
        <v>57520</v>
      </c>
      <c r="I192" s="281">
        <f t="shared" si="329"/>
        <v>62160</v>
      </c>
      <c r="J192" s="281">
        <f t="shared" si="329"/>
        <v>66800</v>
      </c>
      <c r="K192" s="281">
        <f t="shared" si="329"/>
        <v>71360</v>
      </c>
      <c r="L192" s="281">
        <f t="shared" si="329"/>
        <v>76000</v>
      </c>
      <c r="N192" s="162" t="s">
        <v>92</v>
      </c>
      <c r="P192" s="188">
        <f t="shared" ref="P192:W192" si="330">+P132/5*8</f>
        <v>37840</v>
      </c>
      <c r="Q192" s="188">
        <f t="shared" si="330"/>
        <v>43200</v>
      </c>
      <c r="R192" s="188">
        <f t="shared" si="330"/>
        <v>48640</v>
      </c>
      <c r="S192" s="188">
        <f t="shared" si="330"/>
        <v>54000</v>
      </c>
      <c r="T192" s="188">
        <f t="shared" si="330"/>
        <v>58320</v>
      </c>
      <c r="U192" s="188">
        <f t="shared" si="330"/>
        <v>62640</v>
      </c>
      <c r="V192" s="188">
        <f t="shared" si="330"/>
        <v>66960</v>
      </c>
      <c r="W192" s="188">
        <f t="shared" si="330"/>
        <v>71280</v>
      </c>
      <c r="Y192" s="188">
        <f t="shared" ref="Y192:AF192" si="331">+Y132/5*8</f>
        <v>40320</v>
      </c>
      <c r="Z192" s="188">
        <f t="shared" si="331"/>
        <v>46080</v>
      </c>
      <c r="AA192" s="188">
        <f t="shared" si="331"/>
        <v>51840</v>
      </c>
      <c r="AB192" s="188">
        <f t="shared" si="331"/>
        <v>57520</v>
      </c>
      <c r="AC192" s="188">
        <f t="shared" si="331"/>
        <v>62160</v>
      </c>
      <c r="AD192" s="188">
        <f t="shared" si="331"/>
        <v>66800</v>
      </c>
      <c r="AE192" s="188">
        <f t="shared" si="331"/>
        <v>71360</v>
      </c>
      <c r="AF192" s="188">
        <f t="shared" si="331"/>
        <v>76000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40320</v>
      </c>
      <c r="F193" s="282">
        <f t="shared" si="333"/>
        <v>46080</v>
      </c>
      <c r="G193" s="282">
        <f t="shared" si="333"/>
        <v>51840</v>
      </c>
      <c r="H193" s="282">
        <f t="shared" si="333"/>
        <v>57520</v>
      </c>
      <c r="I193" s="282">
        <f t="shared" si="333"/>
        <v>62160</v>
      </c>
      <c r="J193" s="282">
        <f t="shared" si="333"/>
        <v>66800</v>
      </c>
      <c r="K193" s="282">
        <f t="shared" si="333"/>
        <v>71360</v>
      </c>
      <c r="L193" s="282">
        <f t="shared" si="333"/>
        <v>76000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40320</v>
      </c>
      <c r="F194" s="281">
        <f t="shared" si="335"/>
        <v>46080</v>
      </c>
      <c r="G194" s="281">
        <f t="shared" si="335"/>
        <v>51840</v>
      </c>
      <c r="H194" s="281">
        <f t="shared" si="335"/>
        <v>57520</v>
      </c>
      <c r="I194" s="281">
        <f t="shared" si="335"/>
        <v>62160</v>
      </c>
      <c r="J194" s="281">
        <f t="shared" si="335"/>
        <v>66800</v>
      </c>
      <c r="K194" s="281">
        <f t="shared" si="335"/>
        <v>71360</v>
      </c>
      <c r="L194" s="281">
        <f t="shared" si="335"/>
        <v>76000</v>
      </c>
      <c r="N194" s="94" t="s">
        <v>101</v>
      </c>
      <c r="P194" s="188">
        <f t="shared" ref="P194:W194" si="336">+P134/5*8</f>
        <v>38080</v>
      </c>
      <c r="Q194" s="188">
        <f t="shared" si="336"/>
        <v>43520</v>
      </c>
      <c r="R194" s="188">
        <f t="shared" si="336"/>
        <v>48960</v>
      </c>
      <c r="S194" s="188">
        <f t="shared" si="336"/>
        <v>54320</v>
      </c>
      <c r="T194" s="188">
        <f t="shared" si="336"/>
        <v>58720</v>
      </c>
      <c r="U194" s="188">
        <f t="shared" si="336"/>
        <v>63040</v>
      </c>
      <c r="V194" s="188">
        <f t="shared" si="336"/>
        <v>67360</v>
      </c>
      <c r="W194" s="188">
        <f t="shared" si="336"/>
        <v>71760</v>
      </c>
      <c r="Y194" s="188">
        <f t="shared" ref="Y194:AF194" si="337">+Y134/5*8</f>
        <v>40320</v>
      </c>
      <c r="Z194" s="188">
        <f t="shared" si="337"/>
        <v>46080</v>
      </c>
      <c r="AA194" s="188">
        <f t="shared" si="337"/>
        <v>51840</v>
      </c>
      <c r="AB194" s="188">
        <f t="shared" si="337"/>
        <v>57520</v>
      </c>
      <c r="AC194" s="188">
        <f t="shared" si="337"/>
        <v>62160</v>
      </c>
      <c r="AD194" s="188">
        <f t="shared" si="337"/>
        <v>66800</v>
      </c>
      <c r="AE194" s="188">
        <f t="shared" si="337"/>
        <v>71360</v>
      </c>
      <c r="AF194" s="188">
        <f t="shared" si="337"/>
        <v>76000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40480</v>
      </c>
      <c r="F195" s="282">
        <f t="shared" ref="F195:L195" si="339">+MAX(F194,F196)</f>
        <v>46240</v>
      </c>
      <c r="G195" s="282">
        <f t="shared" si="339"/>
        <v>52000</v>
      </c>
      <c r="H195" s="282">
        <f t="shared" si="339"/>
        <v>57760</v>
      </c>
      <c r="I195" s="282">
        <f t="shared" si="339"/>
        <v>62400</v>
      </c>
      <c r="J195" s="282">
        <f t="shared" si="339"/>
        <v>67040</v>
      </c>
      <c r="K195" s="282">
        <f t="shared" si="339"/>
        <v>71680</v>
      </c>
      <c r="L195" s="282">
        <f t="shared" si="339"/>
        <v>76320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40480</v>
      </c>
      <c r="F196" s="283">
        <f t="shared" si="340"/>
        <v>46240</v>
      </c>
      <c r="G196" s="283">
        <f t="shared" si="340"/>
        <v>52000</v>
      </c>
      <c r="H196" s="283">
        <f t="shared" si="340"/>
        <v>57760</v>
      </c>
      <c r="I196" s="283">
        <f t="shared" si="340"/>
        <v>62400</v>
      </c>
      <c r="J196" s="283">
        <f t="shared" si="340"/>
        <v>67040</v>
      </c>
      <c r="K196" s="283">
        <f t="shared" si="340"/>
        <v>71680</v>
      </c>
      <c r="L196" s="283">
        <f t="shared" si="340"/>
        <v>76320</v>
      </c>
      <c r="N196" s="94" t="s">
        <v>114</v>
      </c>
      <c r="P196" s="188">
        <f t="shared" ref="P196:W196" si="341">+P136/5*8</f>
        <v>39440</v>
      </c>
      <c r="Q196" s="188">
        <f t="shared" si="341"/>
        <v>45120</v>
      </c>
      <c r="R196" s="188">
        <f t="shared" si="341"/>
        <v>50720</v>
      </c>
      <c r="S196" s="188">
        <f t="shared" si="341"/>
        <v>56320</v>
      </c>
      <c r="T196" s="188">
        <f t="shared" si="341"/>
        <v>60880</v>
      </c>
      <c r="U196" s="188">
        <f t="shared" si="341"/>
        <v>65360</v>
      </c>
      <c r="V196" s="188">
        <f t="shared" si="341"/>
        <v>69840</v>
      </c>
      <c r="W196" s="188">
        <f t="shared" si="341"/>
        <v>74400</v>
      </c>
      <c r="Y196" s="188">
        <f t="shared" ref="Y196:AF196" si="342">+Y136/5*8</f>
        <v>40480</v>
      </c>
      <c r="Z196" s="188">
        <f t="shared" si="342"/>
        <v>46240</v>
      </c>
      <c r="AA196" s="188">
        <f t="shared" si="342"/>
        <v>52000</v>
      </c>
      <c r="AB196" s="188">
        <f t="shared" si="342"/>
        <v>57760</v>
      </c>
      <c r="AC196" s="188">
        <f t="shared" si="342"/>
        <v>62400</v>
      </c>
      <c r="AD196" s="188">
        <f t="shared" si="342"/>
        <v>67040</v>
      </c>
      <c r="AE196" s="188">
        <f t="shared" si="342"/>
        <v>71680</v>
      </c>
      <c r="AF196" s="188">
        <f t="shared" si="342"/>
        <v>76320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41280</v>
      </c>
      <c r="F197" s="282">
        <f t="shared" ref="F197:L197" si="344">+MAX(F196,F198)</f>
        <v>47120</v>
      </c>
      <c r="G197" s="282">
        <f t="shared" si="344"/>
        <v>53040</v>
      </c>
      <c r="H197" s="282">
        <f t="shared" si="344"/>
        <v>58880</v>
      </c>
      <c r="I197" s="282">
        <f t="shared" si="344"/>
        <v>63600</v>
      </c>
      <c r="J197" s="282">
        <f t="shared" si="344"/>
        <v>68320</v>
      </c>
      <c r="K197" s="282">
        <f t="shared" si="344"/>
        <v>73040</v>
      </c>
      <c r="L197" s="282">
        <f t="shared" si="344"/>
        <v>77760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41280</v>
      </c>
      <c r="F198" s="283">
        <f t="shared" si="345"/>
        <v>47120</v>
      </c>
      <c r="G198" s="283">
        <f t="shared" si="345"/>
        <v>53040</v>
      </c>
      <c r="H198" s="283">
        <f t="shared" si="345"/>
        <v>58880</v>
      </c>
      <c r="I198" s="283">
        <f t="shared" si="345"/>
        <v>63600</v>
      </c>
      <c r="J198" s="283">
        <f t="shared" si="345"/>
        <v>68320</v>
      </c>
      <c r="K198" s="283">
        <f t="shared" si="345"/>
        <v>73040</v>
      </c>
      <c r="L198" s="283">
        <f t="shared" si="345"/>
        <v>77760</v>
      </c>
      <c r="N198" s="94" t="s">
        <v>124</v>
      </c>
      <c r="P198" s="188">
        <f t="shared" ref="P198:W198" si="346">+P138*1.6</f>
        <v>40160</v>
      </c>
      <c r="Q198" s="188">
        <f t="shared" si="346"/>
        <v>45920</v>
      </c>
      <c r="R198" s="188">
        <f t="shared" si="346"/>
        <v>51680</v>
      </c>
      <c r="S198" s="188">
        <f t="shared" si="346"/>
        <v>57360</v>
      </c>
      <c r="T198" s="188">
        <f t="shared" si="346"/>
        <v>62000</v>
      </c>
      <c r="U198" s="188">
        <f t="shared" si="346"/>
        <v>66560</v>
      </c>
      <c r="V198" s="188">
        <f t="shared" si="346"/>
        <v>71200</v>
      </c>
      <c r="W198" s="188">
        <f t="shared" si="346"/>
        <v>75760</v>
      </c>
      <c r="Y198" s="188">
        <f t="shared" ref="Y198:AF198" si="347">+Y138*1.6</f>
        <v>41280</v>
      </c>
      <c r="Z198" s="188">
        <f t="shared" si="347"/>
        <v>47120</v>
      </c>
      <c r="AA198" s="188">
        <f t="shared" si="347"/>
        <v>53040</v>
      </c>
      <c r="AB198" s="188">
        <f t="shared" si="347"/>
        <v>58880</v>
      </c>
      <c r="AC198" s="188">
        <f t="shared" si="347"/>
        <v>63600</v>
      </c>
      <c r="AD198" s="188">
        <f t="shared" si="347"/>
        <v>68320</v>
      </c>
      <c r="AE198" s="188">
        <f t="shared" si="347"/>
        <v>73040</v>
      </c>
      <c r="AF198" s="188">
        <f t="shared" si="347"/>
        <v>77760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42240</v>
      </c>
      <c r="F199" s="282">
        <f t="shared" ref="F199:L203" si="349">+MAX(F198,F200)</f>
        <v>48240</v>
      </c>
      <c r="G199" s="282">
        <f t="shared" si="349"/>
        <v>54240</v>
      </c>
      <c r="H199" s="282">
        <f t="shared" si="349"/>
        <v>60240</v>
      </c>
      <c r="I199" s="282">
        <f t="shared" si="349"/>
        <v>65120</v>
      </c>
      <c r="J199" s="282">
        <f t="shared" si="349"/>
        <v>69920</v>
      </c>
      <c r="K199" s="282">
        <f t="shared" si="349"/>
        <v>74720</v>
      </c>
      <c r="L199" s="282">
        <f t="shared" si="349"/>
        <v>79520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42240</v>
      </c>
      <c r="F200" s="284">
        <f t="shared" ref="F200:L200" si="350">+MAX(Q200,Z200,AJ200)</f>
        <v>48240</v>
      </c>
      <c r="G200" s="284">
        <f t="shared" si="350"/>
        <v>54240</v>
      </c>
      <c r="H200" s="284">
        <f t="shared" si="350"/>
        <v>60240</v>
      </c>
      <c r="I200" s="284">
        <f t="shared" si="350"/>
        <v>65120</v>
      </c>
      <c r="J200" s="284">
        <f t="shared" si="350"/>
        <v>69920</v>
      </c>
      <c r="K200" s="284">
        <f t="shared" si="350"/>
        <v>74720</v>
      </c>
      <c r="L200" s="284">
        <f t="shared" si="350"/>
        <v>79520</v>
      </c>
      <c r="M200" s="201"/>
      <c r="N200" s="212" t="s">
        <v>457</v>
      </c>
      <c r="O200" s="201"/>
      <c r="P200" s="191">
        <f t="shared" ref="P200:W200" si="351">+P140*1.6</f>
        <v>41120</v>
      </c>
      <c r="Q200" s="191">
        <f t="shared" si="351"/>
        <v>47040</v>
      </c>
      <c r="R200" s="191">
        <f t="shared" si="351"/>
        <v>52880</v>
      </c>
      <c r="S200" s="191">
        <f t="shared" si="351"/>
        <v>58720</v>
      </c>
      <c r="T200" s="191">
        <f t="shared" si="351"/>
        <v>63440</v>
      </c>
      <c r="U200" s="191">
        <f t="shared" si="351"/>
        <v>68160</v>
      </c>
      <c r="V200" s="191">
        <f t="shared" si="351"/>
        <v>72880</v>
      </c>
      <c r="W200" s="191">
        <f t="shared" si="351"/>
        <v>77520</v>
      </c>
      <c r="X200" s="201"/>
      <c r="Y200" s="191">
        <f t="shared" ref="Y200:AF200" si="352">+Y140*1.6</f>
        <v>42240</v>
      </c>
      <c r="Z200" s="191">
        <f t="shared" si="352"/>
        <v>48240</v>
      </c>
      <c r="AA200" s="191">
        <f t="shared" si="352"/>
        <v>54240</v>
      </c>
      <c r="AB200" s="191">
        <f t="shared" si="352"/>
        <v>60240</v>
      </c>
      <c r="AC200" s="191">
        <f t="shared" si="352"/>
        <v>65120</v>
      </c>
      <c r="AD200" s="191">
        <f t="shared" si="352"/>
        <v>69920</v>
      </c>
      <c r="AE200" s="191">
        <f t="shared" si="352"/>
        <v>74720</v>
      </c>
      <c r="AF200" s="191">
        <f t="shared" si="352"/>
        <v>79520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44400</v>
      </c>
      <c r="F201" s="282">
        <f t="shared" si="349"/>
        <v>50720</v>
      </c>
      <c r="G201" s="282">
        <f t="shared" si="349"/>
        <v>57040</v>
      </c>
      <c r="H201" s="282">
        <f t="shared" si="349"/>
        <v>63360</v>
      </c>
      <c r="I201" s="282">
        <f t="shared" si="349"/>
        <v>68480</v>
      </c>
      <c r="J201" s="282">
        <f t="shared" si="349"/>
        <v>73520</v>
      </c>
      <c r="K201" s="282">
        <f t="shared" si="349"/>
        <v>78640</v>
      </c>
      <c r="L201" s="282">
        <f t="shared" si="349"/>
        <v>83680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44400</v>
      </c>
      <c r="F202" s="284">
        <f t="shared" ref="F202" si="354">+MAX(Q202,Z202,AJ202)</f>
        <v>50720</v>
      </c>
      <c r="G202" s="284">
        <f t="shared" ref="G202" si="355">+MAX(R202,AA202,AK202)</f>
        <v>57040</v>
      </c>
      <c r="H202" s="284">
        <f t="shared" ref="H202" si="356">+MAX(S202,AB202,AL202)</f>
        <v>63360</v>
      </c>
      <c r="I202" s="284">
        <f t="shared" ref="I202" si="357">+MAX(T202,AC202,AM202)</f>
        <v>68480</v>
      </c>
      <c r="J202" s="284">
        <f t="shared" ref="J202" si="358">+MAX(U202,AD202,AN202)</f>
        <v>73520</v>
      </c>
      <c r="K202" s="284">
        <f t="shared" ref="K202" si="359">+MAX(V202,AE202,AO202)</f>
        <v>78640</v>
      </c>
      <c r="L202" s="284">
        <f t="shared" ref="L202" si="360">+MAX(W202,AF202,AP202)</f>
        <v>83680</v>
      </c>
      <c r="M202" s="201"/>
      <c r="N202" s="212" t="s">
        <v>144</v>
      </c>
      <c r="O202" s="201"/>
      <c r="P202" s="191">
        <f t="shared" ref="P202:W202" si="361">P142*1.6</f>
        <v>43280</v>
      </c>
      <c r="Q202" s="191">
        <f t="shared" si="361"/>
        <v>49440</v>
      </c>
      <c r="R202" s="191">
        <f t="shared" si="361"/>
        <v>55600</v>
      </c>
      <c r="S202" s="191">
        <f t="shared" si="361"/>
        <v>61760</v>
      </c>
      <c r="T202" s="191">
        <f t="shared" si="361"/>
        <v>66720</v>
      </c>
      <c r="U202" s="191">
        <f t="shared" si="361"/>
        <v>71680</v>
      </c>
      <c r="V202" s="191">
        <f t="shared" si="361"/>
        <v>76640</v>
      </c>
      <c r="W202" s="191">
        <f t="shared" si="361"/>
        <v>81600</v>
      </c>
      <c r="X202" s="201"/>
      <c r="Y202" s="191">
        <f t="shared" ref="Y202:AF202" si="362">+Y142*1.6</f>
        <v>44400</v>
      </c>
      <c r="Z202" s="191">
        <f t="shared" si="362"/>
        <v>50720</v>
      </c>
      <c r="AA202" s="191">
        <f t="shared" si="362"/>
        <v>57040</v>
      </c>
      <c r="AB202" s="191">
        <f t="shared" si="362"/>
        <v>63360</v>
      </c>
      <c r="AC202" s="191">
        <f t="shared" si="362"/>
        <v>68480</v>
      </c>
      <c r="AD202" s="191">
        <f t="shared" si="362"/>
        <v>73520</v>
      </c>
      <c r="AE202" s="191">
        <f t="shared" si="362"/>
        <v>78640</v>
      </c>
      <c r="AF202" s="191">
        <f t="shared" si="362"/>
        <v>83680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47840</v>
      </c>
      <c r="F203" s="282">
        <f t="shared" si="349"/>
        <v>54640</v>
      </c>
      <c r="G203" s="282">
        <f t="shared" si="349"/>
        <v>61440</v>
      </c>
      <c r="H203" s="282">
        <f t="shared" si="349"/>
        <v>68240</v>
      </c>
      <c r="I203" s="282">
        <f t="shared" si="349"/>
        <v>73760</v>
      </c>
      <c r="J203" s="282">
        <f t="shared" si="349"/>
        <v>79200</v>
      </c>
      <c r="K203" s="282">
        <f t="shared" si="349"/>
        <v>84640</v>
      </c>
      <c r="L203" s="282">
        <f t="shared" si="349"/>
        <v>90080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47840</v>
      </c>
      <c r="F204" s="291">
        <f t="shared" ref="F204" si="364">+MAX(Q204,Z204,AJ204)</f>
        <v>54640</v>
      </c>
      <c r="G204" s="291">
        <f t="shared" ref="G204" si="365">+MAX(R204,AA204,AK204)</f>
        <v>61440</v>
      </c>
      <c r="H204" s="291">
        <f t="shared" ref="H204" si="366">+MAX(S204,AB204,AL204)</f>
        <v>68240</v>
      </c>
      <c r="I204" s="291">
        <f t="shared" ref="I204" si="367">+MAX(T204,AC204,AM204)</f>
        <v>73760</v>
      </c>
      <c r="J204" s="291">
        <f t="shared" ref="J204" si="368">+MAX(U204,AD204,AN204)</f>
        <v>79200</v>
      </c>
      <c r="K204" s="291">
        <f t="shared" ref="K204" si="369">+MAX(V204,AE204,AO204)</f>
        <v>84640</v>
      </c>
      <c r="L204" s="291">
        <f t="shared" ref="L204" si="370">+MAX(W204,AF204,AP204)</f>
        <v>90080</v>
      </c>
      <c r="M204" s="201"/>
      <c r="N204" s="292" t="s">
        <v>156</v>
      </c>
      <c r="O204" s="201"/>
      <c r="P204" s="293">
        <f t="shared" ref="P204:W204" si="371">P144*1.6</f>
        <v>46560</v>
      </c>
      <c r="Q204" s="293">
        <f t="shared" si="371"/>
        <v>53200</v>
      </c>
      <c r="R204" s="293">
        <f t="shared" si="371"/>
        <v>59840</v>
      </c>
      <c r="S204" s="293">
        <f t="shared" si="371"/>
        <v>66480</v>
      </c>
      <c r="T204" s="293">
        <f t="shared" si="371"/>
        <v>71840</v>
      </c>
      <c r="U204" s="293">
        <f t="shared" si="371"/>
        <v>77120</v>
      </c>
      <c r="V204" s="293">
        <f t="shared" si="371"/>
        <v>82480</v>
      </c>
      <c r="W204" s="293">
        <f t="shared" si="371"/>
        <v>87760</v>
      </c>
      <c r="X204" s="201"/>
      <c r="Y204" s="293">
        <f t="shared" ref="Y204:AF204" si="372">+Y144*1.6</f>
        <v>47840</v>
      </c>
      <c r="Z204" s="293">
        <f t="shared" si="372"/>
        <v>54640</v>
      </c>
      <c r="AA204" s="293">
        <f t="shared" si="372"/>
        <v>61440</v>
      </c>
      <c r="AB204" s="293">
        <f t="shared" si="372"/>
        <v>68240</v>
      </c>
      <c r="AC204" s="293">
        <f t="shared" si="372"/>
        <v>73760</v>
      </c>
      <c r="AD204" s="293">
        <f t="shared" si="372"/>
        <v>79200</v>
      </c>
      <c r="AE204" s="293">
        <f t="shared" si="372"/>
        <v>84640</v>
      </c>
      <c r="AF204" s="293">
        <f t="shared" si="372"/>
        <v>90080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49600</v>
      </c>
      <c r="F205" s="282">
        <f t="shared" si="374"/>
        <v>56640</v>
      </c>
      <c r="G205" s="282">
        <f t="shared" si="374"/>
        <v>63760</v>
      </c>
      <c r="H205" s="282">
        <f t="shared" si="374"/>
        <v>70800</v>
      </c>
      <c r="I205" s="282">
        <f t="shared" si="374"/>
        <v>76480</v>
      </c>
      <c r="J205" s="282">
        <f t="shared" si="374"/>
        <v>82160</v>
      </c>
      <c r="K205" s="282">
        <f t="shared" si="374"/>
        <v>87840</v>
      </c>
      <c r="L205" s="282">
        <f t="shared" si="374"/>
        <v>93520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49600</v>
      </c>
      <c r="F206" s="291">
        <f t="shared" ref="F206" si="375">+MAX(Q206,Z206,AJ206)</f>
        <v>56640</v>
      </c>
      <c r="G206" s="291">
        <f t="shared" ref="G206" si="376">+MAX(R206,AA206,AK206)</f>
        <v>63760</v>
      </c>
      <c r="H206" s="291">
        <f t="shared" ref="H206" si="377">+MAX(S206,AB206,AL206)</f>
        <v>70800</v>
      </c>
      <c r="I206" s="291">
        <f t="shared" ref="I206" si="378">+MAX(T206,AC206,AM206)</f>
        <v>76480</v>
      </c>
      <c r="J206" s="291">
        <f t="shared" ref="J206" si="379">+MAX(U206,AD206,AN206)</f>
        <v>82160</v>
      </c>
      <c r="K206" s="291">
        <f t="shared" ref="K206" si="380">+MAX(V206,AE206,AO206)</f>
        <v>87840</v>
      </c>
      <c r="L206" s="291">
        <f t="shared" ref="L206" si="381">+MAX(W206,AF206,AP206)</f>
        <v>93520</v>
      </c>
      <c r="M206" s="201"/>
      <c r="N206" s="315" t="s">
        <v>164</v>
      </c>
      <c r="O206" s="201"/>
      <c r="P206" s="293">
        <f t="shared" ref="P206:W206" si="382">P146*1.6</f>
        <v>48320</v>
      </c>
      <c r="Q206" s="293">
        <f t="shared" si="382"/>
        <v>55200</v>
      </c>
      <c r="R206" s="293">
        <f t="shared" si="382"/>
        <v>62080</v>
      </c>
      <c r="S206" s="293">
        <f t="shared" si="382"/>
        <v>68960</v>
      </c>
      <c r="T206" s="293">
        <f t="shared" si="382"/>
        <v>74480</v>
      </c>
      <c r="U206" s="293">
        <f t="shared" si="382"/>
        <v>80000</v>
      </c>
      <c r="V206" s="293">
        <f t="shared" si="382"/>
        <v>85520</v>
      </c>
      <c r="W206" s="293">
        <f t="shared" si="382"/>
        <v>91040</v>
      </c>
      <c r="X206" s="201"/>
      <c r="Y206" s="293">
        <f t="shared" ref="Y206:AF206" si="383">+Y146*1.6</f>
        <v>49600</v>
      </c>
      <c r="Z206" s="293">
        <f t="shared" si="383"/>
        <v>56640</v>
      </c>
      <c r="AA206" s="293">
        <f t="shared" si="383"/>
        <v>63760</v>
      </c>
      <c r="AB206" s="293">
        <f t="shared" si="383"/>
        <v>70800</v>
      </c>
      <c r="AC206" s="293">
        <f t="shared" si="383"/>
        <v>76480</v>
      </c>
      <c r="AD206" s="293">
        <f t="shared" si="383"/>
        <v>82160</v>
      </c>
      <c r="AE206" s="293">
        <f t="shared" si="383"/>
        <v>87840</v>
      </c>
      <c r="AF206" s="293">
        <f t="shared" si="383"/>
        <v>93520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51200</v>
      </c>
      <c r="F207" s="282">
        <f t="shared" si="385"/>
        <v>58480</v>
      </c>
      <c r="G207" s="282">
        <f t="shared" si="385"/>
        <v>65760</v>
      </c>
      <c r="H207" s="282">
        <f t="shared" si="385"/>
        <v>73040</v>
      </c>
      <c r="I207" s="282">
        <f t="shared" si="385"/>
        <v>78960</v>
      </c>
      <c r="J207" s="282">
        <f t="shared" si="385"/>
        <v>84800</v>
      </c>
      <c r="K207" s="282">
        <f t="shared" si="385"/>
        <v>90640</v>
      </c>
      <c r="L207" s="282">
        <f t="shared" si="385"/>
        <v>96480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51200</v>
      </c>
      <c r="F208" s="291">
        <f t="shared" ref="F208" si="386">+MAX(Q208,Z208,AJ208)</f>
        <v>58480</v>
      </c>
      <c r="G208" s="291">
        <f t="shared" ref="G208" si="387">+MAX(R208,AA208,AK208)</f>
        <v>65760</v>
      </c>
      <c r="H208" s="291">
        <f t="shared" ref="H208" si="388">+MAX(S208,AB208,AL208)</f>
        <v>73040</v>
      </c>
      <c r="I208" s="291">
        <f t="shared" ref="I208" si="389">+MAX(T208,AC208,AM208)</f>
        <v>78960</v>
      </c>
      <c r="J208" s="291">
        <f t="shared" ref="J208" si="390">+MAX(U208,AD208,AN208)</f>
        <v>84800</v>
      </c>
      <c r="K208" s="291">
        <f t="shared" ref="K208" si="391">+MAX(V208,AE208,AO208)</f>
        <v>90640</v>
      </c>
      <c r="L208" s="291">
        <f t="shared" ref="L208" si="392">+MAX(W208,AF208,AP208)</f>
        <v>96480</v>
      </c>
      <c r="M208" s="201"/>
      <c r="N208" s="315" t="s">
        <v>175</v>
      </c>
      <c r="O208" s="201"/>
      <c r="P208" s="293">
        <f t="shared" ref="P208:W208" si="393">P148*1.6</f>
        <v>49840</v>
      </c>
      <c r="Q208" s="293">
        <f t="shared" si="393"/>
        <v>56960</v>
      </c>
      <c r="R208" s="293">
        <f t="shared" si="393"/>
        <v>64080</v>
      </c>
      <c r="S208" s="293">
        <f t="shared" si="393"/>
        <v>71200</v>
      </c>
      <c r="T208" s="293">
        <f t="shared" si="393"/>
        <v>76960</v>
      </c>
      <c r="U208" s="293">
        <f t="shared" si="393"/>
        <v>82640</v>
      </c>
      <c r="V208" s="293">
        <f t="shared" si="393"/>
        <v>88320</v>
      </c>
      <c r="W208" s="293">
        <f t="shared" si="393"/>
        <v>94000</v>
      </c>
      <c r="X208" s="201"/>
      <c r="Y208" s="293">
        <f t="shared" ref="Y208:AF208" si="394">+Y148*1.6</f>
        <v>51200</v>
      </c>
      <c r="Z208" s="293">
        <f t="shared" si="394"/>
        <v>58480</v>
      </c>
      <c r="AA208" s="293">
        <f t="shared" si="394"/>
        <v>65760</v>
      </c>
      <c r="AB208" s="293">
        <f t="shared" si="394"/>
        <v>73040</v>
      </c>
      <c r="AC208" s="293">
        <f t="shared" si="394"/>
        <v>78960</v>
      </c>
      <c r="AD208" s="293">
        <f t="shared" si="394"/>
        <v>84800</v>
      </c>
      <c r="AE208" s="293">
        <f t="shared" si="394"/>
        <v>90640</v>
      </c>
      <c r="AF208" s="293">
        <f t="shared" si="394"/>
        <v>96480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56000</v>
      </c>
      <c r="F209" s="282">
        <f t="shared" si="396"/>
        <v>64000</v>
      </c>
      <c r="G209" s="282">
        <f t="shared" si="396"/>
        <v>72000</v>
      </c>
      <c r="H209" s="282">
        <f t="shared" si="396"/>
        <v>80000</v>
      </c>
      <c r="I209" s="282">
        <f t="shared" si="396"/>
        <v>86400</v>
      </c>
      <c r="J209" s="282">
        <f t="shared" si="396"/>
        <v>92800</v>
      </c>
      <c r="K209" s="282">
        <f t="shared" si="396"/>
        <v>99200</v>
      </c>
      <c r="L209" s="282">
        <f t="shared" si="396"/>
        <v>105600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56000</v>
      </c>
      <c r="F210" s="291">
        <f t="shared" ref="F210" si="397">+MAX(Q210,Z210,AJ210)</f>
        <v>64000</v>
      </c>
      <c r="G210" s="291">
        <f t="shared" ref="G210" si="398">+MAX(R210,AA210,AK210)</f>
        <v>72000</v>
      </c>
      <c r="H210" s="291">
        <f t="shared" ref="H210" si="399">+MAX(S210,AB210,AL210)</f>
        <v>80000</v>
      </c>
      <c r="I210" s="291">
        <f t="shared" ref="I210" si="400">+MAX(T210,AC210,AM210)</f>
        <v>86400</v>
      </c>
      <c r="J210" s="291">
        <f t="shared" ref="J210" si="401">+MAX(U210,AD210,AN210)</f>
        <v>92800</v>
      </c>
      <c r="K210" s="291">
        <f t="shared" ref="K210" si="402">+MAX(V210,AE210,AO210)</f>
        <v>99200</v>
      </c>
      <c r="L210" s="291">
        <f t="shared" ref="L210" si="403">+MAX(W210,AF210,AP210)</f>
        <v>105600</v>
      </c>
      <c r="M210" s="201"/>
      <c r="N210" s="315" t="s">
        <v>187</v>
      </c>
      <c r="O210" s="201"/>
      <c r="P210" s="293">
        <f t="shared" ref="P210:W210" si="404">P150*1.6</f>
        <v>54560</v>
      </c>
      <c r="Q210" s="293">
        <f t="shared" si="404"/>
        <v>62400</v>
      </c>
      <c r="R210" s="293">
        <f t="shared" si="404"/>
        <v>70160</v>
      </c>
      <c r="S210" s="293">
        <f t="shared" si="404"/>
        <v>77920</v>
      </c>
      <c r="T210" s="293">
        <f t="shared" si="404"/>
        <v>84160</v>
      </c>
      <c r="U210" s="293">
        <f t="shared" si="404"/>
        <v>90400</v>
      </c>
      <c r="V210" s="293">
        <f t="shared" si="404"/>
        <v>96640</v>
      </c>
      <c r="W210" s="293">
        <f t="shared" si="404"/>
        <v>102880</v>
      </c>
      <c r="X210" s="201"/>
      <c r="Y210" s="293">
        <f t="shared" ref="Y210:AF210" si="405">+Y150*1.6</f>
        <v>56000</v>
      </c>
      <c r="Z210" s="293">
        <f t="shared" si="405"/>
        <v>64000</v>
      </c>
      <c r="AA210" s="293">
        <f t="shared" si="405"/>
        <v>72000</v>
      </c>
      <c r="AB210" s="293">
        <f t="shared" si="405"/>
        <v>80000</v>
      </c>
      <c r="AC210" s="293">
        <f t="shared" si="405"/>
        <v>86400</v>
      </c>
      <c r="AD210" s="293">
        <f t="shared" si="405"/>
        <v>92800</v>
      </c>
      <c r="AE210" s="293">
        <f t="shared" si="405"/>
        <v>99200</v>
      </c>
      <c r="AF210" s="293">
        <f t="shared" si="405"/>
        <v>105600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12-31-2008Dallas60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1/1/2009 - 5/13/2010Dallas60</v>
      </c>
      <c r="P214" s="38"/>
      <c r="Q214" s="30"/>
      <c r="R214" s="30"/>
      <c r="S214" s="338">
        <f>+S124/5*10</f>
        <v>68300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68300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6/29/2010 - 5/30/2011Dallas60</v>
      </c>
      <c r="P216" s="38"/>
      <c r="Q216" s="30"/>
      <c r="R216" s="30"/>
      <c r="S216" s="338">
        <f>+S126/5*10</f>
        <v>68300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69100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7/16/2011 - 11/31/2011Dallas</v>
      </c>
      <c r="P218" s="38"/>
      <c r="Q218" s="30"/>
      <c r="R218" s="30"/>
      <c r="S218" s="338">
        <f>VLOOKUP($N218,'6-1-11'!$A$4:$T$257,E$152+3,FALSE)</f>
        <v>69100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70100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1/16/2012 - 12/3/2012Dallas</v>
      </c>
      <c r="P220" s="38"/>
      <c r="Q220" s="30"/>
      <c r="R220" s="30"/>
      <c r="S220" s="338">
        <f>VLOOKUP($N220,'12-1-11'!$A$4:$T$257,E$152+3,FALSE)</f>
        <v>70100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70100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1/18/2013 - 12/17/2013Dallas</v>
      </c>
      <c r="P222" s="38"/>
      <c r="Q222" s="30"/>
      <c r="R222" s="30"/>
      <c r="S222" s="338">
        <f>VLOOKUP($N222,'2013 placeholder'!$A$4:$T$257,E$152+3,FALSE)</f>
        <v>67500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67900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2/1/2014 - 3/5/2015Dallas</v>
      </c>
      <c r="P224" s="38"/>
      <c r="Q224" s="30"/>
      <c r="R224" s="30"/>
      <c r="S224" s="284">
        <f>VLOOKUP(N224,'2014 placeholder'!A4:D257,E152+3,FALSE)</f>
        <v>67900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70400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4/21/2015 - 3/27/2016Dallas</v>
      </c>
      <c r="P226" s="38"/>
      <c r="Q226" s="30"/>
      <c r="R226" s="30"/>
      <c r="S226" s="284">
        <f>VLOOKUP(N226,'2015 MTSP Limits'!A4:D257,E152+3,FALSE)</f>
        <v>70400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71700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5/13/2016 - 4/13/2017Dallas</v>
      </c>
      <c r="P228" s="38"/>
      <c r="Q228" s="30"/>
      <c r="R228" s="30"/>
      <c r="S228" s="284">
        <f>VLOOKUP(N228,MTSP2016!A4:D257,E152+3,FALSE)</f>
        <v>71700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73400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5/30/2017 - 3/31/2018Dallas</v>
      </c>
      <c r="P230" s="38"/>
      <c r="Q230" s="30"/>
      <c r="R230" s="30"/>
      <c r="S230" s="284">
        <f>VLOOKUP($N230,MTSP2017!A4:D257,E152+3,FALSE)</f>
        <v>73400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77200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5/17/2018 - 4/23/2019Dallas</v>
      </c>
      <c r="P232" s="38"/>
      <c r="Q232" s="30"/>
      <c r="R232" s="30"/>
      <c r="S232" s="284">
        <f>INDEX(MTSP2018!D3:D257,MATCH('Income-Rent Tool'!N232,MTSP2018!A3:A257,0))</f>
        <v>77200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83100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6/9/2019 - 3/31/2020Dallas</v>
      </c>
      <c r="P234" s="38"/>
      <c r="Q234" s="30"/>
      <c r="R234" s="30"/>
      <c r="S234" s="284">
        <f>INDEX(MTSP2019!D3:D257,MATCH('Income-Rent Tool'!N234,MTSP2019!A3:A257,0))</f>
        <v>83100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86200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5/17/2020 - 3/31/2021Dallas</v>
      </c>
      <c r="P236" s="38"/>
      <c r="Q236" s="30"/>
      <c r="R236" s="30"/>
      <c r="S236" s="284">
        <f>INDEX(MTSP2020!D3:D257,MATCH('Income-Rent Tool'!N236,MTSP2020!A3:A257,0))</f>
        <v>86200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89000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5/17/2021 - 4/17/2022Dallas</v>
      </c>
      <c r="P238" s="38"/>
      <c r="Q238" s="30"/>
      <c r="R238" s="30"/>
      <c r="S238" s="284">
        <f>INDEX(MTSP2021!D3:D257,MATCH('Income-Rent Tool'!N238,MTSP2021!A3:A257,0))</f>
        <v>89000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97400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6/2/2022Dallas</v>
      </c>
      <c r="P240" s="40"/>
      <c r="Q240" s="43"/>
      <c r="R240" s="43"/>
      <c r="S240" s="284">
        <f>INDEX(MTSP2022!D3:D257,MATCH('Income-Rent Tool'!N240,MTSP2022!A3:A257,0))</f>
        <v>97400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18700</v>
      </c>
      <c r="F244" s="65">
        <f>+VLOOKUP($N244,'HOME 2-25-2013'!$A$1:$BH$256,4+F$243,FALSE)</f>
        <v>21400</v>
      </c>
      <c r="G244" s="65">
        <f>+VLOOKUP($N244,'HOME 2-25-2013'!$A$1:$BH$256,4+G$243,FALSE)</f>
        <v>24050</v>
      </c>
      <c r="H244" s="65">
        <f>+VLOOKUP($N244,'HOME 2-25-2013'!$A$1:$BH$256,4+H$243,FALSE)</f>
        <v>26700</v>
      </c>
      <c r="I244" s="65">
        <f>+VLOOKUP($N244,'HOME 2-25-2013'!$A$1:$BH$256,4+I$243,FALSE)</f>
        <v>28850</v>
      </c>
      <c r="J244" s="65">
        <f>+VLOOKUP($N244,'HOME 2-25-2013'!$A$1:$BH$256,4+J$243,FALSE)</f>
        <v>31000</v>
      </c>
      <c r="K244" s="65">
        <f>+VLOOKUP($N244,'HOME 2-25-2013'!$A$1:$BH$256,4+K$243,FALSE)</f>
        <v>33150</v>
      </c>
      <c r="L244" s="65">
        <f>+VLOOKUP($N244,'HOME 2-25-2013'!$A$1:$BH$256,4+L$243,FALSE)</f>
        <v>35250</v>
      </c>
      <c r="M244" s="109"/>
      <c r="N244" s="96" t="str">
        <f t="shared" ref="N244:N249" si="408">+B$11</f>
        <v>Dallas</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24920</v>
      </c>
      <c r="F245" s="65">
        <f t="shared" ref="F245:L245" si="409">0.8*F246</f>
        <v>28480</v>
      </c>
      <c r="G245" s="65">
        <f t="shared" si="409"/>
        <v>32040</v>
      </c>
      <c r="H245" s="65">
        <f t="shared" si="409"/>
        <v>35600</v>
      </c>
      <c r="I245" s="65">
        <f t="shared" si="409"/>
        <v>38480</v>
      </c>
      <c r="J245" s="65">
        <f t="shared" si="409"/>
        <v>41320</v>
      </c>
      <c r="K245" s="65">
        <f t="shared" si="409"/>
        <v>44160</v>
      </c>
      <c r="L245" s="65">
        <f t="shared" si="409"/>
        <v>47000</v>
      </c>
      <c r="M245" s="109"/>
      <c r="N245" s="96" t="str">
        <f t="shared" si="408"/>
        <v>Dallas</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31150</v>
      </c>
      <c r="F246" s="65">
        <f>+VLOOKUP($N245,'HOME 2-25-2013'!$A$1:$BH$256,12+F$243,FALSE)</f>
        <v>35600</v>
      </c>
      <c r="G246" s="65">
        <f>+VLOOKUP($N245,'HOME 2-25-2013'!$A$1:$BH$256,12+G$243,FALSE)</f>
        <v>40050</v>
      </c>
      <c r="H246" s="65">
        <f>+VLOOKUP($N245,'HOME 2-25-2013'!$A$1:$BH$256,12+H$243,FALSE)</f>
        <v>44500</v>
      </c>
      <c r="I246" s="65">
        <f>+VLOOKUP($N245,'HOME 2-25-2013'!$A$1:$BH$256,12+I$243,FALSE)</f>
        <v>48100</v>
      </c>
      <c r="J246" s="65">
        <f>+VLOOKUP($N245,'HOME 2-25-2013'!$A$1:$BH$256,12+J$243,FALSE)</f>
        <v>51650</v>
      </c>
      <c r="K246" s="65">
        <f>+VLOOKUP($N245,'HOME 2-25-2013'!$A$1:$BH$256,12+K$243,FALSE)</f>
        <v>55200</v>
      </c>
      <c r="L246" s="65">
        <f>+VLOOKUP($N245,'HOME 2-25-2013'!$A$1:$BH$256,12+L$243,FALSE)</f>
        <v>58750</v>
      </c>
      <c r="M246" s="109"/>
      <c r="N246" s="96" t="str">
        <f t="shared" si="408"/>
        <v>Dallas</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37380</v>
      </c>
      <c r="F247" s="65">
        <f>+VLOOKUP($N246,'HOME 2-25-2013'!$A$1:$BH$256,20+F$243,FALSE)</f>
        <v>42720</v>
      </c>
      <c r="G247" s="65">
        <f>+VLOOKUP($N246,'HOME 2-25-2013'!$A$1:$BH$256,20+G$243,FALSE)</f>
        <v>48060</v>
      </c>
      <c r="H247" s="65">
        <f>+VLOOKUP($N246,'HOME 2-25-2013'!$A$1:$BH$256,20+H$243,FALSE)</f>
        <v>53400</v>
      </c>
      <c r="I247" s="65">
        <f>+VLOOKUP($N246,'HOME 2-25-2013'!$A$1:$BH$256,20+I$243,FALSE)</f>
        <v>57720</v>
      </c>
      <c r="J247" s="65">
        <f>+VLOOKUP($N246,'HOME 2-25-2013'!$A$1:$BH$256,20+J$243,FALSE)</f>
        <v>61980</v>
      </c>
      <c r="K247" s="65">
        <f>+VLOOKUP($N246,'HOME 2-25-2013'!$A$1:$BH$256,20+K$243,FALSE)</f>
        <v>66240</v>
      </c>
      <c r="L247" s="65">
        <f>+VLOOKUP($N246,'HOME 2-25-2013'!$A$1:$BH$256,20+L$243,FALSE)</f>
        <v>70500</v>
      </c>
      <c r="M247" s="109"/>
      <c r="N247" s="96" t="str">
        <f t="shared" si="408"/>
        <v>Dallas</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49850</v>
      </c>
      <c r="F248" s="67">
        <f>+VLOOKUP($N247,'HOME 2-25-2013'!$A$1:$BH$256,28+F$243,FALSE)</f>
        <v>57000</v>
      </c>
      <c r="G248" s="67">
        <f>+VLOOKUP($N247,'HOME 2-25-2013'!$A$1:$BH$256,28+G$243,FALSE)</f>
        <v>64100</v>
      </c>
      <c r="H248" s="67">
        <f>+VLOOKUP($N247,'HOME 2-25-2013'!$A$1:$BH$256,28+H$243,FALSE)</f>
        <v>71200</v>
      </c>
      <c r="I248" s="67">
        <f>+VLOOKUP($N247,'HOME 2-25-2013'!$A$1:$BH$256,28+I$243,FALSE)</f>
        <v>76900</v>
      </c>
      <c r="J248" s="67">
        <f>+VLOOKUP($N247,'HOME 2-25-2013'!$A$1:$BH$256,28+J$243,FALSE)</f>
        <v>82600</v>
      </c>
      <c r="K248" s="67">
        <f>+VLOOKUP($N247,'HOME 2-25-2013'!$A$1:$BH$256,28+K$243,FALSE)</f>
        <v>88300</v>
      </c>
      <c r="L248" s="142">
        <f>+VLOOKUP($N247,'HOME 2-25-2013'!$A$1:$BH$256,28+L$243,FALSE)</f>
        <v>94000</v>
      </c>
      <c r="M248" s="109"/>
      <c r="N248" s="96" t="str">
        <f t="shared" si="408"/>
        <v>Dallas</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Dallas</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467</v>
      </c>
      <c r="F253" s="65">
        <f>ROUNDDOWN(AVERAGE(E244,F244)/12*0.3,0)</f>
        <v>501</v>
      </c>
      <c r="G253" s="65">
        <f>ROUNDDOWN(0.3*G244/12,0)</f>
        <v>601</v>
      </c>
      <c r="H253" s="65">
        <f>ROUNDDOWN(AVERAGE(I244,H244)/12*0.3,0)</f>
        <v>694</v>
      </c>
      <c r="I253" s="65">
        <f>ROUNDDOWN(0.3*J244/12,0)</f>
        <v>775</v>
      </c>
      <c r="J253" s="65">
        <f>ROUNDDOWN(AVERAGE(K244,L244)/12*0.3,0)</f>
        <v>855</v>
      </c>
      <c r="K253" s="53"/>
      <c r="L253" s="54"/>
      <c r="M253" s="109"/>
      <c r="N253" s="96" t="str">
        <f>+B$11</f>
        <v>Dallas</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623</v>
      </c>
      <c r="F254" s="65">
        <f>ROUNDDOWN(AVERAGE(E245,F245)/12*0.3,0)</f>
        <v>667</v>
      </c>
      <c r="G254" s="65">
        <f>ROUNDDOWN(0.3*G245/12,0)</f>
        <v>801</v>
      </c>
      <c r="H254" s="65">
        <f>ROUNDDOWN(AVERAGE(I245,H245)/12*0.3,0)</f>
        <v>926</v>
      </c>
      <c r="I254" s="65">
        <f>ROUNDDOWN(0.3*J245/12,0)</f>
        <v>1033</v>
      </c>
      <c r="J254" s="65">
        <f>ROUNDDOWN(AVERAGE(K245,L245)/12*0.3,0)</f>
        <v>1139</v>
      </c>
      <c r="K254" s="44"/>
      <c r="L254" s="45"/>
      <c r="M254" s="109"/>
      <c r="N254" s="96" t="str">
        <f>+B$11</f>
        <v>Dallas</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755</v>
      </c>
      <c r="F255" s="65">
        <f>+VLOOKUP($N$262,'2020 HOME rent 7-1-2020'!$A$2:$P$256,6+$E$259,FALSE)</f>
        <v>808</v>
      </c>
      <c r="G255" s="65">
        <f>+VLOOKUP($N$262,'2020 HOME rent 7-1-2020'!$A$2:$P$256,7+$E$259,FALSE)</f>
        <v>970</v>
      </c>
      <c r="H255" s="65">
        <f>+VLOOKUP($N$262,'2020 HOME rent 7-1-2020'!$A$2:$P$256,8+$E$259,FALSE)</f>
        <v>1120</v>
      </c>
      <c r="I255" s="65">
        <f>+VLOOKUP($N$262,'2020 HOME rent 7-1-2020'!$A$2:$P$256,9+$E$259,FALSE)</f>
        <v>1250</v>
      </c>
      <c r="J255" s="65">
        <f>+VLOOKUP($N$262,'2020 HOME rent 7-1-2020'!$A$2:$P$256,10+$E$259,FALSE)</f>
        <v>1379</v>
      </c>
      <c r="K255" s="44"/>
      <c r="L255" s="45"/>
      <c r="M255" s="109"/>
      <c r="N255" s="96" t="str">
        <f>+B$11</f>
        <v>Dallas</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957</v>
      </c>
      <c r="F256" s="65">
        <f>+VLOOKUP($N$262,'2020 HOME rent 7-1-2020'!$A$2:$P$256,12+$E$259,FALSE)</f>
        <v>1031</v>
      </c>
      <c r="G256" s="65">
        <f>+VLOOKUP($N$262,'2020 HOME rent 7-1-2020'!$A$2:$P$256,13+$E$259,FALSE)</f>
        <v>1239</v>
      </c>
      <c r="H256" s="65">
        <f>+VLOOKUP($N$262,'2020 HOME rent 7-1-2020'!$A$2:$P$256,14+$E$259,FALSE)</f>
        <v>1424</v>
      </c>
      <c r="I256" s="65">
        <f>+VLOOKUP($N$262,'2020 HOME rent 7-1-2020'!$A$2:$P$256,15+$E$259,FALSE)</f>
        <v>1569</v>
      </c>
      <c r="J256" s="65">
        <f>+VLOOKUP($N$262,'2020 HOME rent 7-1-2020'!$A$2:$P$256,16+$E$259,FALSE)</f>
        <v>1712</v>
      </c>
      <c r="K256" s="44"/>
      <c r="L256" s="45"/>
      <c r="M256" s="109"/>
      <c r="N256" s="96" t="str">
        <f>+B$11</f>
        <v>Dallas</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Dallas</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467</v>
      </c>
      <c r="F260" s="65">
        <f>ROUNDDOWN(AVERAGE(E244,F244)/12*0.3,0)</f>
        <v>501</v>
      </c>
      <c r="G260" s="65">
        <f>ROUNDDOWN(0.3*G244/12,0)</f>
        <v>601</v>
      </c>
      <c r="H260" s="65">
        <f>ROUNDDOWN(AVERAGE(I244,H244)/12*0.3,0)</f>
        <v>694</v>
      </c>
      <c r="I260" s="65">
        <f>ROUNDDOWN(0.3*J244/12,0)</f>
        <v>775</v>
      </c>
      <c r="J260" s="65">
        <f>ROUNDDOWN(AVERAGE(K244,L244)/12*0.3,0)</f>
        <v>855</v>
      </c>
      <c r="K260" s="53"/>
      <c r="L260" s="54"/>
      <c r="M260" s="109"/>
      <c r="N260" s="96" t="str">
        <f>+B$11</f>
        <v>Dallas</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623</v>
      </c>
      <c r="F261" s="65">
        <f>ROUNDDOWN(AVERAGE(E245,F245)/12*0.3,0)</f>
        <v>667</v>
      </c>
      <c r="G261" s="65">
        <f>ROUNDDOWN(0.3*G245/12,0)</f>
        <v>801</v>
      </c>
      <c r="H261" s="65">
        <f>ROUNDDOWN(AVERAGE(I245,H245)/12*0.3,0)</f>
        <v>926</v>
      </c>
      <c r="I261" s="65">
        <f>ROUNDDOWN(0.3*J245/12,0)</f>
        <v>1033</v>
      </c>
      <c r="J261" s="65">
        <f>ROUNDDOWN(AVERAGE(K245,L245)/12*0.3,0)</f>
        <v>1139</v>
      </c>
      <c r="K261" s="44"/>
      <c r="L261" s="45"/>
      <c r="M261" s="109"/>
      <c r="N261" s="96" t="str">
        <f>+B$11</f>
        <v>Dallas</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778</v>
      </c>
      <c r="F262" s="65">
        <f>+VLOOKUP($N$262,'2021 HOME rent 6-1-2021'!$A$2:$P$256,6+$E$259,FALSE)</f>
        <v>834</v>
      </c>
      <c r="G262" s="65">
        <f>+VLOOKUP($N$262,'2021 HOME rent 6-1-2021'!$A$2:$P$256,7+$E$259,FALSE)</f>
        <v>1001</v>
      </c>
      <c r="H262" s="65">
        <f>+VLOOKUP($N$262,'2021 HOME rent 6-1-2021'!$A$2:$P$256,8+$E$259,FALSE)</f>
        <v>1157</v>
      </c>
      <c r="I262" s="65">
        <f>+VLOOKUP($N$262,'2021 HOME rent 6-1-2021'!$A$2:$P$256,9+$E$259,FALSE)</f>
        <v>1291</v>
      </c>
      <c r="J262" s="65">
        <f>+VLOOKUP($N$262,'2021 HOME rent 6-1-2021'!$A$2:$P$256,10+$E$259,FALSE)</f>
        <v>1424</v>
      </c>
      <c r="K262" s="44"/>
      <c r="L262" s="45"/>
      <c r="M262" s="109"/>
      <c r="N262" s="96" t="str">
        <f>+B$11</f>
        <v>Dallas</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993</v>
      </c>
      <c r="F263" s="65">
        <f>+VLOOKUP($N$262,'2021 HOME rent 6-1-2021'!$A$2:$P$256,12+$E$259,FALSE)</f>
        <v>1065</v>
      </c>
      <c r="G263" s="65">
        <f>+VLOOKUP($N$262,'2021 HOME rent 6-1-2021'!$A$2:$P$256,13+$E$259,FALSE)</f>
        <v>1281</v>
      </c>
      <c r="H263" s="65">
        <f>+VLOOKUP($N$262,'2021 HOME rent 6-1-2021'!$A$2:$P$256,14+$E$259,FALSE)</f>
        <v>1470</v>
      </c>
      <c r="I263" s="65">
        <f>+VLOOKUP($N$262,'2021 HOME rent 6-1-2021'!$A$2:$P$256,15+$E$259,FALSE)</f>
        <v>1621</v>
      </c>
      <c r="J263" s="65">
        <f>+VLOOKUP($N$262,'2021 HOME rent 6-1-2021'!$A$2:$P$256,16+$E$259,FALSE)</f>
        <v>1770</v>
      </c>
      <c r="K263" s="44"/>
      <c r="L263" s="45"/>
      <c r="M263" s="109"/>
      <c r="N263" s="96" t="str">
        <f>+B$11</f>
        <v>Dallas</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Dallas</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18690</v>
      </c>
      <c r="F268" s="126">
        <f t="shared" ref="F268:L268" si="410">+F270*0.6</f>
        <v>21360</v>
      </c>
      <c r="G268" s="126">
        <f t="shared" si="410"/>
        <v>24030</v>
      </c>
      <c r="H268" s="126">
        <f t="shared" si="410"/>
        <v>26700</v>
      </c>
      <c r="I268" s="126">
        <f t="shared" si="410"/>
        <v>28860</v>
      </c>
      <c r="J268" s="126">
        <f t="shared" si="410"/>
        <v>30990</v>
      </c>
      <c r="K268" s="126">
        <f t="shared" si="410"/>
        <v>33120</v>
      </c>
      <c r="L268" s="126">
        <f t="shared" si="410"/>
        <v>35250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24920</v>
      </c>
      <c r="F269" s="126">
        <f t="shared" ref="F269:L269" si="411">+F270*0.8</f>
        <v>28480</v>
      </c>
      <c r="G269" s="126">
        <f t="shared" si="411"/>
        <v>32040</v>
      </c>
      <c r="H269" s="126">
        <f t="shared" si="411"/>
        <v>35600</v>
      </c>
      <c r="I269" s="126">
        <f t="shared" si="411"/>
        <v>38480</v>
      </c>
      <c r="J269" s="126">
        <f t="shared" si="411"/>
        <v>41320</v>
      </c>
      <c r="K269" s="126">
        <f t="shared" si="411"/>
        <v>44160</v>
      </c>
      <c r="L269" s="126">
        <f t="shared" si="411"/>
        <v>47000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31150</v>
      </c>
      <c r="F270" s="126">
        <f>+VLOOKUP($N270,'NSP12-I'!$A$3:$R$257,2+F$267)</f>
        <v>35600</v>
      </c>
      <c r="G270" s="126">
        <f>+VLOOKUP($N270,'NSP12-I'!$A$3:$R$257,2+G$267)</f>
        <v>40050</v>
      </c>
      <c r="H270" s="126">
        <f>+VLOOKUP($N270,'NSP12-I'!$A$3:$R$257,2+H$267)</f>
        <v>44500</v>
      </c>
      <c r="I270" s="126">
        <f>+VLOOKUP($N270,'NSP12-I'!$A$3:$R$257,2+I$267)</f>
        <v>48100</v>
      </c>
      <c r="J270" s="126">
        <f>+VLOOKUP($N270,'NSP12-I'!$A$3:$R$257,2+J$267)</f>
        <v>51650</v>
      </c>
      <c r="K270" s="126">
        <f>+VLOOKUP($N270,'NSP12-I'!$A$3:$R$257,2+K$267)</f>
        <v>55200</v>
      </c>
      <c r="L270" s="126">
        <f>+VLOOKUP($N270,'NSP12-I'!$A$3:$R$257,2+L$267)</f>
        <v>58750</v>
      </c>
      <c r="M270" s="109"/>
      <c r="N270" s="96" t="str">
        <f>+CONCATENATE($B$11)</f>
        <v>Dallas</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37380</v>
      </c>
      <c r="F271" s="126">
        <f t="shared" ref="F271:L271" si="412">+F270*1.2</f>
        <v>42720</v>
      </c>
      <c r="G271" s="126">
        <f t="shared" si="412"/>
        <v>48060</v>
      </c>
      <c r="H271" s="126">
        <f t="shared" si="412"/>
        <v>53400</v>
      </c>
      <c r="I271" s="126">
        <f t="shared" si="412"/>
        <v>57720</v>
      </c>
      <c r="J271" s="126">
        <f t="shared" si="412"/>
        <v>61980</v>
      </c>
      <c r="K271" s="126">
        <f t="shared" si="412"/>
        <v>66240</v>
      </c>
      <c r="L271" s="126">
        <f t="shared" si="412"/>
        <v>70500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49840</v>
      </c>
      <c r="F272" s="129">
        <f t="shared" ref="F272:L272" si="414">+F270*1.6</f>
        <v>56960</v>
      </c>
      <c r="G272" s="129">
        <f t="shared" si="414"/>
        <v>64080</v>
      </c>
      <c r="H272" s="129">
        <f t="shared" si="414"/>
        <v>71200</v>
      </c>
      <c r="I272" s="129">
        <f t="shared" si="414"/>
        <v>76960</v>
      </c>
      <c r="J272" s="129">
        <f t="shared" si="414"/>
        <v>82640</v>
      </c>
      <c r="K272" s="129">
        <f t="shared" si="414"/>
        <v>88320</v>
      </c>
      <c r="L272" s="129">
        <f t="shared" si="414"/>
        <v>94000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74750</v>
      </c>
      <c r="F273" s="129">
        <f>+VLOOKUP($N273,'NSP12-I'!$A$3:$R$257,10+F$267)</f>
        <v>85450</v>
      </c>
      <c r="G273" s="129">
        <f>+VLOOKUP($N273,'NSP12-I'!$A$3:$R$257,10+G$267)</f>
        <v>96100</v>
      </c>
      <c r="H273" s="129">
        <f>+VLOOKUP($N273,'NSP12-I'!$A$3:$R$257,10+H$267)</f>
        <v>106800</v>
      </c>
      <c r="I273" s="129">
        <f>+VLOOKUP($N273,'NSP12-I'!$A$3:$R$257,10+I$267)</f>
        <v>115350</v>
      </c>
      <c r="J273" s="129">
        <f>+VLOOKUP($N273,'NSP12-I'!$A$3:$R$257,10+J$267)</f>
        <v>123900</v>
      </c>
      <c r="K273" s="129">
        <f>+VLOOKUP($N273,'NSP12-I'!$A$3:$R$257,10+K$267)</f>
        <v>132450</v>
      </c>
      <c r="L273" s="129">
        <f>+VLOOKUP($N273,'NSP12-I'!$A$3:$R$257,10+L$267)</f>
        <v>141000</v>
      </c>
      <c r="M273" s="111"/>
      <c r="N273" s="112" t="str">
        <f>+CONCATENATE($B$11)</f>
        <v>Dallas</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9350</v>
      </c>
      <c r="F285" s="248">
        <f t="shared" ref="F285:L285" si="415">ROUNDUP(F286/2,0)</f>
        <v>10700</v>
      </c>
      <c r="G285" s="248">
        <f t="shared" si="415"/>
        <v>12025</v>
      </c>
      <c r="H285" s="248">
        <f t="shared" si="415"/>
        <v>13350</v>
      </c>
      <c r="I285" s="248">
        <f t="shared" si="415"/>
        <v>15520</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18700</v>
      </c>
      <c r="F286" s="237">
        <f>INDEX(NHTF2018!E4:E259,MATCH($N$286, NHTF2018!$A$4:$A$259, 0))</f>
        <v>21400</v>
      </c>
      <c r="G286" s="237">
        <f>INDEX(NHTF2018!F4:F259,MATCH($N$286, NHTF2018!$A$4:$A$259, 0))</f>
        <v>24050</v>
      </c>
      <c r="H286" s="237">
        <f>INDEX(NHTF2018!G4:G259,MATCH($N$286, NHTF2018!$A$4:$A$259, 0))</f>
        <v>26700</v>
      </c>
      <c r="I286" s="237">
        <f>INDEX(NHTF2018!H4:H259,MATCH($N$286, NHTF2018!$A$4:$A$259, 0))</f>
        <v>31040</v>
      </c>
      <c r="J286" s="237">
        <f>INDEX(NHTF2018!I4:I259,MATCH($N$286, NHTF2018!$A$4:$A$259, 0))</f>
        <v>35580</v>
      </c>
      <c r="K286" s="237">
        <f>INDEX(NHTF2018!J4:J259,MATCH($N$286, NHTF2018!$A$4:$A$259, 0))</f>
        <v>40120</v>
      </c>
      <c r="L286" s="237">
        <f>INDEX(NHTF2018!K4:K259,MATCH($N$286, NHTF2018!$A$4:$A$259, 0))</f>
        <v>44660</v>
      </c>
      <c r="N286" s="6" t="str">
        <f>+CONCATENATE($B$11)</f>
        <v>Dallas</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234</v>
      </c>
      <c r="F290" s="248">
        <f t="shared" ref="F290:J290" si="416">ROUNDUP(F291/2,0)</f>
        <v>251</v>
      </c>
      <c r="G290" s="248">
        <f t="shared" si="416"/>
        <v>301</v>
      </c>
      <c r="H290" s="248">
        <f t="shared" si="416"/>
        <v>360</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467</v>
      </c>
      <c r="F291" s="237">
        <f>INDEX(NHTF2018!Q4:Q259,MATCH($N$286, NHTF2018!$A$4:$A$259, 0))</f>
        <v>501</v>
      </c>
      <c r="G291" s="237">
        <f>INDEX(NHTF2018!R4:R259,MATCH($N$286, NHTF2018!$A$4:$A$259, 0))</f>
        <v>601</v>
      </c>
      <c r="H291" s="237">
        <f>INDEX(NHTF2018!S4:S259,MATCH($N$286, NHTF2018!$A$4:$A$259, 0))</f>
        <v>719</v>
      </c>
      <c r="I291" s="237">
        <f>INDEX(NHTF2018!T4:T259,MATCH($N$286, NHTF2018!$A$4:$A$259, 0))</f>
        <v>889</v>
      </c>
      <c r="J291" s="237">
        <f>INDEX(NHTF2018!U4:U259,MATCH($N$286, NHTF2018!$A$4:$A$259, 0))</f>
        <v>1059</v>
      </c>
      <c r="K291" s="232"/>
      <c r="L291" s="239"/>
      <c r="N291" s="96" t="str">
        <f>+CONCATENATE($B$11)</f>
        <v>Dallas</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dcterms:created xsi:type="dcterms:W3CDTF">2011-06-01T13:01:36Z</dcterms:created>
  <dcterms:modified xsi:type="dcterms:W3CDTF">2022-05-04T21:20:29Z</dcterms:modified>
  <cp:category/>
  <cp:contentStatus/>
</cp:coreProperties>
</file>