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226"/>
  <workbookPr codeName="ThisWorkbook" defaultThemeVersion="124226"/>
  <mc:AlternateContent xmlns:mc="http://schemas.openxmlformats.org/markup-compatibility/2006">
    <mc:Choice Requires="x15">
      <x15ac:absPath xmlns:x15ac="http://schemas.microsoft.com/office/spreadsheetml/2010/11/ac" url="C:\Users\Cindy\Desktop\"/>
    </mc:Choice>
  </mc:AlternateContent>
  <xr:revisionPtr revIDLastSave="0" documentId="8_{D5B841B3-CFD6-4DD4-BFDE-C03ACD9B2EB9}" xr6:coauthVersionLast="32" xr6:coauthVersionMax="32" xr10:uidLastSave="{00000000-0000-0000-0000-000000000000}"/>
  <workbookProtection workbookPassword="88EA" lockStructure="1"/>
  <bookViews>
    <workbookView xWindow="0" yWindow="0" windowWidth="28800" windowHeight="12225"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2015 HOME rent 6-1-2015" sheetId="37" state="hidden" r:id="rId18"/>
    <sheet name="2016 HOME rent 6-6-2016" sheetId="39" state="hidden" r:id="rId19"/>
    <sheet name="2017 HOME rent 6-15-2017" sheetId="41" state="hidden" r:id="rId20"/>
    <sheet name="NHTF2018" sheetId="43" state="hidden" r:id="rId21"/>
  </sheets>
  <definedNames>
    <definedName name="_xlnm._FilterDatabase" localSheetId="16" hidden="1">MTSP2018!#REF!</definedName>
    <definedName name="MTSP2016">MTSP2016!$A$3:$AS$257</definedName>
    <definedName name="MTSP2017" localSheetId="15">MTSP2017!$B$3:$AQ$257</definedName>
    <definedName name="MTSP2017" localSheetId="16">MTSP2018!$B$3:$AQ$257</definedName>
    <definedName name="_xlnm.Print_Area" localSheetId="0">'Income-Rent Tool'!$A$2:$M$37</definedName>
  </definedNames>
  <calcPr calcId="162913"/>
</workbook>
</file>

<file path=xl/calcChain.xml><?xml version="1.0" encoding="utf-8"?>
<calcChain xmlns="http://schemas.openxmlformats.org/spreadsheetml/2006/main">
  <c r="A35" i="1" l="1"/>
  <c r="D29" i="1"/>
  <c r="A164" i="1"/>
  <c r="A163" i="1"/>
  <c r="A142" i="1"/>
  <c r="A141" i="1"/>
  <c r="A120" i="1"/>
  <c r="A119" i="1"/>
  <c r="A98" i="1"/>
  <c r="A97" i="1"/>
  <c r="A76" i="1"/>
  <c r="A75" i="1"/>
  <c r="N186" i="1"/>
  <c r="N142" i="1"/>
  <c r="N120" i="1"/>
  <c r="N76" i="1"/>
  <c r="D28" i="1"/>
  <c r="D31" i="1"/>
  <c r="D30" i="1"/>
  <c r="D27" i="1"/>
  <c r="D20" i="1"/>
  <c r="D19" i="1"/>
  <c r="D18" i="1"/>
  <c r="D17" i="1"/>
  <c r="D16" i="1"/>
  <c r="L20" i="1"/>
  <c r="K20" i="1"/>
  <c r="J20" i="1"/>
  <c r="I20" i="1"/>
  <c r="H20" i="1"/>
  <c r="G20" i="1"/>
  <c r="F20" i="1"/>
  <c r="E20" i="1"/>
  <c r="N235" i="1"/>
  <c r="N231" i="1"/>
  <c r="G235" i="1" s="1"/>
  <c r="J235" i="1" l="1"/>
  <c r="J231" i="1"/>
  <c r="I231" i="1"/>
  <c r="F231" i="1"/>
  <c r="F235" i="1"/>
  <c r="I235" i="1"/>
  <c r="E231" i="1"/>
  <c r="E235" i="1"/>
  <c r="H231" i="1"/>
  <c r="L231" i="1"/>
  <c r="H235" i="1"/>
  <c r="G231" i="1"/>
  <c r="K231"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184" i="1"/>
  <c r="A161" i="1"/>
  <c r="A162" i="1"/>
  <c r="A139" i="1"/>
  <c r="A140" i="1"/>
  <c r="A117" i="1"/>
  <c r="A118" i="1"/>
  <c r="A95" i="1"/>
  <c r="A96" i="1"/>
  <c r="A74" i="1"/>
  <c r="A73" i="1"/>
  <c r="N140" i="1"/>
  <c r="AB140" i="1" s="1"/>
  <c r="N138" i="1"/>
  <c r="N118" i="1"/>
  <c r="N11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T142" i="1" l="1"/>
  <c r="Q142" i="1"/>
  <c r="V120" i="1"/>
  <c r="V164" i="1" s="1"/>
  <c r="AC120" i="1"/>
  <c r="AC98" i="1" s="1"/>
  <c r="Z120" i="1"/>
  <c r="P120" i="1"/>
  <c r="S120" i="1"/>
  <c r="W120" i="1"/>
  <c r="W164" i="1" s="1"/>
  <c r="U120" i="1"/>
  <c r="U164" i="1" s="1"/>
  <c r="S142" i="1"/>
  <c r="Y120" i="1"/>
  <c r="Y98" i="1" s="1"/>
  <c r="AB142" i="1"/>
  <c r="S186" i="1"/>
  <c r="AA142" i="1"/>
  <c r="P142" i="1"/>
  <c r="AD120" i="1"/>
  <c r="AE120" i="1"/>
  <c r="Z142" i="1"/>
  <c r="AA120" i="1"/>
  <c r="AD142" i="1"/>
  <c r="R142" i="1"/>
  <c r="AE142" i="1"/>
  <c r="Q120" i="1"/>
  <c r="Q98" i="1" s="1"/>
  <c r="AF142" i="1"/>
  <c r="V142" i="1"/>
  <c r="R120" i="1"/>
  <c r="R98" i="1" s="1"/>
  <c r="Y142" i="1"/>
  <c r="U142" i="1"/>
  <c r="AB120" i="1"/>
  <c r="AB164" i="1" s="1"/>
  <c r="T120" i="1"/>
  <c r="T164" i="1" s="1"/>
  <c r="W142" i="1"/>
  <c r="AC142" i="1"/>
  <c r="AF120" i="1"/>
  <c r="AF76" i="1" s="1"/>
  <c r="U118" i="1"/>
  <c r="U74" i="1" s="1"/>
  <c r="S184" i="1"/>
  <c r="A184" i="27"/>
  <c r="AA140" i="1"/>
  <c r="A71" i="27"/>
  <c r="A39" i="27"/>
  <c r="AF118" i="1"/>
  <c r="AF162" i="1" s="1"/>
  <c r="AB118" i="1"/>
  <c r="AB162" i="1" s="1"/>
  <c r="AE140" i="1"/>
  <c r="U140" i="1"/>
  <c r="AF140" i="1"/>
  <c r="AE118" i="1"/>
  <c r="AE162" i="1" s="1"/>
  <c r="Y118" i="1"/>
  <c r="Y162" i="1" s="1"/>
  <c r="AC118" i="1"/>
  <c r="AC74" i="1" s="1"/>
  <c r="Y140" i="1"/>
  <c r="AC140" i="1"/>
  <c r="AA118" i="1"/>
  <c r="AA162" i="1" s="1"/>
  <c r="Z118" i="1"/>
  <c r="Z96" i="1" s="1"/>
  <c r="AD118" i="1"/>
  <c r="AD162" i="1" s="1"/>
  <c r="Z140" i="1"/>
  <c r="AD140" i="1"/>
  <c r="T140" i="1"/>
  <c r="P140" i="1"/>
  <c r="A62" i="28"/>
  <c r="A101" i="5"/>
  <c r="A230" i="5"/>
  <c r="A58" i="28"/>
  <c r="A21" i="5"/>
  <c r="A85" i="5"/>
  <c r="A149" i="5"/>
  <c r="A214" i="5"/>
  <c r="A7" i="27"/>
  <c r="A135" i="27"/>
  <c r="A13" i="28"/>
  <c r="A46" i="28"/>
  <c r="T118" i="1"/>
  <c r="A53" i="5"/>
  <c r="A117" i="5"/>
  <c r="A181" i="5"/>
  <c r="A246" i="5"/>
  <c r="A29" i="28"/>
  <c r="A37" i="5"/>
  <c r="A165" i="5"/>
  <c r="A25" i="28"/>
  <c r="A5" i="5"/>
  <c r="A69" i="5"/>
  <c r="A133" i="5"/>
  <c r="A197" i="5"/>
  <c r="A103" i="27"/>
  <c r="A9" i="28"/>
  <c r="A41" i="28"/>
  <c r="A74" i="28"/>
  <c r="P118" i="1"/>
  <c r="S118" i="1"/>
  <c r="W118" i="1"/>
  <c r="S140" i="1"/>
  <c r="W14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18" i="1"/>
  <c r="V118" i="1"/>
  <c r="R140" i="1"/>
  <c r="V140"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18" i="1"/>
  <c r="Q14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F377" i="1"/>
  <c r="BF376" i="1"/>
  <c r="BF375" i="1"/>
  <c r="BF374" i="1"/>
  <c r="BF373" i="1"/>
  <c r="BF372" i="1"/>
  <c r="BF371" i="1"/>
  <c r="BF370" i="1"/>
  <c r="BF369" i="1"/>
  <c r="BF368" i="1"/>
  <c r="BF367" i="1"/>
  <c r="BF366" i="1"/>
  <c r="BF365" i="1"/>
  <c r="BF364" i="1"/>
  <c r="BF363" i="1"/>
  <c r="BF362" i="1"/>
  <c r="BF361" i="1"/>
  <c r="BF360" i="1"/>
  <c r="BF359" i="1"/>
  <c r="BF358" i="1"/>
  <c r="BF357" i="1"/>
  <c r="BF356" i="1"/>
  <c r="BF355" i="1"/>
  <c r="BF354" i="1"/>
  <c r="BF353" i="1"/>
  <c r="BF352" i="1"/>
  <c r="BF351" i="1"/>
  <c r="BF350" i="1"/>
  <c r="BF349" i="1"/>
  <c r="BF348" i="1"/>
  <c r="BF347" i="1"/>
  <c r="BF346" i="1"/>
  <c r="BF345" i="1"/>
  <c r="BF344" i="1"/>
  <c r="BF343" i="1"/>
  <c r="BF342" i="1"/>
  <c r="BF341" i="1"/>
  <c r="BF340" i="1"/>
  <c r="BF339" i="1"/>
  <c r="BF338" i="1"/>
  <c r="BF337" i="1"/>
  <c r="BF336" i="1"/>
  <c r="BF335" i="1"/>
  <c r="BF334" i="1"/>
  <c r="BF333" i="1"/>
  <c r="BF332" i="1"/>
  <c r="BF331" i="1"/>
  <c r="BF330" i="1"/>
  <c r="BF329" i="1"/>
  <c r="BF328" i="1"/>
  <c r="BF327" i="1"/>
  <c r="BF326" i="1"/>
  <c r="BF325" i="1"/>
  <c r="BF324" i="1"/>
  <c r="BF323" i="1"/>
  <c r="BF322" i="1"/>
  <c r="BF321" i="1"/>
  <c r="BF320" i="1"/>
  <c r="BF319" i="1"/>
  <c r="BF318" i="1"/>
  <c r="BF317" i="1"/>
  <c r="BF316" i="1"/>
  <c r="BF315" i="1"/>
  <c r="BF314" i="1"/>
  <c r="BF313" i="1"/>
  <c r="BF312" i="1"/>
  <c r="BF311" i="1"/>
  <c r="BF310" i="1"/>
  <c r="BF309" i="1"/>
  <c r="BF308" i="1"/>
  <c r="BF307" i="1"/>
  <c r="BF306" i="1"/>
  <c r="BF305" i="1"/>
  <c r="BF304" i="1"/>
  <c r="BF303" i="1"/>
  <c r="BF302" i="1"/>
  <c r="BF301" i="1"/>
  <c r="BF300" i="1"/>
  <c r="BF299" i="1"/>
  <c r="BF298" i="1"/>
  <c r="BF297" i="1"/>
  <c r="BF296" i="1"/>
  <c r="BF295" i="1"/>
  <c r="BF294" i="1"/>
  <c r="BF293" i="1"/>
  <c r="BF292" i="1"/>
  <c r="BF291" i="1"/>
  <c r="BF290" i="1"/>
  <c r="BF289" i="1"/>
  <c r="BF288" i="1"/>
  <c r="BF287" i="1"/>
  <c r="BF286" i="1"/>
  <c r="BF285" i="1"/>
  <c r="BF284" i="1"/>
  <c r="BF283" i="1"/>
  <c r="BF282" i="1"/>
  <c r="BF281" i="1"/>
  <c r="BF280" i="1"/>
  <c r="BF279" i="1"/>
  <c r="BF278" i="1"/>
  <c r="BF277" i="1"/>
  <c r="BF276" i="1"/>
  <c r="BF275" i="1"/>
  <c r="BF274" i="1"/>
  <c r="BF273" i="1"/>
  <c r="BF272" i="1"/>
  <c r="BF271" i="1"/>
  <c r="BF270" i="1"/>
  <c r="BF269" i="1"/>
  <c r="BF268" i="1"/>
  <c r="BF267" i="1"/>
  <c r="BF266" i="1"/>
  <c r="BF265" i="1"/>
  <c r="BF264" i="1"/>
  <c r="BF263" i="1"/>
  <c r="BF262" i="1"/>
  <c r="BF261" i="1"/>
  <c r="BF260" i="1"/>
  <c r="BF259" i="1"/>
  <c r="BF258" i="1"/>
  <c r="BF257" i="1"/>
  <c r="BF256" i="1"/>
  <c r="BF255" i="1"/>
  <c r="BF254" i="1"/>
  <c r="BF253" i="1"/>
  <c r="BF252" i="1"/>
  <c r="BF251" i="1"/>
  <c r="BF250" i="1"/>
  <c r="BF249" i="1"/>
  <c r="BF248" i="1"/>
  <c r="BF247" i="1"/>
  <c r="BF246" i="1"/>
  <c r="BF245" i="1"/>
  <c r="BF244" i="1"/>
  <c r="BF243" i="1"/>
  <c r="BF242" i="1"/>
  <c r="BF241" i="1"/>
  <c r="BF240" i="1"/>
  <c r="BF239" i="1"/>
  <c r="BF238" i="1"/>
  <c r="BF237" i="1"/>
  <c r="BF236" i="1"/>
  <c r="BF235" i="1"/>
  <c r="BF234" i="1"/>
  <c r="BF233" i="1"/>
  <c r="BF232" i="1"/>
  <c r="BF231" i="1"/>
  <c r="BF230" i="1"/>
  <c r="BF229" i="1"/>
  <c r="BF228" i="1"/>
  <c r="BF227" i="1"/>
  <c r="BF226" i="1"/>
  <c r="BF225" i="1"/>
  <c r="BF224" i="1"/>
  <c r="BF223" i="1"/>
  <c r="BF222" i="1"/>
  <c r="BF221" i="1"/>
  <c r="BF220" i="1"/>
  <c r="BF219" i="1"/>
  <c r="BF218" i="1"/>
  <c r="BF217" i="1"/>
  <c r="N219" i="1"/>
  <c r="I219" i="1" s="1"/>
  <c r="BF216" i="1"/>
  <c r="BF215" i="1"/>
  <c r="BF214" i="1"/>
  <c r="N216" i="1"/>
  <c r="L216" i="1" s="1"/>
  <c r="BF213" i="1"/>
  <c r="BF212" i="1"/>
  <c r="BF211" i="1"/>
  <c r="BF210" i="1"/>
  <c r="BF209" i="1"/>
  <c r="BF208" i="1"/>
  <c r="N210" i="1"/>
  <c r="BF207" i="1"/>
  <c r="N209" i="1"/>
  <c r="BF206" i="1"/>
  <c r="N208" i="1"/>
  <c r="BF205" i="1"/>
  <c r="N207" i="1"/>
  <c r="BF204" i="1"/>
  <c r="N206" i="1"/>
  <c r="BF203" i="1"/>
  <c r="BF202" i="1"/>
  <c r="BF201" i="1"/>
  <c r="N203" i="1"/>
  <c r="BF200" i="1"/>
  <c r="N202" i="1"/>
  <c r="BF199" i="1"/>
  <c r="N201" i="1"/>
  <c r="BF198" i="1"/>
  <c r="N200" i="1"/>
  <c r="BF197" i="1"/>
  <c r="N199" i="1"/>
  <c r="BF196" i="1"/>
  <c r="BF195" i="1"/>
  <c r="BF194" i="1"/>
  <c r="BF193" i="1"/>
  <c r="N195" i="1"/>
  <c r="BF192" i="1"/>
  <c r="N194" i="1"/>
  <c r="BF191" i="1"/>
  <c r="N193" i="1"/>
  <c r="L194" i="1" s="1"/>
  <c r="BF190" i="1"/>
  <c r="N192" i="1"/>
  <c r="I193" i="1" s="1"/>
  <c r="BF189" i="1"/>
  <c r="N191" i="1"/>
  <c r="H192" i="1" s="1"/>
  <c r="BF188" i="1"/>
  <c r="N190" i="1"/>
  <c r="K190" i="1" s="1"/>
  <c r="BF187" i="1"/>
  <c r="BF184" i="1"/>
  <c r="BF183" i="1"/>
  <c r="BF182" i="1"/>
  <c r="N182" i="1"/>
  <c r="S182" i="1" s="1"/>
  <c r="BF181" i="1"/>
  <c r="BF180" i="1"/>
  <c r="N180" i="1"/>
  <c r="BF179" i="1"/>
  <c r="BF178" i="1"/>
  <c r="N178" i="1"/>
  <c r="BF177" i="1"/>
  <c r="BF176" i="1"/>
  <c r="N176" i="1"/>
  <c r="BF175" i="1"/>
  <c r="BF174" i="1"/>
  <c r="N174" i="1"/>
  <c r="BF173" i="1"/>
  <c r="BF172" i="1"/>
  <c r="N172" i="1"/>
  <c r="BF171" i="1"/>
  <c r="BF170" i="1"/>
  <c r="N170" i="1"/>
  <c r="BF169" i="1"/>
  <c r="BF168" i="1"/>
  <c r="N168" i="1"/>
  <c r="BF167" i="1"/>
  <c r="N167" i="1"/>
  <c r="BF166" i="1"/>
  <c r="BF165" i="1"/>
  <c r="BF162" i="1"/>
  <c r="BF161" i="1"/>
  <c r="BF160" i="1"/>
  <c r="A160" i="1"/>
  <c r="BF159" i="1"/>
  <c r="A159" i="1"/>
  <c r="BF158" i="1"/>
  <c r="A158" i="1"/>
  <c r="A157" i="1"/>
  <c r="BF156" i="1"/>
  <c r="A156" i="1"/>
  <c r="BF155" i="1"/>
  <c r="A155" i="1"/>
  <c r="BF154" i="1"/>
  <c r="A154" i="1"/>
  <c r="BF153" i="1"/>
  <c r="W98" i="1" l="1"/>
  <c r="W76" i="1"/>
  <c r="AC164" i="1"/>
  <c r="AC76" i="1"/>
  <c r="AH120" i="1"/>
  <c r="AI120" i="1" s="1"/>
  <c r="E120" i="1" s="1"/>
  <c r="K11" i="1"/>
  <c r="U96" i="1"/>
  <c r="P76" i="1"/>
  <c r="P164" i="1"/>
  <c r="U76" i="1"/>
  <c r="U98" i="1"/>
  <c r="AF164" i="1"/>
  <c r="V76" i="1"/>
  <c r="P98" i="1"/>
  <c r="Q164" i="1"/>
  <c r="AF98" i="1"/>
  <c r="AA98" i="1"/>
  <c r="AA164" i="1"/>
  <c r="AA76" i="1"/>
  <c r="S98" i="1"/>
  <c r="S76" i="1"/>
  <c r="S164" i="1"/>
  <c r="AD164" i="1"/>
  <c r="AD98" i="1"/>
  <c r="AD76" i="1"/>
  <c r="T76" i="1"/>
  <c r="R164" i="1"/>
  <c r="V98" i="1"/>
  <c r="T98" i="1"/>
  <c r="Q76" i="1"/>
  <c r="Y164" i="1"/>
  <c r="AB76" i="1"/>
  <c r="AB98" i="1"/>
  <c r="AE98" i="1"/>
  <c r="AE164" i="1"/>
  <c r="AE76" i="1"/>
  <c r="Z76" i="1"/>
  <c r="Z98" i="1"/>
  <c r="Z164" i="1"/>
  <c r="R76" i="1"/>
  <c r="Y76" i="1"/>
  <c r="S185" i="1"/>
  <c r="U162" i="1"/>
  <c r="S183" i="1"/>
  <c r="AH118" i="1"/>
  <c r="AK118" i="1" s="1"/>
  <c r="G209" i="1"/>
  <c r="I208" i="1"/>
  <c r="E208" i="1"/>
  <c r="G202" i="1"/>
  <c r="I201" i="1"/>
  <c r="E201" i="1"/>
  <c r="I209" i="1"/>
  <c r="G208" i="1"/>
  <c r="I202" i="1"/>
  <c r="E202" i="1"/>
  <c r="G201" i="1"/>
  <c r="H209" i="1"/>
  <c r="J208" i="1"/>
  <c r="F208" i="1"/>
  <c r="H202" i="1"/>
  <c r="J201" i="1"/>
  <c r="F201" i="1"/>
  <c r="E209" i="1"/>
  <c r="J209" i="1"/>
  <c r="F209" i="1"/>
  <c r="H208" i="1"/>
  <c r="J202" i="1"/>
  <c r="F202" i="1"/>
  <c r="H201" i="1"/>
  <c r="A62" i="9"/>
  <c r="AC96" i="1"/>
  <c r="S176" i="1"/>
  <c r="Y74" i="1"/>
  <c r="AF74" i="1"/>
  <c r="AF96" i="1"/>
  <c r="AD96" i="1"/>
  <c r="S174" i="1"/>
  <c r="A11" i="8"/>
  <c r="Z74" i="1"/>
  <c r="AC162" i="1"/>
  <c r="Z162" i="1"/>
  <c r="S178" i="1"/>
  <c r="S172" i="1"/>
  <c r="AB96" i="1"/>
  <c r="AA96" i="1"/>
  <c r="AA74" i="1"/>
  <c r="AB74" i="1"/>
  <c r="AE74" i="1"/>
  <c r="AE96" i="1"/>
  <c r="AD74" i="1"/>
  <c r="Y96" i="1"/>
  <c r="F194" i="1"/>
  <c r="E194" i="1"/>
  <c r="E190" i="1"/>
  <c r="E206" i="1" s="1"/>
  <c r="Q74" i="1"/>
  <c r="Q96" i="1"/>
  <c r="Q162" i="1"/>
  <c r="R74" i="1"/>
  <c r="R96" i="1"/>
  <c r="R162" i="1"/>
  <c r="W74" i="1"/>
  <c r="W96" i="1"/>
  <c r="W162" i="1"/>
  <c r="P74" i="1"/>
  <c r="P96" i="1"/>
  <c r="P162" i="1"/>
  <c r="S74" i="1"/>
  <c r="S96" i="1"/>
  <c r="S162" i="1"/>
  <c r="V74" i="1"/>
  <c r="V96" i="1"/>
  <c r="V162" i="1"/>
  <c r="T74" i="1"/>
  <c r="T96" i="1"/>
  <c r="T162" i="1"/>
  <c r="K194" i="1"/>
  <c r="A204" i="8"/>
  <c r="A14" i="9"/>
  <c r="A36" i="9"/>
  <c r="A57" i="9"/>
  <c r="A78" i="9"/>
  <c r="A100" i="9"/>
  <c r="J190" i="1"/>
  <c r="I206" i="1" s="1"/>
  <c r="J194" i="1"/>
  <c r="I216" i="1"/>
  <c r="I218" i="1" s="1"/>
  <c r="A139" i="8"/>
  <c r="A9" i="9"/>
  <c r="A30" i="9"/>
  <c r="A52" i="9"/>
  <c r="A73" i="9"/>
  <c r="A94" i="9"/>
  <c r="A20" i="9"/>
  <c r="A41" i="9"/>
  <c r="A84" i="9"/>
  <c r="I190" i="1"/>
  <c r="F216" i="1"/>
  <c r="F214"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190" i="1"/>
  <c r="L190" i="1"/>
  <c r="J199" i="1" s="1"/>
  <c r="I194" i="1"/>
  <c r="E216" i="1"/>
  <c r="E218" i="1" s="1"/>
  <c r="K216" i="1"/>
  <c r="K217" i="1" s="1"/>
  <c r="A43" i="8"/>
  <c r="A107" i="8"/>
  <c r="A172" i="8"/>
  <c r="A236" i="8"/>
  <c r="A6" i="9"/>
  <c r="A12" i="9"/>
  <c r="A17" i="9"/>
  <c r="A22" i="9"/>
  <c r="A28" i="9"/>
  <c r="A33" i="9"/>
  <c r="A38" i="9"/>
  <c r="A44" i="9"/>
  <c r="A49" i="9"/>
  <c r="A54" i="9"/>
  <c r="A60" i="9"/>
  <c r="A65" i="9"/>
  <c r="A70" i="9"/>
  <c r="A76" i="9"/>
  <c r="A81" i="9"/>
  <c r="A86" i="9"/>
  <c r="A92" i="9"/>
  <c r="A97" i="9"/>
  <c r="G190" i="1"/>
  <c r="J216" i="1"/>
  <c r="J217" i="1" s="1"/>
  <c r="A27" i="8"/>
  <c r="A91" i="8"/>
  <c r="A156" i="8"/>
  <c r="A220" i="8"/>
  <c r="A5" i="9"/>
  <c r="A10" i="9"/>
  <c r="A16" i="9"/>
  <c r="A21" i="9"/>
  <c r="A26" i="9"/>
  <c r="A32" i="9"/>
  <c r="A37" i="9"/>
  <c r="A42" i="9"/>
  <c r="A48" i="9"/>
  <c r="A53" i="9"/>
  <c r="A58" i="9"/>
  <c r="A64" i="9"/>
  <c r="A69" i="9"/>
  <c r="A74" i="9"/>
  <c r="A80" i="9"/>
  <c r="A85" i="9"/>
  <c r="A90" i="9"/>
  <c r="A96" i="9"/>
  <c r="H216" i="1"/>
  <c r="H214"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15" i="1"/>
  <c r="L214" i="1"/>
  <c r="L218" i="1"/>
  <c r="L217" i="1"/>
  <c r="L193" i="1"/>
  <c r="H219" i="1"/>
  <c r="G192" i="1"/>
  <c r="L192" i="1"/>
  <c r="L191" i="1" s="1"/>
  <c r="G193" i="1"/>
  <c r="K193" i="1"/>
  <c r="G219" i="1"/>
  <c r="K192" i="1"/>
  <c r="J192" i="1" s="1"/>
  <c r="J193" i="1"/>
  <c r="F219" i="1"/>
  <c r="K219" i="1"/>
  <c r="J219" i="1" s="1"/>
  <c r="H193" i="1"/>
  <c r="L219" i="1"/>
  <c r="F192" i="1"/>
  <c r="F193" i="1"/>
  <c r="E193" i="1" s="1"/>
  <c r="S180" i="1"/>
  <c r="S181" i="1" s="1"/>
  <c r="E192" i="1"/>
  <c r="I192" i="1"/>
  <c r="H194" i="1"/>
  <c r="G194" i="1" s="1"/>
  <c r="G216" i="1"/>
  <c r="E219" i="1"/>
  <c r="A153" i="1"/>
  <c r="BF152" i="1"/>
  <c r="A152" i="1"/>
  <c r="BF151" i="1"/>
  <c r="A151" i="1"/>
  <c r="BF150" i="1"/>
  <c r="A150" i="1"/>
  <c r="BF149" i="1"/>
  <c r="A149" i="1"/>
  <c r="BF148" i="1"/>
  <c r="N148" i="1"/>
  <c r="A148" i="1"/>
  <c r="BF147" i="1"/>
  <c r="A147" i="1"/>
  <c r="BF146" i="1"/>
  <c r="N146" i="1"/>
  <c r="A146" i="1"/>
  <c r="BF145" i="1"/>
  <c r="N145" i="1"/>
  <c r="U145" i="1" s="1"/>
  <c r="B145" i="1"/>
  <c r="A145" i="1"/>
  <c r="BF144" i="1"/>
  <c r="BF143" i="1"/>
  <c r="BF138" i="1"/>
  <c r="AF138" i="1"/>
  <c r="AE138" i="1"/>
  <c r="AD138" i="1"/>
  <c r="AC138" i="1"/>
  <c r="AB138" i="1"/>
  <c r="AA138" i="1"/>
  <c r="Z138" i="1"/>
  <c r="Y138" i="1"/>
  <c r="W138" i="1"/>
  <c r="V138" i="1"/>
  <c r="U138" i="1"/>
  <c r="T138" i="1"/>
  <c r="S138" i="1"/>
  <c r="R138" i="1"/>
  <c r="Q138" i="1"/>
  <c r="P138" i="1"/>
  <c r="A138" i="1"/>
  <c r="BF137" i="1"/>
  <c r="A137" i="1"/>
  <c r="BF136" i="1"/>
  <c r="N136" i="1"/>
  <c r="T136" i="1" s="1"/>
  <c r="AJ120" i="1" l="1"/>
  <c r="AJ98" i="1" s="1"/>
  <c r="F98" i="1" s="1"/>
  <c r="AP120" i="1"/>
  <c r="AP76" i="1" s="1"/>
  <c r="L76" i="1" s="1"/>
  <c r="AL120" i="1"/>
  <c r="AL98" i="1" s="1"/>
  <c r="H98" i="1" s="1"/>
  <c r="AO120" i="1"/>
  <c r="AO142" i="1" s="1"/>
  <c r="K142" i="1" s="1"/>
  <c r="AN120" i="1"/>
  <c r="J120" i="1" s="1"/>
  <c r="AK120" i="1"/>
  <c r="G120" i="1" s="1"/>
  <c r="AM120" i="1"/>
  <c r="AM98" i="1" s="1"/>
  <c r="I98" i="1" s="1"/>
  <c r="AI76" i="1"/>
  <c r="E76" i="1" s="1"/>
  <c r="AI164" i="1"/>
  <c r="E164" i="1" s="1"/>
  <c r="AI142" i="1"/>
  <c r="E142" i="1" s="1"/>
  <c r="AI98" i="1"/>
  <c r="E98" i="1" s="1"/>
  <c r="AL118" i="1"/>
  <c r="AL96" i="1" s="1"/>
  <c r="H96" i="1" s="1"/>
  <c r="AJ118" i="1"/>
  <c r="F118" i="1" s="1"/>
  <c r="AM118" i="1"/>
  <c r="I118" i="1" s="1"/>
  <c r="AN118" i="1"/>
  <c r="AN162" i="1" s="1"/>
  <c r="J162" i="1" s="1"/>
  <c r="AP118" i="1"/>
  <c r="AP74" i="1" s="1"/>
  <c r="L74" i="1" s="1"/>
  <c r="AI118" i="1"/>
  <c r="AI74" i="1" s="1"/>
  <c r="E74" i="1" s="1"/>
  <c r="AO118" i="1"/>
  <c r="K118" i="1" s="1"/>
  <c r="S177" i="1"/>
  <c r="S173" i="1"/>
  <c r="R136" i="1"/>
  <c r="Q136" i="1" s="1"/>
  <c r="S175" i="1"/>
  <c r="AB136" i="1"/>
  <c r="W136" i="1"/>
  <c r="H199" i="1"/>
  <c r="H206" i="1"/>
  <c r="I214" i="1"/>
  <c r="I215" i="1"/>
  <c r="K215" i="1"/>
  <c r="AK162" i="1"/>
  <c r="G162" i="1" s="1"/>
  <c r="G118" i="1"/>
  <c r="AK74" i="1"/>
  <c r="G74" i="1" s="1"/>
  <c r="AK140" i="1"/>
  <c r="G140" i="1" s="1"/>
  <c r="AK96" i="1"/>
  <c r="G96" i="1" s="1"/>
  <c r="J118" i="1"/>
  <c r="I199" i="1"/>
  <c r="Q148" i="1"/>
  <c r="F217" i="1"/>
  <c r="F215" i="1"/>
  <c r="V148" i="1"/>
  <c r="AF136" i="1"/>
  <c r="E214" i="1"/>
  <c r="I217" i="1"/>
  <c r="E215" i="1"/>
  <c r="R148" i="1"/>
  <c r="Q145" i="1"/>
  <c r="U148" i="1"/>
  <c r="E217" i="1"/>
  <c r="F190" i="1"/>
  <c r="G206" i="1"/>
  <c r="J218" i="1"/>
  <c r="J215" i="1"/>
  <c r="J214" i="1"/>
  <c r="P136" i="1"/>
  <c r="V136" i="1"/>
  <c r="AA136" i="1"/>
  <c r="AE136" i="1"/>
  <c r="P145" i="1"/>
  <c r="P148" i="1"/>
  <c r="J206" i="1"/>
  <c r="V145" i="1"/>
  <c r="W148" i="1"/>
  <c r="T148" i="1"/>
  <c r="K218" i="1"/>
  <c r="K214" i="1"/>
  <c r="U136" i="1"/>
  <c r="Z136" i="1"/>
  <c r="AD136" i="1"/>
  <c r="S136" i="1"/>
  <c r="Y136" i="1"/>
  <c r="AC136" i="1"/>
  <c r="T146" i="1"/>
  <c r="G199" i="1"/>
  <c r="H215" i="1"/>
  <c r="H217" i="1"/>
  <c r="H218" i="1"/>
  <c r="S179" i="1"/>
  <c r="K191" i="1"/>
  <c r="J207" i="1" s="1"/>
  <c r="J191" i="1"/>
  <c r="G218" i="1"/>
  <c r="F218" i="1" s="1"/>
  <c r="G217" i="1"/>
  <c r="G214" i="1"/>
  <c r="S146" i="1"/>
  <c r="W146" i="1"/>
  <c r="R146" i="1"/>
  <c r="V146" i="1"/>
  <c r="T145" i="1"/>
  <c r="Q146" i="1"/>
  <c r="U146" i="1"/>
  <c r="S145" i="1"/>
  <c r="R145" i="1" s="1"/>
  <c r="W145" i="1"/>
  <c r="L145" i="1" s="1"/>
  <c r="P146" i="1"/>
  <c r="S148" i="1"/>
  <c r="G215" i="1"/>
  <c r="A136" i="1"/>
  <c r="BF135" i="1"/>
  <c r="A135" i="1"/>
  <c r="BF134" i="1"/>
  <c r="N134" i="1"/>
  <c r="W134" i="1" s="1"/>
  <c r="A134" i="1"/>
  <c r="BF133" i="1"/>
  <c r="L75" i="1" l="1"/>
  <c r="AJ164" i="1"/>
  <c r="F164" i="1" s="1"/>
  <c r="AP98" i="1"/>
  <c r="L98" i="1" s="1"/>
  <c r="AM142" i="1"/>
  <c r="I142" i="1" s="1"/>
  <c r="AP142" i="1"/>
  <c r="L142" i="1" s="1"/>
  <c r="L120" i="1"/>
  <c r="AP164" i="1"/>
  <c r="L164" i="1" s="1"/>
  <c r="AN98" i="1"/>
  <c r="J98" i="1" s="1"/>
  <c r="AN76" i="1"/>
  <c r="J76" i="1" s="1"/>
  <c r="AJ142" i="1"/>
  <c r="F142" i="1" s="1"/>
  <c r="AJ76" i="1"/>
  <c r="F76" i="1" s="1"/>
  <c r="F120" i="1"/>
  <c r="AL76" i="1"/>
  <c r="H76" i="1" s="1"/>
  <c r="AN164" i="1"/>
  <c r="J164" i="1" s="1"/>
  <c r="J163" i="1" s="1"/>
  <c r="AL164" i="1"/>
  <c r="H164" i="1" s="1"/>
  <c r="H120" i="1"/>
  <c r="J119" i="1"/>
  <c r="AL142" i="1"/>
  <c r="H142" i="1" s="1"/>
  <c r="AM164" i="1"/>
  <c r="I164" i="1" s="1"/>
  <c r="AM76" i="1"/>
  <c r="I76" i="1" s="1"/>
  <c r="AK76" i="1"/>
  <c r="G76" i="1" s="1"/>
  <c r="G75" i="1" s="1"/>
  <c r="AO164" i="1"/>
  <c r="K164" i="1" s="1"/>
  <c r="I120" i="1"/>
  <c r="I119" i="1" s="1"/>
  <c r="F119" i="1"/>
  <c r="G119" i="1"/>
  <c r="K120" i="1"/>
  <c r="K119" i="1" s="1"/>
  <c r="AK164" i="1"/>
  <c r="G164" i="1" s="1"/>
  <c r="G163" i="1" s="1"/>
  <c r="AN142" i="1"/>
  <c r="J142" i="1" s="1"/>
  <c r="AO98" i="1"/>
  <c r="K98" i="1" s="1"/>
  <c r="AK142" i="1"/>
  <c r="G142" i="1" s="1"/>
  <c r="G141" i="1" s="1"/>
  <c r="AO76" i="1"/>
  <c r="K76" i="1" s="1"/>
  <c r="AK98" i="1"/>
  <c r="G98" i="1" s="1"/>
  <c r="G97" i="1" s="1"/>
  <c r="AO162" i="1"/>
  <c r="K162" i="1" s="1"/>
  <c r="AN96" i="1"/>
  <c r="J96" i="1" s="1"/>
  <c r="H97" i="1"/>
  <c r="E75" i="1"/>
  <c r="AO74" i="1"/>
  <c r="K74" i="1" s="1"/>
  <c r="E118" i="1"/>
  <c r="E119" i="1" s="1"/>
  <c r="AM74" i="1"/>
  <c r="I74" i="1" s="1"/>
  <c r="AN74" i="1"/>
  <c r="J74" i="1" s="1"/>
  <c r="AM96" i="1"/>
  <c r="I96" i="1" s="1"/>
  <c r="I97" i="1" s="1"/>
  <c r="AN140" i="1"/>
  <c r="J140" i="1" s="1"/>
  <c r="AJ162" i="1"/>
  <c r="F162" i="1" s="1"/>
  <c r="AL162" i="1"/>
  <c r="H162" i="1" s="1"/>
  <c r="H118" i="1"/>
  <c r="AP96" i="1"/>
  <c r="L96" i="1" s="1"/>
  <c r="AP140" i="1"/>
  <c r="L140" i="1" s="1"/>
  <c r="AO140" i="1"/>
  <c r="K140" i="1" s="1"/>
  <c r="K141" i="1" s="1"/>
  <c r="AJ74" i="1"/>
  <c r="F74" i="1" s="1"/>
  <c r="AM162" i="1"/>
  <c r="I162" i="1" s="1"/>
  <c r="AJ96" i="1"/>
  <c r="F96" i="1" s="1"/>
  <c r="F97" i="1" s="1"/>
  <c r="AI96" i="1"/>
  <c r="E96" i="1" s="1"/>
  <c r="E97" i="1" s="1"/>
  <c r="AO96" i="1"/>
  <c r="K96" i="1" s="1"/>
  <c r="AM140" i="1"/>
  <c r="I140" i="1" s="1"/>
  <c r="AI162" i="1"/>
  <c r="E162" i="1" s="1"/>
  <c r="E163" i="1" s="1"/>
  <c r="AL140" i="1"/>
  <c r="H140" i="1" s="1"/>
  <c r="AP162" i="1"/>
  <c r="L162" i="1" s="1"/>
  <c r="AL74" i="1"/>
  <c r="H74" i="1" s="1"/>
  <c r="AJ140" i="1"/>
  <c r="F140" i="1" s="1"/>
  <c r="L118" i="1"/>
  <c r="AI140" i="1"/>
  <c r="E140" i="1" s="1"/>
  <c r="E141" i="1" s="1"/>
  <c r="K145" i="1"/>
  <c r="J145" i="1" s="1"/>
  <c r="I145" i="1" s="1"/>
  <c r="H145" i="1" s="1"/>
  <c r="F206" i="1"/>
  <c r="F199" i="1"/>
  <c r="E199" i="1" s="1"/>
  <c r="V134" i="1"/>
  <c r="AB134" i="1"/>
  <c r="AF134" i="1"/>
  <c r="U134" i="1"/>
  <c r="AA134" i="1"/>
  <c r="AE134" i="1"/>
  <c r="R134" i="1"/>
  <c r="Z134" i="1"/>
  <c r="AD134" i="1"/>
  <c r="Q134" i="1"/>
  <c r="Y134" i="1"/>
  <c r="AC134" i="1"/>
  <c r="J200" i="1"/>
  <c r="G145" i="1"/>
  <c r="F145" i="1" s="1"/>
  <c r="E145" i="1" s="1"/>
  <c r="P134" i="1"/>
  <c r="T134" i="1"/>
  <c r="I191" i="1"/>
  <c r="I207" i="1"/>
  <c r="I200" i="1"/>
  <c r="S134" i="1"/>
  <c r="A133" i="1"/>
  <c r="BF132" i="1"/>
  <c r="N132" i="1"/>
  <c r="T132" i="1" s="1"/>
  <c r="A132" i="1"/>
  <c r="BF131" i="1"/>
  <c r="A131" i="1"/>
  <c r="BF130" i="1"/>
  <c r="L97" i="1" l="1"/>
  <c r="L163" i="1"/>
  <c r="F75" i="1"/>
  <c r="H163" i="1"/>
  <c r="F163" i="1"/>
  <c r="L119" i="1"/>
  <c r="H141" i="1"/>
  <c r="J75" i="1"/>
  <c r="K163" i="1"/>
  <c r="I141" i="1"/>
  <c r="F141" i="1"/>
  <c r="L141" i="1"/>
  <c r="H119" i="1"/>
  <c r="J97" i="1"/>
  <c r="K97" i="1"/>
  <c r="H75" i="1"/>
  <c r="I163" i="1"/>
  <c r="I75" i="1"/>
  <c r="K75" i="1"/>
  <c r="J141" i="1"/>
  <c r="Z132" i="1"/>
  <c r="Y132" i="1" s="1"/>
  <c r="AD132" i="1"/>
  <c r="AC132" i="1"/>
  <c r="AB132" i="1"/>
  <c r="AF132" i="1"/>
  <c r="AA132" i="1"/>
  <c r="AE132" i="1"/>
  <c r="H191" i="1"/>
  <c r="G191" i="1" s="1"/>
  <c r="S132" i="1"/>
  <c r="W132" i="1"/>
  <c r="R132" i="1"/>
  <c r="V132" i="1"/>
  <c r="Q132" i="1"/>
  <c r="U132" i="1"/>
  <c r="P132" i="1"/>
  <c r="N130" i="1"/>
  <c r="U130" i="1" s="1"/>
  <c r="A130" i="1"/>
  <c r="BF129" i="1"/>
  <c r="A129" i="1"/>
  <c r="BF128" i="1"/>
  <c r="N128" i="1"/>
  <c r="W128" i="1" s="1"/>
  <c r="A128" i="1"/>
  <c r="BF127" i="1"/>
  <c r="A127" i="1"/>
  <c r="BF126" i="1"/>
  <c r="N126" i="1"/>
  <c r="W126" i="1" s="1"/>
  <c r="A126" i="1"/>
  <c r="BF125" i="1"/>
  <c r="A125" i="1"/>
  <c r="N124" i="1"/>
  <c r="W124" i="1" s="1"/>
  <c r="A124" i="1"/>
  <c r="N123" i="1"/>
  <c r="V123" i="1" s="1"/>
  <c r="B123" i="1"/>
  <c r="A123" i="1"/>
  <c r="BF122" i="1"/>
  <c r="BF121" i="1"/>
  <c r="BF118" i="1"/>
  <c r="BF117" i="1"/>
  <c r="BF116" i="1"/>
  <c r="AF116" i="1"/>
  <c r="AF160" i="1" s="1"/>
  <c r="AE116" i="1"/>
  <c r="AE160" i="1" s="1"/>
  <c r="AD116" i="1"/>
  <c r="AD160" i="1" s="1"/>
  <c r="AC116" i="1"/>
  <c r="AC160" i="1" s="1"/>
  <c r="AB116" i="1"/>
  <c r="AB160" i="1" s="1"/>
  <c r="AA116" i="1"/>
  <c r="AA160" i="1" s="1"/>
  <c r="Z116" i="1"/>
  <c r="Z160" i="1" s="1"/>
  <c r="Y116" i="1"/>
  <c r="Y160" i="1" s="1"/>
  <c r="W116" i="1"/>
  <c r="V116" i="1"/>
  <c r="V160" i="1" s="1"/>
  <c r="U116" i="1"/>
  <c r="U160" i="1" s="1"/>
  <c r="T116" i="1"/>
  <c r="T160" i="1" s="1"/>
  <c r="S116" i="1"/>
  <c r="R116" i="1"/>
  <c r="R160" i="1" s="1"/>
  <c r="Q116" i="1"/>
  <c r="Q160" i="1" s="1"/>
  <c r="P116" i="1"/>
  <c r="P160" i="1" s="1"/>
  <c r="A116" i="1"/>
  <c r="BF115" i="1"/>
  <c r="A115" i="1"/>
  <c r="BF114" i="1"/>
  <c r="N114" i="1"/>
  <c r="T114" i="1" s="1"/>
  <c r="T158" i="1" s="1"/>
  <c r="A114" i="1"/>
  <c r="BF113" i="1"/>
  <c r="A113" i="1"/>
  <c r="BF112" i="1"/>
  <c r="AH112" i="1"/>
  <c r="AK112" i="1" s="1"/>
  <c r="N112" i="1"/>
  <c r="U112" i="1" s="1"/>
  <c r="U156" i="1" s="1"/>
  <c r="A112" i="1"/>
  <c r="BF111" i="1"/>
  <c r="A111" i="1"/>
  <c r="BF110" i="1"/>
  <c r="AH110" i="1"/>
  <c r="AN110" i="1" s="1"/>
  <c r="N110" i="1"/>
  <c r="U110" i="1" s="1"/>
  <c r="U154" i="1" s="1"/>
  <c r="A110" i="1"/>
  <c r="BF109" i="1"/>
  <c r="A109" i="1"/>
  <c r="BF108" i="1"/>
  <c r="AA128" i="1" l="1"/>
  <c r="AE114" i="1"/>
  <c r="AE158" i="1" s="1"/>
  <c r="Y114" i="1"/>
  <c r="Y158" i="1" s="1"/>
  <c r="AE130" i="1"/>
  <c r="P128" i="1"/>
  <c r="P130" i="1"/>
  <c r="R126" i="1"/>
  <c r="Q126" i="1"/>
  <c r="U128" i="1"/>
  <c r="T130" i="1"/>
  <c r="AB112" i="1"/>
  <c r="AB156" i="1" s="1"/>
  <c r="AA110" i="1"/>
  <c r="AA154" i="1" s="1"/>
  <c r="AB114" i="1"/>
  <c r="AB158" i="1" s="1"/>
  <c r="R124" i="1"/>
  <c r="P110" i="1"/>
  <c r="P154" i="1" s="1"/>
  <c r="AE110" i="1"/>
  <c r="AE154" i="1" s="1"/>
  <c r="P112" i="1"/>
  <c r="P156" i="1" s="1"/>
  <c r="AF112" i="1"/>
  <c r="AF156" i="1" s="1"/>
  <c r="AA114" i="1"/>
  <c r="Z114" i="1" s="1"/>
  <c r="Z158" i="1" s="1"/>
  <c r="AF114" i="1"/>
  <c r="AF158" i="1" s="1"/>
  <c r="Q124" i="1"/>
  <c r="AE128" i="1"/>
  <c r="AA130" i="1"/>
  <c r="AB110" i="1"/>
  <c r="AB154" i="1" s="1"/>
  <c r="AA112" i="1"/>
  <c r="AA156" i="1" s="1"/>
  <c r="AD114" i="1"/>
  <c r="T110" i="1"/>
  <c r="T154" i="1" s="1"/>
  <c r="AF110" i="1"/>
  <c r="T112" i="1"/>
  <c r="T156" i="1" s="1"/>
  <c r="AB130" i="1"/>
  <c r="Z128" i="1"/>
  <c r="V124" i="1"/>
  <c r="V126" i="1"/>
  <c r="R128" i="1"/>
  <c r="Y128" i="1"/>
  <c r="AC128" i="1"/>
  <c r="Z130" i="1"/>
  <c r="AD130" i="1"/>
  <c r="T128" i="1"/>
  <c r="AD128" i="1"/>
  <c r="Z110" i="1"/>
  <c r="Z154" i="1" s="1"/>
  <c r="AD110" i="1"/>
  <c r="AD154" i="1" s="1"/>
  <c r="Z112" i="1"/>
  <c r="Z156" i="1" s="1"/>
  <c r="AE112" i="1"/>
  <c r="AE156" i="1" s="1"/>
  <c r="Y110" i="1"/>
  <c r="Y154" i="1" s="1"/>
  <c r="AC110" i="1"/>
  <c r="AC154" i="1" s="1"/>
  <c r="Y112" i="1"/>
  <c r="Y156" i="1" s="1"/>
  <c r="AD112" i="1"/>
  <c r="AD156" i="1" s="1"/>
  <c r="AC114" i="1"/>
  <c r="U124" i="1"/>
  <c r="U126" i="1"/>
  <c r="Q128" i="1"/>
  <c r="V128" i="1"/>
  <c r="AB128" i="1"/>
  <c r="AF128" i="1"/>
  <c r="Y130" i="1"/>
  <c r="AC130" i="1"/>
  <c r="S160" i="1"/>
  <c r="W160" i="1"/>
  <c r="R114" i="1"/>
  <c r="R158" i="1" s="1"/>
  <c r="V114" i="1"/>
  <c r="V158" i="1" s="1"/>
  <c r="R123" i="1"/>
  <c r="W123" i="1"/>
  <c r="L123" i="1" s="1"/>
  <c r="K123" i="1" s="1"/>
  <c r="S130" i="1"/>
  <c r="W130" i="1"/>
  <c r="H207" i="1"/>
  <c r="R110" i="1"/>
  <c r="R154" i="1" s="1"/>
  <c r="V110" i="1"/>
  <c r="V154" i="1" s="1"/>
  <c r="AM110" i="1"/>
  <c r="AM154" i="1" s="1"/>
  <c r="R112" i="1"/>
  <c r="V112" i="1"/>
  <c r="V156" i="1" s="1"/>
  <c r="Q114" i="1"/>
  <c r="Q158" i="1" s="1"/>
  <c r="U114" i="1"/>
  <c r="U158" i="1" s="1"/>
  <c r="AD158" i="1"/>
  <c r="Q123" i="1"/>
  <c r="P124" i="1"/>
  <c r="T124" i="1"/>
  <c r="P126" i="1"/>
  <c r="T126" i="1"/>
  <c r="S128" i="1"/>
  <c r="R130" i="1"/>
  <c r="V130" i="1"/>
  <c r="H200" i="1"/>
  <c r="F191" i="1"/>
  <c r="E191" i="1" s="1"/>
  <c r="G207" i="1"/>
  <c r="G200" i="1"/>
  <c r="S114" i="1"/>
  <c r="S158" i="1" s="1"/>
  <c r="W114" i="1"/>
  <c r="W158" i="1" s="1"/>
  <c r="T123" i="1"/>
  <c r="S123" i="1" s="1"/>
  <c r="S110" i="1"/>
  <c r="S154" i="1" s="1"/>
  <c r="W110" i="1"/>
  <c r="W154" i="1" s="1"/>
  <c r="S112" i="1"/>
  <c r="S156" i="1" s="1"/>
  <c r="W112" i="1"/>
  <c r="W156" i="1" s="1"/>
  <c r="Q110" i="1"/>
  <c r="Q154" i="1" s="1"/>
  <c r="AI110" i="1"/>
  <c r="Q112" i="1"/>
  <c r="Q156" i="1" s="1"/>
  <c r="P114" i="1"/>
  <c r="P158" i="1" s="1"/>
  <c r="P123" i="1"/>
  <c r="U123" i="1"/>
  <c r="S124" i="1"/>
  <c r="S126" i="1"/>
  <c r="Q130" i="1"/>
  <c r="AC112" i="1"/>
  <c r="AC156" i="1" s="1"/>
  <c r="AN154" i="1"/>
  <c r="AN132" i="1"/>
  <c r="AK156" i="1"/>
  <c r="AK134" i="1"/>
  <c r="AL112" i="1"/>
  <c r="AP112" i="1"/>
  <c r="AL110" i="1"/>
  <c r="AP110" i="1"/>
  <c r="AO112" i="1"/>
  <c r="AK110" i="1"/>
  <c r="AO110" i="1"/>
  <c r="AJ112" i="1"/>
  <c r="AN112" i="1"/>
  <c r="AJ110" i="1"/>
  <c r="AI112" i="1"/>
  <c r="AM112" i="1"/>
  <c r="N108" i="1"/>
  <c r="U108" i="1" s="1"/>
  <c r="U152" i="1" s="1"/>
  <c r="A108" i="1"/>
  <c r="BF107" i="1"/>
  <c r="J110" i="1" l="1"/>
  <c r="E110" i="1"/>
  <c r="G112" i="1"/>
  <c r="AM132" i="1"/>
  <c r="AC158" i="1"/>
  <c r="I110" i="1"/>
  <c r="AA158" i="1"/>
  <c r="P108" i="1"/>
  <c r="AA108" i="1"/>
  <c r="AA152" i="1" s="1"/>
  <c r="AE108" i="1"/>
  <c r="AE152" i="1" s="1"/>
  <c r="Y108" i="1"/>
  <c r="Y152" i="1" s="1"/>
  <c r="AC108" i="1"/>
  <c r="AC152" i="1" s="1"/>
  <c r="AI132" i="1"/>
  <c r="Z108" i="1"/>
  <c r="Z152" i="1" s="1"/>
  <c r="AD108" i="1"/>
  <c r="AD152" i="1" s="1"/>
  <c r="T108" i="1"/>
  <c r="T152" i="1" s="1"/>
  <c r="AB108" i="1"/>
  <c r="AB152" i="1" s="1"/>
  <c r="AF108" i="1"/>
  <c r="AF152" i="1" s="1"/>
  <c r="J123" i="1"/>
  <c r="I123" i="1" s="1"/>
  <c r="H123" i="1" s="1"/>
  <c r="G123" i="1" s="1"/>
  <c r="F123" i="1" s="1"/>
  <c r="E123" i="1" s="1"/>
  <c r="AI154" i="1"/>
  <c r="AF154" i="1" s="1"/>
  <c r="R156" i="1"/>
  <c r="F207" i="1"/>
  <c r="E207" i="1"/>
  <c r="F200" i="1"/>
  <c r="E200" i="1" s="1"/>
  <c r="R108" i="1"/>
  <c r="R152" i="1" s="1"/>
  <c r="V108" i="1"/>
  <c r="V152" i="1" s="1"/>
  <c r="S108" i="1"/>
  <c r="S152" i="1" s="1"/>
  <c r="W108" i="1"/>
  <c r="W152" i="1" s="1"/>
  <c r="Q108" i="1"/>
  <c r="Q152" i="1" s="1"/>
  <c r="AJ154" i="1"/>
  <c r="AJ132" i="1"/>
  <c r="F110" i="1"/>
  <c r="AK154" i="1"/>
  <c r="AK132" i="1"/>
  <c r="G110" i="1"/>
  <c r="G111" i="1" s="1"/>
  <c r="AP154" i="1"/>
  <c r="L154" i="1" s="1"/>
  <c r="AP132" i="1"/>
  <c r="L132" i="1" s="1"/>
  <c r="L110" i="1"/>
  <c r="AL156" i="1"/>
  <c r="AL134" i="1"/>
  <c r="H112" i="1"/>
  <c r="AI156" i="1"/>
  <c r="AI134" i="1"/>
  <c r="E112" i="1"/>
  <c r="AO154" i="1"/>
  <c r="AO132" i="1"/>
  <c r="K110" i="1"/>
  <c r="AO156" i="1"/>
  <c r="AO134" i="1"/>
  <c r="K112" i="1"/>
  <c r="AP156" i="1"/>
  <c r="L156" i="1" s="1"/>
  <c r="AP134" i="1"/>
  <c r="L134" i="1" s="1"/>
  <c r="L112" i="1"/>
  <c r="AM156" i="1"/>
  <c r="AM134" i="1"/>
  <c r="I112" i="1"/>
  <c r="AJ156" i="1"/>
  <c r="AJ134" i="1"/>
  <c r="F112" i="1"/>
  <c r="AN156" i="1"/>
  <c r="AN134" i="1"/>
  <c r="J112" i="1"/>
  <c r="AL154" i="1"/>
  <c r="AL132" i="1"/>
  <c r="H110" i="1"/>
  <c r="A107" i="1"/>
  <c r="N106" i="1"/>
  <c r="V106" i="1" s="1"/>
  <c r="V150" i="1" s="1"/>
  <c r="A106" i="1"/>
  <c r="A105" i="1"/>
  <c r="BF104" i="1"/>
  <c r="N104" i="1"/>
  <c r="W104" i="1" s="1"/>
  <c r="A104" i="1"/>
  <c r="BF103" i="1"/>
  <c r="A103" i="1"/>
  <c r="BF102" i="1"/>
  <c r="N102" i="1"/>
  <c r="W102" i="1" s="1"/>
  <c r="A102" i="1"/>
  <c r="BF101" i="1"/>
  <c r="N101" i="1"/>
  <c r="U101" i="1" s="1"/>
  <c r="B101" i="1"/>
  <c r="A101" i="1"/>
  <c r="BF100" i="1"/>
  <c r="BF99" i="1"/>
  <c r="BF96" i="1"/>
  <c r="BF95" i="1"/>
  <c r="BF94" i="1"/>
  <c r="AC94" i="1"/>
  <c r="AB94" i="1" s="1"/>
  <c r="AA94" i="1"/>
  <c r="Z94" i="1" s="1"/>
  <c r="Y94" i="1"/>
  <c r="W94" i="1"/>
  <c r="V94" i="1"/>
  <c r="U94" i="1"/>
  <c r="P152" i="1" l="1"/>
  <c r="J111" i="1"/>
  <c r="T106" i="1"/>
  <c r="T104" i="1"/>
  <c r="E111" i="1"/>
  <c r="P104" i="1"/>
  <c r="AE106" i="1"/>
  <c r="I111" i="1"/>
  <c r="Q101" i="1"/>
  <c r="P101" i="1" s="1"/>
  <c r="AA106" i="1"/>
  <c r="T102" i="1"/>
  <c r="R102" i="1"/>
  <c r="Q102" i="1"/>
  <c r="V102" i="1"/>
  <c r="P102" i="1"/>
  <c r="U102" i="1"/>
  <c r="Q104" i="1"/>
  <c r="Q106" i="1"/>
  <c r="Q150" i="1" s="1"/>
  <c r="Z106" i="1"/>
  <c r="Z150" i="1" s="1"/>
  <c r="AD106" i="1"/>
  <c r="AD150" i="1" s="1"/>
  <c r="P106" i="1"/>
  <c r="Y106" i="1"/>
  <c r="Y150" i="1" s="1"/>
  <c r="AC106" i="1"/>
  <c r="AC150" i="1" s="1"/>
  <c r="U104" i="1"/>
  <c r="U106" i="1"/>
  <c r="U150" i="1" s="1"/>
  <c r="AB106" i="1"/>
  <c r="AB150" i="1" s="1"/>
  <c r="AF106" i="1"/>
  <c r="AF150" i="1" s="1"/>
  <c r="AE150" i="1" s="1"/>
  <c r="T101" i="1"/>
  <c r="K111" i="1"/>
  <c r="S104" i="1"/>
  <c r="S170" i="1" s="1"/>
  <c r="S171" i="1" s="1"/>
  <c r="S106" i="1"/>
  <c r="S150" i="1" s="1"/>
  <c r="W106" i="1"/>
  <c r="W150" i="1" s="1"/>
  <c r="R101" i="1"/>
  <c r="V101" i="1"/>
  <c r="S102" i="1"/>
  <c r="S168" i="1" s="1"/>
  <c r="R104" i="1"/>
  <c r="V104" i="1"/>
  <c r="R106" i="1"/>
  <c r="R150" i="1" s="1"/>
  <c r="S101" i="1"/>
  <c r="W101" i="1"/>
  <c r="L101" i="1" s="1"/>
  <c r="H111" i="1"/>
  <c r="K134" i="1"/>
  <c r="J134" i="1" s="1"/>
  <c r="I134" i="1" s="1"/>
  <c r="H134" i="1" s="1"/>
  <c r="G134" i="1" s="1"/>
  <c r="F134" i="1" s="1"/>
  <c r="E134" i="1" s="1"/>
  <c r="F111" i="1"/>
  <c r="L111" i="1"/>
  <c r="K156" i="1"/>
  <c r="J156" i="1" s="1"/>
  <c r="I156" i="1" s="1"/>
  <c r="H156" i="1" s="1"/>
  <c r="G156" i="1" s="1"/>
  <c r="F156" i="1" s="1"/>
  <c r="E156" i="1" s="1"/>
  <c r="K154" i="1"/>
  <c r="L155" i="1"/>
  <c r="K132" i="1"/>
  <c r="L133" i="1"/>
  <c r="T94" i="1"/>
  <c r="S94" i="1"/>
  <c r="R94" i="1"/>
  <c r="Q94" i="1"/>
  <c r="P94" i="1" s="1"/>
  <c r="A94" i="1"/>
  <c r="BF93" i="1"/>
  <c r="A93" i="1"/>
  <c r="BF92" i="1"/>
  <c r="AE92" i="1"/>
  <c r="AD92" i="1"/>
  <c r="AC92" i="1"/>
  <c r="AB92" i="1"/>
  <c r="AA92" i="1"/>
  <c r="Z92" i="1"/>
  <c r="Y92" i="1"/>
  <c r="W92" i="1" s="1"/>
  <c r="V92" i="1" s="1"/>
  <c r="U92" i="1"/>
  <c r="T92" i="1"/>
  <c r="S92" i="1"/>
  <c r="R92" i="1"/>
  <c r="Q92" i="1" s="1"/>
  <c r="P92" i="1"/>
  <c r="A92" i="1"/>
  <c r="BF91" i="1"/>
  <c r="AA150" i="1" l="1"/>
  <c r="T150" i="1"/>
  <c r="K101" i="1"/>
  <c r="J101" i="1" s="1"/>
  <c r="I101" i="1" s="1"/>
  <c r="S169" i="1"/>
  <c r="H101" i="1"/>
  <c r="G101" i="1" s="1"/>
  <c r="F101" i="1" s="1"/>
  <c r="E101" i="1" s="1"/>
  <c r="P150" i="1"/>
  <c r="J132" i="1"/>
  <c r="K133" i="1"/>
  <c r="J154" i="1"/>
  <c r="K155" i="1"/>
  <c r="A91" i="1"/>
  <c r="BF90" i="1"/>
  <c r="AP90" i="1"/>
  <c r="AO90" i="1"/>
  <c r="AN90" i="1"/>
  <c r="AM90" i="1"/>
  <c r="AL90" i="1"/>
  <c r="AK90" i="1"/>
  <c r="AJ90" i="1"/>
  <c r="AI90" i="1"/>
  <c r="AF90" i="1"/>
  <c r="AE90" i="1"/>
  <c r="AD90" i="1"/>
  <c r="AC90" i="1"/>
  <c r="AB90" i="1"/>
  <c r="AA90" i="1"/>
  <c r="Z90" i="1"/>
  <c r="Y90" i="1"/>
  <c r="W90" i="1"/>
  <c r="V90" i="1" s="1"/>
  <c r="U90" i="1" s="1"/>
  <c r="T90" i="1"/>
  <c r="S90" i="1" s="1"/>
  <c r="R90" i="1"/>
  <c r="Q90" i="1"/>
  <c r="P90" i="1"/>
  <c r="L90" i="1" s="1"/>
  <c r="K90" i="1" l="1"/>
  <c r="I154" i="1"/>
  <c r="J155" i="1"/>
  <c r="I132" i="1"/>
  <c r="J133" i="1"/>
  <c r="J90" i="1"/>
  <c r="I90" i="1" s="1"/>
  <c r="H90" i="1" s="1"/>
  <c r="G90" i="1" s="1"/>
  <c r="F90" i="1" s="1"/>
  <c r="E90" i="1" s="1"/>
  <c r="A90" i="1"/>
  <c r="BF89" i="1"/>
  <c r="A89" i="1"/>
  <c r="AP88" i="1"/>
  <c r="AO88" i="1"/>
  <c r="AN88" i="1"/>
  <c r="AM88" i="1"/>
  <c r="AL88" i="1"/>
  <c r="AK88" i="1"/>
  <c r="AJ88" i="1"/>
  <c r="AI88" i="1"/>
  <c r="AF88" i="1"/>
  <c r="AE88" i="1"/>
  <c r="AD88" i="1"/>
  <c r="AC88" i="1"/>
  <c r="AB88" i="1" s="1"/>
  <c r="AA88" i="1"/>
  <c r="Z88" i="1"/>
  <c r="Y88" i="1"/>
  <c r="W88" i="1" s="1"/>
  <c r="V88" i="1"/>
  <c r="U88" i="1"/>
  <c r="T88" i="1" s="1"/>
  <c r="S88" i="1" s="1"/>
  <c r="R88" i="1"/>
  <c r="Q88" i="1"/>
  <c r="P88" i="1"/>
  <c r="A88" i="1"/>
  <c r="A87" i="1"/>
  <c r="BF86" i="1"/>
  <c r="AF86" i="1"/>
  <c r="AE86" i="1"/>
  <c r="AD86" i="1"/>
  <c r="AC86" i="1"/>
  <c r="AB86" i="1"/>
  <c r="AA86" i="1"/>
  <c r="Z86" i="1"/>
  <c r="Y86" i="1"/>
  <c r="W86" i="1" s="1"/>
  <c r="V86" i="1" s="1"/>
  <c r="U86" i="1" s="1"/>
  <c r="T86" i="1" s="1"/>
  <c r="S86" i="1"/>
  <c r="R86" i="1" s="1"/>
  <c r="Q86" i="1" s="1"/>
  <c r="P86" i="1"/>
  <c r="A86" i="1"/>
  <c r="BF85" i="1"/>
  <c r="A85" i="1"/>
  <c r="BF84" i="1"/>
  <c r="AF84" i="1"/>
  <c r="AE84" i="1"/>
  <c r="AD84" i="1"/>
  <c r="AC84" i="1" s="1"/>
  <c r="AB84" i="1"/>
  <c r="AA84" i="1"/>
  <c r="Z84" i="1" s="1"/>
  <c r="Y84" i="1"/>
  <c r="W84" i="1"/>
  <c r="V84" i="1"/>
  <c r="U84" i="1"/>
  <c r="T84" i="1"/>
  <c r="S84" i="1"/>
  <c r="R84" i="1" s="1"/>
  <c r="Q84" i="1"/>
  <c r="P84" i="1"/>
  <c r="A84" i="1"/>
  <c r="BF83" i="1"/>
  <c r="A83" i="1"/>
  <c r="BF82" i="1"/>
  <c r="N82" i="1"/>
  <c r="W82" i="1" s="1"/>
  <c r="A82" i="1"/>
  <c r="BF81" i="1"/>
  <c r="A81" i="1"/>
  <c r="BF80" i="1"/>
  <c r="N80" i="1"/>
  <c r="T80" i="1" s="1"/>
  <c r="A80" i="1"/>
  <c r="BF79" i="1"/>
  <c r="N79" i="1"/>
  <c r="Q79" i="1" s="1"/>
  <c r="B79" i="1"/>
  <c r="A79" i="1"/>
  <c r="BF78" i="1"/>
  <c r="BF77" i="1"/>
  <c r="BF74" i="1"/>
  <c r="N74" i="1"/>
  <c r="BF73" i="1"/>
  <c r="BF72" i="1"/>
  <c r="AF72" i="1"/>
  <c r="AE72" i="1"/>
  <c r="AD72" i="1"/>
  <c r="AC72" i="1"/>
  <c r="AB72" i="1"/>
  <c r="AA72" i="1"/>
  <c r="Z72" i="1"/>
  <c r="Y72" i="1" s="1"/>
  <c r="W72" i="1"/>
  <c r="V72" i="1"/>
  <c r="U72" i="1"/>
  <c r="T72" i="1" s="1"/>
  <c r="S72" i="1"/>
  <c r="R72" i="1"/>
  <c r="Q72" i="1"/>
  <c r="P72" i="1"/>
  <c r="N72" i="1"/>
  <c r="A72" i="1"/>
  <c r="BF71" i="1"/>
  <c r="A71" i="1"/>
  <c r="AF70" i="1"/>
  <c r="AE70" i="1" s="1"/>
  <c r="AD70" i="1"/>
  <c r="AC70" i="1"/>
  <c r="AB70" i="1"/>
  <c r="AA70" i="1"/>
  <c r="Z70" i="1"/>
  <c r="Y70" i="1"/>
  <c r="W70" i="1"/>
  <c r="V70" i="1"/>
  <c r="U70" i="1"/>
  <c r="T70" i="1" s="1"/>
  <c r="S70" i="1"/>
  <c r="R70" i="1"/>
  <c r="Q70" i="1"/>
  <c r="P70" i="1" s="1"/>
  <c r="A70" i="1"/>
  <c r="A69" i="1"/>
  <c r="BF68" i="1"/>
  <c r="AP68" i="1"/>
  <c r="AO68" i="1"/>
  <c r="AN68" i="1"/>
  <c r="AM68" i="1"/>
  <c r="AL68" i="1"/>
  <c r="AK68" i="1"/>
  <c r="AJ68" i="1"/>
  <c r="AI68" i="1"/>
  <c r="AF68" i="1"/>
  <c r="AE68" i="1"/>
  <c r="AD68" i="1" s="1"/>
  <c r="AC68" i="1"/>
  <c r="AB68" i="1"/>
  <c r="AA68" i="1"/>
  <c r="Z68" i="1"/>
  <c r="Y68" i="1"/>
  <c r="W68" i="1"/>
  <c r="V68" i="1"/>
  <c r="U68" i="1"/>
  <c r="T68" i="1"/>
  <c r="S68" i="1"/>
  <c r="R68" i="1"/>
  <c r="Q68" i="1" s="1"/>
  <c r="P68" i="1" s="1"/>
  <c r="A68" i="1"/>
  <c r="BF67" i="1"/>
  <c r="A67" i="1"/>
  <c r="BF66" i="1"/>
  <c r="AP66" i="1"/>
  <c r="AO66" i="1"/>
  <c r="AN66" i="1"/>
  <c r="AM66" i="1"/>
  <c r="AL66" i="1"/>
  <c r="AK66" i="1"/>
  <c r="AJ66" i="1"/>
  <c r="AI66" i="1"/>
  <c r="AF66" i="1"/>
  <c r="AE66" i="1" s="1"/>
  <c r="AD66" i="1"/>
  <c r="AC66" i="1"/>
  <c r="AB66" i="1"/>
  <c r="AA66" i="1"/>
  <c r="Z66" i="1"/>
  <c r="Y66" i="1"/>
  <c r="W66" i="1"/>
  <c r="V66" i="1"/>
  <c r="U66" i="1"/>
  <c r="T66" i="1"/>
  <c r="S66" i="1"/>
  <c r="R66" i="1"/>
  <c r="Q66" i="1" s="1"/>
  <c r="P66" i="1" s="1"/>
  <c r="A66" i="1"/>
  <c r="BF65" i="1"/>
  <c r="A65" i="1"/>
  <c r="BF64" i="1"/>
  <c r="AF64" i="1"/>
  <c r="AE64" i="1"/>
  <c r="AD64" i="1"/>
  <c r="AC64" i="1"/>
  <c r="AB64" i="1"/>
  <c r="AA64" i="1"/>
  <c r="Z64" i="1"/>
  <c r="Y64" i="1"/>
  <c r="W64" i="1"/>
  <c r="V64" i="1"/>
  <c r="U64" i="1"/>
  <c r="T64" i="1"/>
  <c r="S64" i="1"/>
  <c r="R64" i="1"/>
  <c r="Q64" i="1"/>
  <c r="P64" i="1"/>
  <c r="A64" i="1"/>
  <c r="BF63" i="1"/>
  <c r="P82" i="1" l="1"/>
  <c r="P79" i="1"/>
  <c r="U82" i="1"/>
  <c r="T82" i="1"/>
  <c r="T79" i="1"/>
  <c r="R82" i="1"/>
  <c r="U79" i="1"/>
  <c r="Q82" i="1"/>
  <c r="V82" i="1"/>
  <c r="S80" i="1"/>
  <c r="S79" i="1"/>
  <c r="W79" i="1"/>
  <c r="L79" i="1" s="1"/>
  <c r="Q80" i="1"/>
  <c r="U80" i="1"/>
  <c r="W80" i="1"/>
  <c r="L68" i="1"/>
  <c r="R80" i="1"/>
  <c r="V80" i="1"/>
  <c r="L66" i="1"/>
  <c r="K66" i="1" s="1"/>
  <c r="J66" i="1" s="1"/>
  <c r="I66" i="1" s="1"/>
  <c r="R79" i="1"/>
  <c r="V79" i="1"/>
  <c r="P80" i="1"/>
  <c r="S82" i="1"/>
  <c r="H66" i="1"/>
  <c r="G66" i="1" s="1"/>
  <c r="F66" i="1" s="1"/>
  <c r="E66" i="1" s="1"/>
  <c r="L88" i="1"/>
  <c r="L89" i="1" s="1"/>
  <c r="H132" i="1"/>
  <c r="I133" i="1"/>
  <c r="H154" i="1"/>
  <c r="I155" i="1"/>
  <c r="K68" i="1"/>
  <c r="J68" i="1" s="1"/>
  <c r="I68" i="1" s="1"/>
  <c r="H68" i="1" s="1"/>
  <c r="G68" i="1" s="1"/>
  <c r="F68" i="1" s="1"/>
  <c r="E68" i="1" s="1"/>
  <c r="K88" i="1"/>
  <c r="L67" i="1" l="1"/>
  <c r="E67" i="1"/>
  <c r="K79" i="1"/>
  <c r="J79" i="1" s="1"/>
  <c r="I79" i="1" s="1"/>
  <c r="H79" i="1" s="1"/>
  <c r="G79" i="1" s="1"/>
  <c r="F79" i="1" s="1"/>
  <c r="E79" i="1" s="1"/>
  <c r="H67" i="1"/>
  <c r="K67" i="1"/>
  <c r="G67" i="1"/>
  <c r="J67" i="1"/>
  <c r="I67" i="1"/>
  <c r="J88" i="1"/>
  <c r="K89" i="1"/>
  <c r="G132" i="1"/>
  <c r="H133" i="1"/>
  <c r="F67" i="1"/>
  <c r="G154" i="1"/>
  <c r="H155" i="1"/>
  <c r="A63" i="1"/>
  <c r="BF62" i="1"/>
  <c r="AF62" i="1"/>
  <c r="AE62" i="1"/>
  <c r="AD62" i="1"/>
  <c r="AC62" i="1"/>
  <c r="AB62" i="1" s="1"/>
  <c r="AA62" i="1"/>
  <c r="Z62" i="1"/>
  <c r="Y62" i="1" s="1"/>
  <c r="W62" i="1"/>
  <c r="V62" i="1" s="1"/>
  <c r="U62" i="1" s="1"/>
  <c r="T62" i="1"/>
  <c r="S62" i="1" s="1"/>
  <c r="R62" i="1"/>
  <c r="Q62" i="1" s="1"/>
  <c r="P62" i="1"/>
  <c r="A62" i="1"/>
  <c r="BF61" i="1"/>
  <c r="A61" i="1"/>
  <c r="BF60" i="1"/>
  <c r="N60" i="1"/>
  <c r="W60" i="1" s="1"/>
  <c r="A60" i="1"/>
  <c r="BF59" i="1"/>
  <c r="A59" i="1"/>
  <c r="BF58" i="1"/>
  <c r="N58" i="1"/>
  <c r="T58" i="1" s="1"/>
  <c r="A58" i="1"/>
  <c r="BF57" i="1"/>
  <c r="N57" i="1"/>
  <c r="P57" i="1" s="1"/>
  <c r="B57" i="1"/>
  <c r="A57" i="1"/>
  <c r="BF56" i="1"/>
  <c r="BF55" i="1"/>
  <c r="BF54" i="1"/>
  <c r="BF53" i="1"/>
  <c r="BF52" i="1"/>
  <c r="BF51" i="1"/>
  <c r="V57" i="1" l="1"/>
  <c r="U57" i="1" s="1"/>
  <c r="R60" i="1"/>
  <c r="Q57" i="1"/>
  <c r="Q60" i="1"/>
  <c r="V60" i="1"/>
  <c r="T60" i="1"/>
  <c r="T57" i="1"/>
  <c r="P60" i="1"/>
  <c r="U60" i="1"/>
  <c r="S58" i="1"/>
  <c r="W58" i="1"/>
  <c r="R58" i="1"/>
  <c r="V58" i="1"/>
  <c r="S57" i="1"/>
  <c r="Q58" i="1"/>
  <c r="U58" i="1"/>
  <c r="R57" i="1"/>
  <c r="W57" i="1"/>
  <c r="L57" i="1" s="1"/>
  <c r="P58" i="1"/>
  <c r="S60" i="1"/>
  <c r="C145" i="1"/>
  <c r="C123" i="1"/>
  <c r="B124" i="1"/>
  <c r="B102" i="1"/>
  <c r="C101" i="1"/>
  <c r="B80" i="1"/>
  <c r="C79" i="1"/>
  <c r="C57" i="1"/>
  <c r="B58" i="1"/>
  <c r="I88" i="1"/>
  <c r="J89" i="1"/>
  <c r="F154" i="1"/>
  <c r="G155" i="1"/>
  <c r="F132" i="1"/>
  <c r="G133" i="1"/>
  <c r="BF50" i="1"/>
  <c r="BF49" i="1"/>
  <c r="BF48" i="1"/>
  <c r="BF47" i="1"/>
  <c r="BF46" i="1"/>
  <c r="K57" i="1" l="1"/>
  <c r="J57" i="1" s="1"/>
  <c r="I57" i="1" s="1"/>
  <c r="H57" i="1" s="1"/>
  <c r="G57" i="1"/>
  <c r="F57" i="1" s="1"/>
  <c r="E57" i="1" s="1"/>
  <c r="C146" i="1"/>
  <c r="B146" i="1" s="1"/>
  <c r="B125" i="1"/>
  <c r="C124" i="1"/>
  <c r="B103" i="1"/>
  <c r="C102" i="1"/>
  <c r="C80" i="1"/>
  <c r="B81" i="1"/>
  <c r="B59" i="1"/>
  <c r="C58" i="1"/>
  <c r="E132" i="1"/>
  <c r="E133" i="1" s="1"/>
  <c r="F133" i="1"/>
  <c r="H88" i="1"/>
  <c r="I89" i="1"/>
  <c r="E154" i="1"/>
  <c r="E155" i="1" s="1"/>
  <c r="F155" i="1"/>
  <c r="BF45" i="1"/>
  <c r="BF44" i="1"/>
  <c r="C147" i="1" l="1"/>
  <c r="B147" i="1" s="1"/>
  <c r="B148" i="1"/>
  <c r="B126" i="1"/>
  <c r="C125" i="1"/>
  <c r="C103" i="1"/>
  <c r="B104" i="1"/>
  <c r="C81" i="1"/>
  <c r="C59" i="1"/>
  <c r="B60" i="1"/>
  <c r="G88" i="1"/>
  <c r="H89" i="1"/>
  <c r="BF43" i="1"/>
  <c r="BF42" i="1"/>
  <c r="BF41" i="1"/>
  <c r="BF40" i="1"/>
  <c r="BF39" i="1"/>
  <c r="BF38" i="1"/>
  <c r="BF37" i="1"/>
  <c r="BF36" i="1"/>
  <c r="BF35" i="1"/>
  <c r="BF34" i="1"/>
  <c r="BF33" i="1"/>
  <c r="BF32" i="1"/>
  <c r="BF31" i="1"/>
  <c r="BF30" i="1"/>
  <c r="BF29" i="1"/>
  <c r="BF28" i="1"/>
  <c r="B149" i="1" l="1"/>
  <c r="C148" i="1"/>
  <c r="B127" i="1"/>
  <c r="C126" i="1"/>
  <c r="C104" i="1"/>
  <c r="C82" i="1"/>
  <c r="B82" i="1" s="1"/>
  <c r="B83" i="1"/>
  <c r="B61" i="1"/>
  <c r="C60" i="1"/>
  <c r="F88" i="1"/>
  <c r="G89" i="1"/>
  <c r="BF27" i="1"/>
  <c r="BF26" i="1"/>
  <c r="BF25" i="1"/>
  <c r="BF24" i="1"/>
  <c r="BF23" i="1"/>
  <c r="A23" i="1"/>
  <c r="BF22" i="1"/>
  <c r="BF21" i="1"/>
  <c r="BF20" i="1"/>
  <c r="BF19" i="1"/>
  <c r="BF18" i="1"/>
  <c r="A18" i="1"/>
  <c r="BF17" i="1"/>
  <c r="BF16" i="1"/>
  <c r="BF15" i="1"/>
  <c r="BF14" i="1"/>
  <c r="BF13" i="1"/>
  <c r="BF12" i="1"/>
  <c r="BF11" i="1"/>
  <c r="BF10" i="1"/>
  <c r="A10" i="1"/>
  <c r="C149" i="1" l="1"/>
  <c r="B150" i="1"/>
  <c r="C127" i="1"/>
  <c r="C105" i="1"/>
  <c r="B105" i="1" s="1"/>
  <c r="B106" i="1"/>
  <c r="C83" i="1"/>
  <c r="B84" i="1"/>
  <c r="B62" i="1"/>
  <c r="C61" i="1"/>
  <c r="E88" i="1"/>
  <c r="E89" i="1" s="1"/>
  <c r="F89" i="1"/>
  <c r="AH102" i="1"/>
  <c r="AO102" i="1" s="1"/>
  <c r="AH104" i="1"/>
  <c r="AP104" i="1" s="1"/>
  <c r="AP148" i="1" s="1"/>
  <c r="L148" i="1" s="1"/>
  <c r="AH106" i="1"/>
  <c r="AO106" i="1" s="1"/>
  <c r="AH108" i="1"/>
  <c r="AO108" i="1" s="1"/>
  <c r="AH114" i="1"/>
  <c r="AO114" i="1" s="1"/>
  <c r="AF92" i="1"/>
  <c r="AH116" i="1"/>
  <c r="AF130" i="1"/>
  <c r="AF94" i="1"/>
  <c r="AE94" i="1"/>
  <c r="AD94" i="1"/>
  <c r="AP116" i="1" l="1"/>
  <c r="L116" i="1" s="1"/>
  <c r="L117" i="1" s="1"/>
  <c r="AI116" i="1"/>
  <c r="E116" i="1" s="1"/>
  <c r="E117" i="1" s="1"/>
  <c r="AJ116" i="1"/>
  <c r="AN116" i="1"/>
  <c r="J116" i="1" s="1"/>
  <c r="J117" i="1" s="1"/>
  <c r="AM102" i="1"/>
  <c r="I102" i="1" s="1"/>
  <c r="AK102" i="1"/>
  <c r="AK124" i="1" s="1"/>
  <c r="G124" i="1" s="1"/>
  <c r="AN102" i="1"/>
  <c r="AN80" i="1" s="1"/>
  <c r="J80" i="1" s="1"/>
  <c r="AO104" i="1"/>
  <c r="AO82" i="1" s="1"/>
  <c r="K82" i="1" s="1"/>
  <c r="AJ102" i="1"/>
  <c r="AJ80" i="1" s="1"/>
  <c r="F80" i="1" s="1"/>
  <c r="AJ104" i="1"/>
  <c r="AJ82" i="1" s="1"/>
  <c r="F82" i="1" s="1"/>
  <c r="AI104" i="1"/>
  <c r="AI82" i="1" s="1"/>
  <c r="E82" i="1" s="1"/>
  <c r="AM104" i="1"/>
  <c r="AM148" i="1" s="1"/>
  <c r="I148" i="1" s="1"/>
  <c r="AI102" i="1"/>
  <c r="AI80" i="1" s="1"/>
  <c r="E80" i="1" s="1"/>
  <c r="AL114" i="1"/>
  <c r="AL92" i="1" s="1"/>
  <c r="H92" i="1" s="1"/>
  <c r="H91" i="1" s="1"/>
  <c r="AL102" i="1"/>
  <c r="AL80" i="1" s="1"/>
  <c r="H80" i="1" s="1"/>
  <c r="AK114" i="1"/>
  <c r="AK92" i="1" s="1"/>
  <c r="G92" i="1" s="1"/>
  <c r="G91" i="1" s="1"/>
  <c r="AL104" i="1"/>
  <c r="AL148" i="1" s="1"/>
  <c r="H148" i="1" s="1"/>
  <c r="AO116" i="1"/>
  <c r="AO160" i="1" s="1"/>
  <c r="AM116" i="1"/>
  <c r="AM138" i="1" s="1"/>
  <c r="AI114" i="1"/>
  <c r="AI136" i="1" s="1"/>
  <c r="E136" i="1" s="1"/>
  <c r="E135" i="1" s="1"/>
  <c r="AM114" i="1"/>
  <c r="AM92" i="1" s="1"/>
  <c r="I92" i="1" s="1"/>
  <c r="I91" i="1" s="1"/>
  <c r="AJ114" i="1"/>
  <c r="AJ70" i="1" s="1"/>
  <c r="F70" i="1" s="1"/>
  <c r="F69" i="1" s="1"/>
  <c r="AK104" i="1"/>
  <c r="AK148" i="1" s="1"/>
  <c r="G148" i="1" s="1"/>
  <c r="AO58" i="1"/>
  <c r="K58" i="1" s="1"/>
  <c r="AO146" i="1"/>
  <c r="K146" i="1" s="1"/>
  <c r="AP102" i="1"/>
  <c r="AP146" i="1" s="1"/>
  <c r="L146" i="1" s="1"/>
  <c r="L147" i="1" s="1"/>
  <c r="AN104" i="1"/>
  <c r="AO136" i="1"/>
  <c r="K136" i="1" s="1"/>
  <c r="K135" i="1" s="1"/>
  <c r="K114" i="1"/>
  <c r="K113" i="1" s="1"/>
  <c r="AO92" i="1"/>
  <c r="K92" i="1" s="1"/>
  <c r="K91" i="1" s="1"/>
  <c r="AO70" i="1"/>
  <c r="K70" i="1" s="1"/>
  <c r="AO158" i="1"/>
  <c r="K158" i="1" s="1"/>
  <c r="AP72" i="1"/>
  <c r="L72" i="1" s="1"/>
  <c r="AO86" i="1"/>
  <c r="K86" i="1" s="1"/>
  <c r="K87" i="1" s="1"/>
  <c r="AO152" i="1"/>
  <c r="K152" i="1" s="1"/>
  <c r="K153" i="1" s="1"/>
  <c r="K108" i="1"/>
  <c r="K109" i="1" s="1"/>
  <c r="AO130" i="1"/>
  <c r="K130" i="1" s="1"/>
  <c r="K131" i="1" s="1"/>
  <c r="AO64" i="1"/>
  <c r="K64" i="1" s="1"/>
  <c r="K65" i="1" s="1"/>
  <c r="AO128" i="1"/>
  <c r="K128" i="1" s="1"/>
  <c r="AO84" i="1"/>
  <c r="K84" i="1" s="1"/>
  <c r="AO62" i="1"/>
  <c r="K62" i="1" s="1"/>
  <c r="K106" i="1"/>
  <c r="AO150" i="1"/>
  <c r="K150" i="1" s="1"/>
  <c r="AP108" i="1"/>
  <c r="AP106" i="1"/>
  <c r="AP82" i="1"/>
  <c r="L82" i="1" s="1"/>
  <c r="AL116" i="1"/>
  <c r="H116" i="1" s="1"/>
  <c r="H117" i="1" s="1"/>
  <c r="AO124" i="1"/>
  <c r="K124" i="1" s="1"/>
  <c r="AP126" i="1"/>
  <c r="L126" i="1" s="1"/>
  <c r="AP60" i="1"/>
  <c r="L60" i="1" s="1"/>
  <c r="AI108" i="1"/>
  <c r="AJ108" i="1"/>
  <c r="AK108" i="1"/>
  <c r="AL108" i="1"/>
  <c r="AM108" i="1"/>
  <c r="AN108" i="1"/>
  <c r="AP114" i="1"/>
  <c r="AK116" i="1"/>
  <c r="G116" i="1" s="1"/>
  <c r="G117" i="1" s="1"/>
  <c r="F116" i="1"/>
  <c r="F117" i="1" s="1"/>
  <c r="L104" i="1"/>
  <c r="AN114" i="1"/>
  <c r="AO80" i="1"/>
  <c r="K80" i="1" s="1"/>
  <c r="K102" i="1"/>
  <c r="AI106" i="1"/>
  <c r="AJ106" i="1"/>
  <c r="AK106" i="1"/>
  <c r="AL106" i="1"/>
  <c r="AM106" i="1"/>
  <c r="AN106" i="1"/>
  <c r="C150" i="1"/>
  <c r="B151" i="1"/>
  <c r="B129" i="1"/>
  <c r="C128" i="1"/>
  <c r="C106" i="1"/>
  <c r="B107" i="1"/>
  <c r="C84" i="1"/>
  <c r="C62" i="1"/>
  <c r="B63" i="1"/>
  <c r="K81" i="1" l="1"/>
  <c r="AP138" i="1"/>
  <c r="L138" i="1" s="1"/>
  <c r="L139" i="1" s="1"/>
  <c r="AP94" i="1"/>
  <c r="L94" i="1" s="1"/>
  <c r="L95" i="1" s="1"/>
  <c r="AP160" i="1"/>
  <c r="L160" i="1" s="1"/>
  <c r="AO126" i="1"/>
  <c r="K126" i="1" s="1"/>
  <c r="K127" i="1" s="1"/>
  <c r="AM60" i="1"/>
  <c r="I60" i="1" s="1"/>
  <c r="AO60" i="1"/>
  <c r="K60" i="1" s="1"/>
  <c r="K59" i="1" s="1"/>
  <c r="AO148" i="1"/>
  <c r="K148" i="1" s="1"/>
  <c r="K149" i="1" s="1"/>
  <c r="K104" i="1"/>
  <c r="K105" i="1" s="1"/>
  <c r="AN124" i="1"/>
  <c r="J124" i="1" s="1"/>
  <c r="AM124" i="1"/>
  <c r="I124" i="1" s="1"/>
  <c r="AM80" i="1"/>
  <c r="I80" i="1" s="1"/>
  <c r="AM58" i="1"/>
  <c r="I58" i="1" s="1"/>
  <c r="F102" i="1"/>
  <c r="AM146" i="1"/>
  <c r="I146" i="1" s="1"/>
  <c r="I147" i="1" s="1"/>
  <c r="G102" i="1"/>
  <c r="AK146" i="1"/>
  <c r="G146" i="1" s="1"/>
  <c r="G147" i="1" s="1"/>
  <c r="AK80" i="1"/>
  <c r="G80" i="1" s="1"/>
  <c r="AK58" i="1"/>
  <c r="G58" i="1" s="1"/>
  <c r="J102" i="1"/>
  <c r="AN58" i="1"/>
  <c r="J58" i="1" s="1"/>
  <c r="K83" i="1"/>
  <c r="AN146" i="1"/>
  <c r="J146" i="1" s="1"/>
  <c r="AI92" i="1"/>
  <c r="E92" i="1" s="1"/>
  <c r="E91" i="1" s="1"/>
  <c r="F104" i="1"/>
  <c r="AJ148" i="1"/>
  <c r="F148" i="1" s="1"/>
  <c r="AJ60" i="1"/>
  <c r="F60" i="1" s="1"/>
  <c r="F81" i="1"/>
  <c r="E81" i="1"/>
  <c r="AJ146" i="1"/>
  <c r="F146" i="1" s="1"/>
  <c r="I104" i="1"/>
  <c r="I103" i="1" s="1"/>
  <c r="AJ124" i="1"/>
  <c r="F124" i="1" s="1"/>
  <c r="AJ58" i="1"/>
  <c r="F58" i="1" s="1"/>
  <c r="AK136" i="1"/>
  <c r="G136" i="1" s="1"/>
  <c r="G135" i="1" s="1"/>
  <c r="AJ126" i="1"/>
  <c r="F126" i="1" s="1"/>
  <c r="AJ92" i="1"/>
  <c r="F92" i="1" s="1"/>
  <c r="F91" i="1" s="1"/>
  <c r="AJ136" i="1"/>
  <c r="F136" i="1" s="1"/>
  <c r="F135" i="1" s="1"/>
  <c r="AI148" i="1"/>
  <c r="E148" i="1" s="1"/>
  <c r="AO138" i="1"/>
  <c r="K138" i="1" s="1"/>
  <c r="K139" i="1" s="1"/>
  <c r="AI60" i="1"/>
  <c r="E60" i="1" s="1"/>
  <c r="AI126" i="1"/>
  <c r="E126" i="1" s="1"/>
  <c r="AL158" i="1"/>
  <c r="H158" i="1" s="1"/>
  <c r="H157" i="1" s="1"/>
  <c r="H114" i="1"/>
  <c r="H113" i="1" s="1"/>
  <c r="AL136" i="1"/>
  <c r="H136" i="1" s="1"/>
  <c r="H135" i="1" s="1"/>
  <c r="E104" i="1"/>
  <c r="AM82" i="1"/>
  <c r="I82" i="1" s="1"/>
  <c r="AM126" i="1"/>
  <c r="I126" i="1" s="1"/>
  <c r="I125" i="1" s="1"/>
  <c r="AJ158" i="1"/>
  <c r="F158" i="1" s="1"/>
  <c r="F157" i="1" s="1"/>
  <c r="AI124" i="1"/>
  <c r="E124" i="1" s="1"/>
  <c r="E102" i="1"/>
  <c r="F114" i="1"/>
  <c r="F115" i="1" s="1"/>
  <c r="AL70" i="1"/>
  <c r="H70" i="1" s="1"/>
  <c r="H69" i="1" s="1"/>
  <c r="AI58" i="1"/>
  <c r="E58" i="1" s="1"/>
  <c r="AI146" i="1"/>
  <c r="E146" i="1" s="1"/>
  <c r="AL58" i="1"/>
  <c r="H58" i="1" s="1"/>
  <c r="AK70" i="1"/>
  <c r="G70" i="1" s="1"/>
  <c r="G69" i="1" s="1"/>
  <c r="AM72" i="1"/>
  <c r="AL82" i="1"/>
  <c r="H82" i="1" s="1"/>
  <c r="H81" i="1" s="1"/>
  <c r="AL146" i="1"/>
  <c r="H146" i="1" s="1"/>
  <c r="H147" i="1" s="1"/>
  <c r="AL124" i="1"/>
  <c r="H124" i="1" s="1"/>
  <c r="H102" i="1"/>
  <c r="G114" i="1"/>
  <c r="G113" i="1" s="1"/>
  <c r="AK158" i="1"/>
  <c r="G158" i="1" s="1"/>
  <c r="G157" i="1" s="1"/>
  <c r="AI70" i="1"/>
  <c r="E70" i="1" s="1"/>
  <c r="E69" i="1" s="1"/>
  <c r="AI158" i="1"/>
  <c r="E158" i="1" s="1"/>
  <c r="E157" i="1" s="1"/>
  <c r="AK82" i="1"/>
  <c r="G82" i="1" s="1"/>
  <c r="AO94" i="1"/>
  <c r="K94" i="1" s="1"/>
  <c r="K93" i="1" s="1"/>
  <c r="AL126" i="1"/>
  <c r="H126" i="1" s="1"/>
  <c r="AL60" i="1"/>
  <c r="H60" i="1" s="1"/>
  <c r="AM160" i="1"/>
  <c r="E114" i="1"/>
  <c r="E113" i="1" s="1"/>
  <c r="K147" i="1"/>
  <c r="H104" i="1"/>
  <c r="L73" i="1"/>
  <c r="AO72" i="1"/>
  <c r="K72" i="1" s="1"/>
  <c r="K116" i="1"/>
  <c r="K117" i="1" s="1"/>
  <c r="AM70" i="1"/>
  <c r="I70" i="1" s="1"/>
  <c r="I114" i="1"/>
  <c r="K160" i="1"/>
  <c r="K159" i="1" s="1"/>
  <c r="L161" i="1"/>
  <c r="AK60" i="1"/>
  <c r="G60" i="1" s="1"/>
  <c r="AK126" i="1"/>
  <c r="G126" i="1" s="1"/>
  <c r="G125" i="1" s="1"/>
  <c r="G104" i="1"/>
  <c r="AM94" i="1"/>
  <c r="I116" i="1"/>
  <c r="I117" i="1" s="1"/>
  <c r="AM136" i="1"/>
  <c r="I136" i="1" s="1"/>
  <c r="I135" i="1" s="1"/>
  <c r="AM158" i="1"/>
  <c r="I158" i="1" s="1"/>
  <c r="AN82" i="1"/>
  <c r="J82" i="1" s="1"/>
  <c r="J81" i="1" s="1"/>
  <c r="AN60" i="1"/>
  <c r="J60" i="1" s="1"/>
  <c r="AN148" i="1"/>
  <c r="J148" i="1" s="1"/>
  <c r="AN126" i="1"/>
  <c r="J126" i="1" s="1"/>
  <c r="J104" i="1"/>
  <c r="AP80" i="1"/>
  <c r="L80" i="1" s="1"/>
  <c r="L81" i="1" s="1"/>
  <c r="AP124" i="1"/>
  <c r="L124" i="1" s="1"/>
  <c r="L125" i="1" s="1"/>
  <c r="AP58" i="1"/>
  <c r="L58" i="1" s="1"/>
  <c r="L59" i="1" s="1"/>
  <c r="L102" i="1"/>
  <c r="L103" i="1" s="1"/>
  <c r="K129" i="1"/>
  <c r="K151" i="1"/>
  <c r="K85" i="1"/>
  <c r="K107" i="1"/>
  <c r="AK62" i="1"/>
  <c r="G62" i="1" s="1"/>
  <c r="AK84" i="1"/>
  <c r="G84" i="1" s="1"/>
  <c r="AK150" i="1"/>
  <c r="G150" i="1" s="1"/>
  <c r="G149" i="1" s="1"/>
  <c r="G106" i="1"/>
  <c r="AK128" i="1"/>
  <c r="G128" i="1" s="1"/>
  <c r="AL128" i="1"/>
  <c r="H128" i="1" s="1"/>
  <c r="AL84" i="1"/>
  <c r="H84" i="1" s="1"/>
  <c r="AL62" i="1"/>
  <c r="H62" i="1" s="1"/>
  <c r="AL150" i="1"/>
  <c r="H150" i="1" s="1"/>
  <c r="H106" i="1"/>
  <c r="AN158" i="1"/>
  <c r="J158" i="1" s="1"/>
  <c r="AN70" i="1"/>
  <c r="J70" i="1" s="1"/>
  <c r="AN92" i="1"/>
  <c r="J92" i="1" s="1"/>
  <c r="AN136" i="1"/>
  <c r="J136" i="1" s="1"/>
  <c r="J114" i="1"/>
  <c r="AK72" i="1"/>
  <c r="AK138" i="1"/>
  <c r="AK160" i="1"/>
  <c r="AK94" i="1"/>
  <c r="G94" i="1" s="1"/>
  <c r="AP92" i="1"/>
  <c r="L92" i="1" s="1"/>
  <c r="AP136" i="1"/>
  <c r="L136" i="1" s="1"/>
  <c r="AP158" i="1"/>
  <c r="L158" i="1" s="1"/>
  <c r="AP70" i="1"/>
  <c r="L70" i="1" s="1"/>
  <c r="L114" i="1"/>
  <c r="AI86" i="1"/>
  <c r="E86" i="1" s="1"/>
  <c r="E87" i="1" s="1"/>
  <c r="AI130" i="1"/>
  <c r="E130" i="1" s="1"/>
  <c r="AI64" i="1"/>
  <c r="E64" i="1" s="1"/>
  <c r="E65" i="1" s="1"/>
  <c r="AI152" i="1"/>
  <c r="E152" i="1" s="1"/>
  <c r="E153" i="1" s="1"/>
  <c r="E108" i="1"/>
  <c r="E109" i="1" s="1"/>
  <c r="AL72" i="1"/>
  <c r="AL138" i="1"/>
  <c r="AL160" i="1"/>
  <c r="H160" i="1" s="1"/>
  <c r="AL94" i="1"/>
  <c r="AM62" i="1"/>
  <c r="I62" i="1" s="1"/>
  <c r="AM84" i="1"/>
  <c r="I84" i="1" s="1"/>
  <c r="AM128" i="1"/>
  <c r="I128" i="1" s="1"/>
  <c r="AM150" i="1"/>
  <c r="I150" i="1" s="1"/>
  <c r="I106" i="1"/>
  <c r="AI128" i="1"/>
  <c r="E128" i="1" s="1"/>
  <c r="E106" i="1"/>
  <c r="AI84" i="1"/>
  <c r="E84" i="1" s="1"/>
  <c r="AI62" i="1"/>
  <c r="E62" i="1" s="1"/>
  <c r="AI150" i="1"/>
  <c r="E150" i="1" s="1"/>
  <c r="AJ72" i="1"/>
  <c r="AJ138" i="1"/>
  <c r="AJ160" i="1"/>
  <c r="AJ94" i="1"/>
  <c r="AP64" i="1"/>
  <c r="L64" i="1" s="1"/>
  <c r="L65" i="1" s="1"/>
  <c r="AP130" i="1"/>
  <c r="L130" i="1" s="1"/>
  <c r="L131" i="1" s="1"/>
  <c r="L108" i="1"/>
  <c r="L109" i="1" s="1"/>
  <c r="AP86" i="1"/>
  <c r="L86" i="1" s="1"/>
  <c r="L87" i="1" s="1"/>
  <c r="AP152" i="1"/>
  <c r="L152" i="1" s="1"/>
  <c r="L153" i="1" s="1"/>
  <c r="AN86" i="1"/>
  <c r="J86" i="1" s="1"/>
  <c r="J87" i="1" s="1"/>
  <c r="AN130" i="1"/>
  <c r="J130" i="1" s="1"/>
  <c r="AN64" i="1"/>
  <c r="J64" i="1" s="1"/>
  <c r="J65" i="1" s="1"/>
  <c r="AN152" i="1"/>
  <c r="J152" i="1" s="1"/>
  <c r="J108" i="1"/>
  <c r="J109" i="1" s="1"/>
  <c r="AK86" i="1"/>
  <c r="G86" i="1" s="1"/>
  <c r="G87" i="1" s="1"/>
  <c r="AK64" i="1"/>
  <c r="G64" i="1" s="1"/>
  <c r="G65" i="1" s="1"/>
  <c r="G108" i="1"/>
  <c r="G109" i="1" s="1"/>
  <c r="AK130" i="1"/>
  <c r="G130" i="1" s="1"/>
  <c r="G131" i="1" s="1"/>
  <c r="AK152" i="1"/>
  <c r="G152" i="1" s="1"/>
  <c r="AN72" i="1"/>
  <c r="AN138" i="1"/>
  <c r="J138" i="1" s="1"/>
  <c r="AN94" i="1"/>
  <c r="J94" i="1" s="1"/>
  <c r="AN160" i="1"/>
  <c r="K157" i="1"/>
  <c r="AL86" i="1"/>
  <c r="H86" i="1" s="1"/>
  <c r="H87" i="1" s="1"/>
  <c r="AL130" i="1"/>
  <c r="H130" i="1" s="1"/>
  <c r="H131" i="1" s="1"/>
  <c r="AL152" i="1"/>
  <c r="H152" i="1" s="1"/>
  <c r="H153" i="1" s="1"/>
  <c r="H108" i="1"/>
  <c r="H109" i="1" s="1"/>
  <c r="AL64" i="1"/>
  <c r="H64" i="1" s="1"/>
  <c r="H65" i="1" s="1"/>
  <c r="AN62" i="1"/>
  <c r="J62" i="1" s="1"/>
  <c r="AN84" i="1"/>
  <c r="J84" i="1" s="1"/>
  <c r="AN128" i="1"/>
  <c r="J128" i="1" s="1"/>
  <c r="AN150" i="1"/>
  <c r="J150" i="1" s="1"/>
  <c r="J106" i="1"/>
  <c r="AJ128" i="1"/>
  <c r="F128" i="1" s="1"/>
  <c r="AJ150" i="1"/>
  <c r="F150" i="1" s="1"/>
  <c r="AJ84" i="1"/>
  <c r="F84" i="1" s="1"/>
  <c r="AJ62" i="1"/>
  <c r="F62" i="1" s="1"/>
  <c r="F106" i="1"/>
  <c r="AI72" i="1"/>
  <c r="AI160" i="1"/>
  <c r="AI138" i="1"/>
  <c r="AI94" i="1"/>
  <c r="AM86" i="1"/>
  <c r="I86" i="1" s="1"/>
  <c r="I87" i="1" s="1"/>
  <c r="I108" i="1"/>
  <c r="I109" i="1" s="1"/>
  <c r="AM64" i="1"/>
  <c r="I64" i="1" s="1"/>
  <c r="AM130" i="1"/>
  <c r="I130" i="1" s="1"/>
  <c r="AM152" i="1"/>
  <c r="I152" i="1" s="1"/>
  <c r="I153" i="1" s="1"/>
  <c r="AJ86" i="1"/>
  <c r="F86" i="1" s="1"/>
  <c r="F87" i="1" s="1"/>
  <c r="F108" i="1"/>
  <c r="F109" i="1" s="1"/>
  <c r="AJ64" i="1"/>
  <c r="F64" i="1" s="1"/>
  <c r="AJ130" i="1"/>
  <c r="F130" i="1" s="1"/>
  <c r="F131" i="1" s="1"/>
  <c r="AJ152" i="1"/>
  <c r="F152" i="1" s="1"/>
  <c r="L106" i="1"/>
  <c r="AP62" i="1"/>
  <c r="L62" i="1" s="1"/>
  <c r="AP84" i="1"/>
  <c r="L84" i="1" s="1"/>
  <c r="AP150" i="1"/>
  <c r="L150" i="1" s="1"/>
  <c r="AP128" i="1"/>
  <c r="L128" i="1" s="1"/>
  <c r="K63" i="1"/>
  <c r="K69" i="1"/>
  <c r="C151" i="1"/>
  <c r="B152" i="1"/>
  <c r="B130" i="1"/>
  <c r="B108" i="1"/>
  <c r="C107" i="1"/>
  <c r="C85" i="1"/>
  <c r="B64" i="1"/>
  <c r="B86" i="1"/>
  <c r="C63" i="1"/>
  <c r="C129" i="1"/>
  <c r="B128" i="1"/>
  <c r="I59" i="1" l="1"/>
  <c r="J125" i="1"/>
  <c r="K125" i="1"/>
  <c r="K103" i="1"/>
  <c r="K61" i="1"/>
  <c r="I61" i="1"/>
  <c r="G81" i="1"/>
  <c r="F103" i="1"/>
  <c r="J103" i="1"/>
  <c r="G59" i="1"/>
  <c r="J147" i="1"/>
  <c r="F61" i="1"/>
  <c r="G103" i="1"/>
  <c r="I81" i="1"/>
  <c r="J59" i="1"/>
  <c r="F149" i="1"/>
  <c r="F147" i="1"/>
  <c r="F59" i="1"/>
  <c r="H115" i="1"/>
  <c r="K137" i="1"/>
  <c r="F125" i="1"/>
  <c r="I127" i="1"/>
  <c r="E103" i="1"/>
  <c r="E125" i="1"/>
  <c r="G115" i="1"/>
  <c r="E147" i="1"/>
  <c r="J127" i="1"/>
  <c r="F113" i="1"/>
  <c r="H103" i="1"/>
  <c r="E59" i="1"/>
  <c r="H159" i="1"/>
  <c r="E127" i="1"/>
  <c r="H125" i="1"/>
  <c r="K95" i="1"/>
  <c r="H59" i="1"/>
  <c r="K115" i="1"/>
  <c r="E115" i="1"/>
  <c r="I138" i="1"/>
  <c r="J139" i="1"/>
  <c r="J72" i="1"/>
  <c r="J71" i="1" s="1"/>
  <c r="K73" i="1"/>
  <c r="K71" i="1"/>
  <c r="I94" i="1"/>
  <c r="J95" i="1"/>
  <c r="G160" i="1"/>
  <c r="H161" i="1"/>
  <c r="J160" i="1"/>
  <c r="J159" i="1" s="1"/>
  <c r="K161" i="1"/>
  <c r="I69" i="1"/>
  <c r="I113" i="1"/>
  <c r="I115" i="1"/>
  <c r="J149" i="1"/>
  <c r="F94" i="1"/>
  <c r="G95" i="1"/>
  <c r="G93" i="1"/>
  <c r="I157" i="1"/>
  <c r="L149" i="1"/>
  <c r="L151" i="1"/>
  <c r="F63" i="1"/>
  <c r="F65" i="1"/>
  <c r="F127" i="1"/>
  <c r="F129" i="1"/>
  <c r="E149" i="1"/>
  <c r="E151" i="1"/>
  <c r="I83" i="1"/>
  <c r="I85" i="1"/>
  <c r="L71" i="1"/>
  <c r="L69" i="1"/>
  <c r="J115" i="1"/>
  <c r="J113" i="1"/>
  <c r="H149" i="1"/>
  <c r="H151" i="1"/>
  <c r="G61" i="1"/>
  <c r="G63" i="1"/>
  <c r="L105" i="1"/>
  <c r="L107" i="1"/>
  <c r="J151" i="1"/>
  <c r="J153" i="1"/>
  <c r="E107" i="1"/>
  <c r="E105" i="1"/>
  <c r="L91" i="1"/>
  <c r="L93" i="1"/>
  <c r="H105" i="1"/>
  <c r="H107" i="1"/>
  <c r="H127" i="1"/>
  <c r="H129" i="1"/>
  <c r="L61" i="1"/>
  <c r="L63" i="1"/>
  <c r="F151" i="1"/>
  <c r="F153" i="1"/>
  <c r="F83" i="1"/>
  <c r="F85" i="1"/>
  <c r="E83" i="1"/>
  <c r="E85" i="1"/>
  <c r="I149" i="1"/>
  <c r="I151" i="1"/>
  <c r="L137" i="1"/>
  <c r="L135" i="1"/>
  <c r="J91" i="1"/>
  <c r="J93" i="1"/>
  <c r="H83" i="1"/>
  <c r="H85" i="1"/>
  <c r="I129" i="1"/>
  <c r="I131" i="1"/>
  <c r="F105" i="1"/>
  <c r="F107" i="1"/>
  <c r="J85" i="1"/>
  <c r="J83" i="1"/>
  <c r="J157" i="1"/>
  <c r="G127" i="1"/>
  <c r="G129" i="1"/>
  <c r="L127" i="1"/>
  <c r="L129" i="1"/>
  <c r="L113" i="1"/>
  <c r="L115" i="1"/>
  <c r="J69" i="1"/>
  <c r="G83" i="1"/>
  <c r="G85" i="1"/>
  <c r="L83" i="1"/>
  <c r="L85" i="1"/>
  <c r="I63" i="1"/>
  <c r="I65" i="1"/>
  <c r="J105" i="1"/>
  <c r="J107" i="1"/>
  <c r="J61" i="1"/>
  <c r="J63" i="1"/>
  <c r="G151" i="1"/>
  <c r="G153" i="1"/>
  <c r="J129" i="1"/>
  <c r="J131" i="1"/>
  <c r="E61" i="1"/>
  <c r="E63" i="1"/>
  <c r="I107" i="1"/>
  <c r="I105" i="1"/>
  <c r="E129" i="1"/>
  <c r="E131" i="1"/>
  <c r="L159" i="1"/>
  <c r="L157" i="1"/>
  <c r="J135" i="1"/>
  <c r="J137" i="1"/>
  <c r="H61" i="1"/>
  <c r="H63" i="1"/>
  <c r="G107" i="1"/>
  <c r="G105" i="1"/>
  <c r="B85" i="1"/>
  <c r="B153" i="1"/>
  <c r="B131" i="1"/>
  <c r="B109" i="1"/>
  <c r="C130" i="1"/>
  <c r="C108" i="1"/>
  <c r="C86" i="1"/>
  <c r="B87" i="1"/>
  <c r="C64" i="1"/>
  <c r="B65" i="1"/>
  <c r="C152" i="1"/>
  <c r="E94" i="1" l="1"/>
  <c r="F95" i="1"/>
  <c r="F93" i="1"/>
  <c r="H138" i="1"/>
  <c r="I139" i="1"/>
  <c r="I137" i="1"/>
  <c r="I160" i="1"/>
  <c r="J161" i="1"/>
  <c r="H94" i="1"/>
  <c r="I95" i="1"/>
  <c r="I93" i="1"/>
  <c r="I72" i="1"/>
  <c r="J73" i="1"/>
  <c r="F160" i="1"/>
  <c r="G161" i="1"/>
  <c r="G159" i="1"/>
  <c r="B154" i="1"/>
  <c r="C153" i="1"/>
  <c r="B132" i="1"/>
  <c r="C131" i="1"/>
  <c r="B110" i="1"/>
  <c r="C109" i="1"/>
  <c r="B88" i="1"/>
  <c r="B66" i="1"/>
  <c r="C87" i="1"/>
  <c r="C65" i="1"/>
  <c r="H95" i="1" l="1"/>
  <c r="H93" i="1"/>
  <c r="E95" i="1"/>
  <c r="E93" i="1"/>
  <c r="E160" i="1"/>
  <c r="F161" i="1"/>
  <c r="F159" i="1"/>
  <c r="I161" i="1"/>
  <c r="I159" i="1"/>
  <c r="H72" i="1"/>
  <c r="I73" i="1"/>
  <c r="I71" i="1"/>
  <c r="G138" i="1"/>
  <c r="H139" i="1"/>
  <c r="H137" i="1"/>
  <c r="B155" i="1"/>
  <c r="C154" i="1"/>
  <c r="B133" i="1"/>
  <c r="C132" i="1"/>
  <c r="C110" i="1"/>
  <c r="B111" i="1"/>
  <c r="C88" i="1"/>
  <c r="B67" i="1"/>
  <c r="C66" i="1"/>
  <c r="B89" i="1"/>
  <c r="F138" i="1" l="1"/>
  <c r="G139" i="1"/>
  <c r="G137" i="1"/>
  <c r="E161" i="1"/>
  <c r="E159" i="1"/>
  <c r="G72" i="1"/>
  <c r="H73" i="1"/>
  <c r="H71" i="1"/>
  <c r="C155" i="1"/>
  <c r="B156" i="1"/>
  <c r="B134" i="1"/>
  <c r="C133" i="1"/>
  <c r="C111" i="1"/>
  <c r="B112" i="1"/>
  <c r="B90" i="1"/>
  <c r="C89" i="1"/>
  <c r="C67" i="1"/>
  <c r="B68" i="1"/>
  <c r="E138" i="1" l="1"/>
  <c r="F139" i="1"/>
  <c r="F137" i="1"/>
  <c r="F72" i="1"/>
  <c r="G73" i="1"/>
  <c r="G71" i="1"/>
  <c r="C156" i="1"/>
  <c r="B157" i="1"/>
  <c r="B135" i="1"/>
  <c r="C134" i="1"/>
  <c r="B113" i="1"/>
  <c r="C112" i="1"/>
  <c r="B91" i="1"/>
  <c r="C90" i="1"/>
  <c r="B69" i="1"/>
  <c r="C68" i="1"/>
  <c r="E139" i="1" l="1"/>
  <c r="E137" i="1"/>
  <c r="E72" i="1"/>
  <c r="F73" i="1"/>
  <c r="F71" i="1"/>
  <c r="B158" i="1"/>
  <c r="C157" i="1"/>
  <c r="B136" i="1"/>
  <c r="C135" i="1"/>
  <c r="C113" i="1"/>
  <c r="B114" i="1"/>
  <c r="B92" i="1"/>
  <c r="C91" i="1"/>
  <c r="C69" i="1"/>
  <c r="B70" i="1"/>
  <c r="E73" i="1" l="1"/>
  <c r="E71" i="1"/>
  <c r="B159" i="1"/>
  <c r="C158" i="1"/>
  <c r="B137" i="1"/>
  <c r="C136" i="1"/>
  <c r="C114" i="1"/>
  <c r="B115" i="1"/>
  <c r="C92" i="1"/>
  <c r="B93" i="1"/>
  <c r="C70" i="1"/>
  <c r="B71" i="1"/>
  <c r="B116" i="1" s="1"/>
  <c r="B160" i="1" l="1"/>
  <c r="C159" i="1"/>
  <c r="B138" i="1"/>
  <c r="C137" i="1"/>
  <c r="C115" i="1"/>
  <c r="B94" i="1"/>
  <c r="C93" i="1"/>
  <c r="C71" i="1"/>
  <c r="B72" i="1"/>
  <c r="B117" i="1" s="1"/>
  <c r="B139" i="1" l="1"/>
  <c r="B161" i="1"/>
  <c r="B95" i="1"/>
  <c r="B73" i="1"/>
  <c r="B118" i="1" s="1"/>
  <c r="C160" i="1"/>
  <c r="C138" i="1"/>
  <c r="C116" i="1"/>
  <c r="C94" i="1"/>
  <c r="C72" i="1"/>
  <c r="B140" i="1" l="1"/>
  <c r="B96" i="1"/>
  <c r="B74" i="1"/>
  <c r="B162" i="1"/>
  <c r="C73" i="1"/>
  <c r="C95" i="1"/>
  <c r="C139" i="1"/>
  <c r="C161" i="1"/>
  <c r="C117" i="1"/>
  <c r="B163" i="1" l="1"/>
  <c r="B119" i="1"/>
  <c r="B141" i="1"/>
  <c r="B97" i="1"/>
  <c r="B75" i="1"/>
  <c r="C74" i="1"/>
  <c r="C96" i="1"/>
  <c r="C140" i="1"/>
  <c r="C162" i="1"/>
  <c r="C118" i="1"/>
  <c r="B76" i="1" l="1"/>
  <c r="C141" i="1"/>
  <c r="B142" i="1"/>
  <c r="B98" i="1"/>
  <c r="H43" i="1" s="1" a="1"/>
  <c r="H43" i="1" s="1"/>
  <c r="H16" i="1" s="1"/>
  <c r="C97" i="1"/>
  <c r="B164" i="1"/>
  <c r="B120" i="1"/>
  <c r="L44" i="1" s="1" a="1"/>
  <c r="L44" i="1" s="1"/>
  <c r="L17" i="1" s="1"/>
  <c r="C75" i="1"/>
  <c r="C119" i="1"/>
  <c r="C163" i="1"/>
  <c r="L43" i="1" l="1" a="1"/>
  <c r="L43" i="1" s="1"/>
  <c r="L16" i="1" s="1"/>
  <c r="F44" i="1" a="1"/>
  <c r="F44" i="1" s="1"/>
  <c r="F17" i="1" s="1"/>
  <c r="F30" i="1" s="1"/>
  <c r="G44" i="1" a="1"/>
  <c r="G44" i="1" s="1"/>
  <c r="G17" i="1" s="1"/>
  <c r="G30" i="1" s="1"/>
  <c r="E44" i="1" a="1"/>
  <c r="E44" i="1" s="1"/>
  <c r="E17" i="1" s="1"/>
  <c r="E30" i="1" s="1"/>
  <c r="I44" i="1" a="1"/>
  <c r="I44" i="1" s="1"/>
  <c r="I17" i="1" s="1"/>
  <c r="J44" i="1" a="1"/>
  <c r="J44" i="1" s="1"/>
  <c r="J17" i="1" s="1"/>
  <c r="I30" i="1" s="1"/>
  <c r="K44" i="1" a="1"/>
  <c r="K44" i="1" s="1"/>
  <c r="K17" i="1" s="1"/>
  <c r="J30" i="1" s="1"/>
  <c r="H44" i="1" a="1"/>
  <c r="H44" i="1" s="1"/>
  <c r="H17" i="1" s="1"/>
  <c r="I43" i="1" a="1"/>
  <c r="I43" i="1" s="1"/>
  <c r="I16" i="1" s="1"/>
  <c r="E43" i="1" a="1"/>
  <c r="E43" i="1" s="1"/>
  <c r="E16" i="1" s="1"/>
  <c r="C164" i="1"/>
  <c r="C142" i="1"/>
  <c r="C120" i="1"/>
  <c r="C98" i="1"/>
  <c r="J51" i="1" s="1" a="1"/>
  <c r="J51" i="1" s="1"/>
  <c r="I27" i="1" s="1"/>
  <c r="C76" i="1"/>
  <c r="K50" i="1" s="1" a="1"/>
  <c r="K50" i="1" s="1"/>
  <c r="J42" i="1" a="1"/>
  <c r="J42" i="1" s="1"/>
  <c r="J15" i="1" s="1"/>
  <c r="K42" i="1" a="1"/>
  <c r="K42" i="1" s="1"/>
  <c r="K15" i="1" s="1"/>
  <c r="I42" i="1" a="1"/>
  <c r="I42" i="1" s="1"/>
  <c r="I15" i="1" s="1"/>
  <c r="L42" i="1" a="1"/>
  <c r="L42" i="1" s="1"/>
  <c r="L15" i="1" s="1"/>
  <c r="G42" i="1" a="1"/>
  <c r="G42" i="1" s="1"/>
  <c r="G15" i="1" s="1"/>
  <c r="H42" i="1" a="1"/>
  <c r="H42" i="1" s="1"/>
  <c r="H15" i="1" s="1"/>
  <c r="E42" i="1" a="1"/>
  <c r="E42" i="1" s="1"/>
  <c r="E15" i="1" s="1"/>
  <c r="F42" i="1" a="1"/>
  <c r="F42" i="1" s="1"/>
  <c r="F15" i="1" s="1"/>
  <c r="G43" i="1" a="1"/>
  <c r="G43" i="1" s="1"/>
  <c r="G16" i="1" s="1"/>
  <c r="J43" i="1" a="1"/>
  <c r="J43" i="1" s="1"/>
  <c r="J16" i="1" s="1"/>
  <c r="K43" i="1" a="1"/>
  <c r="K43" i="1" s="1"/>
  <c r="K16" i="1" s="1"/>
  <c r="G46" i="1" a="1"/>
  <c r="G46" i="1" s="1"/>
  <c r="G19" i="1" s="1"/>
  <c r="F46" i="1" a="1"/>
  <c r="F46" i="1" s="1"/>
  <c r="F19" i="1" s="1"/>
  <c r="K46" i="1" a="1"/>
  <c r="K46" i="1" s="1"/>
  <c r="K19" i="1" s="1"/>
  <c r="H46" i="1" a="1"/>
  <c r="H46" i="1" s="1"/>
  <c r="H19" i="1" s="1"/>
  <c r="L46" i="1" a="1"/>
  <c r="L46" i="1" s="1"/>
  <c r="L19" i="1" s="1"/>
  <c r="J46" i="1" a="1"/>
  <c r="J46" i="1" s="1"/>
  <c r="J19" i="1" s="1"/>
  <c r="I46" i="1" a="1"/>
  <c r="I46" i="1" s="1"/>
  <c r="I19" i="1" s="1"/>
  <c r="E46" i="1" a="1"/>
  <c r="E46" i="1" s="1"/>
  <c r="E19" i="1" s="1"/>
  <c r="H45" i="1" a="1"/>
  <c r="H45" i="1" s="1"/>
  <c r="H18" i="1" s="1"/>
  <c r="L45" i="1" a="1"/>
  <c r="L45" i="1" s="1"/>
  <c r="L18" i="1" s="1"/>
  <c r="J45" i="1" a="1"/>
  <c r="J45" i="1" s="1"/>
  <c r="J18" i="1" s="1"/>
  <c r="G45" i="1" a="1"/>
  <c r="G45" i="1" s="1"/>
  <c r="G18" i="1" s="1"/>
  <c r="K45" i="1" a="1"/>
  <c r="K45" i="1" s="1"/>
  <c r="K18" i="1" s="1"/>
  <c r="I45" i="1" a="1"/>
  <c r="I45" i="1" s="1"/>
  <c r="I18" i="1" s="1"/>
  <c r="F45" i="1" a="1"/>
  <c r="F45" i="1" s="1"/>
  <c r="F18" i="1" s="1"/>
  <c r="E45" i="1" a="1"/>
  <c r="E45" i="1" s="1"/>
  <c r="E18" i="1" s="1"/>
  <c r="F43" i="1" a="1"/>
  <c r="F43" i="1" s="1"/>
  <c r="F16" i="1" s="1"/>
  <c r="H30" i="1" l="1"/>
  <c r="E50" i="1" a="1"/>
  <c r="E50" i="1" s="1"/>
  <c r="H53" i="1" a="1"/>
  <c r="H53" i="1" s="1"/>
  <c r="E53" i="1" a="1"/>
  <c r="E53" i="1" s="1"/>
  <c r="L53" i="1" a="1"/>
  <c r="L53" i="1" s="1"/>
  <c r="K53" i="1" a="1"/>
  <c r="K53" i="1" s="1"/>
  <c r="J53" i="1" a="1"/>
  <c r="J53" i="1" s="1"/>
  <c r="I29" i="1" s="1"/>
  <c r="F53" i="1" a="1"/>
  <c r="F53" i="1" s="1"/>
  <c r="G53" i="1" a="1"/>
  <c r="G53" i="1" s="1"/>
  <c r="G29" i="1" s="1"/>
  <c r="I53" i="1" a="1"/>
  <c r="I53" i="1" s="1"/>
  <c r="L52" i="1" a="1"/>
  <c r="L52" i="1" s="1"/>
  <c r="E52" i="1" a="1"/>
  <c r="E52" i="1" s="1"/>
  <c r="K52" i="1" a="1"/>
  <c r="K52" i="1" s="1"/>
  <c r="H52" i="1" a="1"/>
  <c r="H52" i="1" s="1"/>
  <c r="G52" i="1" a="1"/>
  <c r="G52" i="1" s="1"/>
  <c r="G28" i="1" s="1"/>
  <c r="I52" i="1" a="1"/>
  <c r="I52" i="1" s="1"/>
  <c r="J52" i="1" a="1"/>
  <c r="J52" i="1" s="1"/>
  <c r="I28" i="1" s="1"/>
  <c r="F52" i="1" a="1"/>
  <c r="F52" i="1" s="1"/>
  <c r="G51" i="1" a="1"/>
  <c r="G51" i="1" s="1"/>
  <c r="G27" i="1" s="1"/>
  <c r="K51" i="1" a="1"/>
  <c r="K51" i="1" s="1"/>
  <c r="F51" i="1" a="1"/>
  <c r="F51" i="1" s="1"/>
  <c r="E51" i="1" a="1"/>
  <c r="E51" i="1" s="1"/>
  <c r="I51" i="1" a="1"/>
  <c r="I51" i="1" s="1"/>
  <c r="L51" i="1" a="1"/>
  <c r="L51" i="1" s="1"/>
  <c r="H51" i="1" a="1"/>
  <c r="H51" i="1" s="1"/>
  <c r="F50" i="1" a="1"/>
  <c r="F50" i="1" s="1"/>
  <c r="H50" i="1" a="1"/>
  <c r="H50" i="1" s="1"/>
  <c r="J50" i="1" a="1"/>
  <c r="J50" i="1" s="1"/>
  <c r="I26" i="1" s="1"/>
  <c r="G50" i="1" a="1"/>
  <c r="G50" i="1" s="1"/>
  <c r="G26" i="1" s="1"/>
  <c r="I50" i="1" a="1"/>
  <c r="I50" i="1" s="1"/>
  <c r="L50" i="1" a="1"/>
  <c r="L50" i="1" s="1"/>
  <c r="J26" i="1" s="1"/>
  <c r="H54" i="1" a="1"/>
  <c r="H54" i="1" s="1"/>
  <c r="I54" i="1" a="1"/>
  <c r="I54" i="1" s="1"/>
  <c r="L54" i="1" a="1"/>
  <c r="L54" i="1" s="1"/>
  <c r="K54" i="1" a="1"/>
  <c r="K54" i="1" s="1"/>
  <c r="G54" i="1" a="1"/>
  <c r="G54" i="1" s="1"/>
  <c r="G31" i="1" s="1"/>
  <c r="E54" i="1" a="1"/>
  <c r="E54" i="1" s="1"/>
  <c r="J54" i="1" a="1"/>
  <c r="J54" i="1" s="1"/>
  <c r="I31" i="1" s="1"/>
  <c r="F54" i="1" a="1"/>
  <c r="F54" i="1" s="1"/>
  <c r="J27" i="1" l="1"/>
  <c r="H28" i="1"/>
  <c r="F28" i="1"/>
  <c r="J28" i="1"/>
  <c r="F29" i="1"/>
  <c r="H26" i="1"/>
  <c r="F27" i="1"/>
  <c r="H29" i="1"/>
  <c r="J29" i="1"/>
  <c r="F26" i="1"/>
  <c r="H27" i="1"/>
  <c r="H31" i="1"/>
  <c r="J31" i="1"/>
  <c r="E31" i="1"/>
  <c r="F31" i="1"/>
  <c r="E27" i="1"/>
  <c r="E26" i="1"/>
  <c r="E28" i="1"/>
  <c r="E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cdorsey</author>
    <author>TDHCA</author>
    <author>snaquin</author>
    <author>wquacken</author>
  </authors>
  <commentList>
    <comment ref="E63"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76" authorId="1" shapeId="0" xr:uid="{00000000-0006-0000-0000-000002000000}">
      <text>
        <r>
          <rPr>
            <b/>
            <sz val="8"/>
            <color indexed="81"/>
            <rFont val="Tahoma"/>
            <family val="2"/>
          </rPr>
          <t>cdorsey:</t>
        </r>
        <r>
          <rPr>
            <sz val="8"/>
            <color indexed="81"/>
            <rFont val="Tahoma"/>
            <family val="2"/>
          </rPr>
          <t xml:space="preserve">
2013 National Non-Metro</t>
        </r>
      </text>
    </comment>
    <comment ref="S178" authorId="2" shapeId="0" xr:uid="{00000000-0006-0000-0000-000003000000}">
      <text>
        <r>
          <rPr>
            <b/>
            <sz val="8"/>
            <color indexed="81"/>
            <rFont val="Tahoma"/>
            <family val="2"/>
          </rPr>
          <t>TDHCA:</t>
        </r>
        <r>
          <rPr>
            <sz val="8"/>
            <color indexed="81"/>
            <rFont val="Tahoma"/>
            <family val="2"/>
          </rPr>
          <t xml:space="preserve">
AMI FY2014</t>
        </r>
      </text>
    </comment>
    <comment ref="AL178" authorId="2" shapeId="0" xr:uid="{00000000-0006-0000-0000-000004000000}">
      <text>
        <r>
          <rPr>
            <b/>
            <sz val="8"/>
            <color indexed="81"/>
            <rFont val="Tahoma"/>
            <family val="2"/>
          </rPr>
          <t>TDHCA:</t>
        </r>
        <r>
          <rPr>
            <sz val="8"/>
            <color indexed="81"/>
            <rFont val="Tahoma"/>
            <family val="2"/>
          </rPr>
          <t xml:space="preserve">
2014 National Non-metro</t>
        </r>
      </text>
    </comment>
    <comment ref="S180" authorId="2" shapeId="0" xr:uid="{00000000-0006-0000-0000-000005000000}">
      <text>
        <r>
          <rPr>
            <b/>
            <sz val="8"/>
            <color indexed="81"/>
            <rFont val="Tahoma"/>
            <family val="2"/>
          </rPr>
          <t>TDHCA:</t>
        </r>
        <r>
          <rPr>
            <sz val="8"/>
            <color indexed="81"/>
            <rFont val="Tahoma"/>
            <family val="2"/>
          </rPr>
          <t xml:space="preserve">
AMI FY2015</t>
        </r>
      </text>
    </comment>
    <comment ref="AL180" authorId="3" shapeId="0" xr:uid="{00000000-0006-0000-0000-000006000000}">
      <text>
        <r>
          <rPr>
            <b/>
            <sz val="9"/>
            <color indexed="81"/>
            <rFont val="Tahoma"/>
            <family val="2"/>
          </rPr>
          <t>snaquin:</t>
        </r>
        <r>
          <rPr>
            <sz val="9"/>
            <color indexed="81"/>
            <rFont val="Tahoma"/>
            <family val="2"/>
          </rPr>
          <t xml:space="preserve">
2015 National Non-metro</t>
        </r>
      </text>
    </comment>
    <comment ref="S182" authorId="2" shapeId="0" xr:uid="{00000000-0006-0000-0000-000007000000}">
      <text>
        <r>
          <rPr>
            <b/>
            <sz val="8"/>
            <color indexed="81"/>
            <rFont val="Tahoma"/>
            <family val="2"/>
          </rPr>
          <t>TDHCA:</t>
        </r>
        <r>
          <rPr>
            <sz val="8"/>
            <color indexed="81"/>
            <rFont val="Tahoma"/>
            <family val="2"/>
          </rPr>
          <t xml:space="preserve">
AMI FY2016</t>
        </r>
      </text>
    </comment>
    <comment ref="AL182" authorId="3" shapeId="0" xr:uid="{00000000-0006-0000-0000-000008000000}">
      <text>
        <r>
          <rPr>
            <b/>
            <sz val="9"/>
            <color indexed="81"/>
            <rFont val="Tahoma"/>
            <family val="2"/>
          </rPr>
          <t>snaquin:</t>
        </r>
        <r>
          <rPr>
            <sz val="9"/>
            <color indexed="81"/>
            <rFont val="Tahoma"/>
            <family val="2"/>
          </rPr>
          <t xml:space="preserve">
2016 National Non-metro</t>
        </r>
      </text>
    </comment>
    <comment ref="S184" authorId="3" shapeId="0" xr:uid="{00000000-0006-0000-0000-000009000000}">
      <text>
        <r>
          <rPr>
            <b/>
            <sz val="9"/>
            <color indexed="81"/>
            <rFont val="Tahoma"/>
            <family val="2"/>
          </rPr>
          <t>snaquin:</t>
        </r>
        <r>
          <rPr>
            <sz val="9"/>
            <color indexed="81"/>
            <rFont val="Tahoma"/>
            <family val="2"/>
          </rPr>
          <t xml:space="preserve">
2017 AMI</t>
        </r>
      </text>
    </comment>
    <comment ref="AL184" authorId="3" shapeId="0" xr:uid="{00000000-0006-0000-0000-00000A000000}">
      <text>
        <r>
          <rPr>
            <b/>
            <sz val="9"/>
            <color indexed="81"/>
            <rFont val="Tahoma"/>
            <family val="2"/>
          </rPr>
          <t>snaquin:</t>
        </r>
        <r>
          <rPr>
            <sz val="9"/>
            <color indexed="81"/>
            <rFont val="Tahoma"/>
            <family val="2"/>
          </rPr>
          <t xml:space="preserve">
2017 national non metro</t>
        </r>
      </text>
    </comment>
    <comment ref="AL186" authorId="4" shapeId="0" xr:uid="{00000000-0006-0000-0000-00000B000000}">
      <text>
        <r>
          <rPr>
            <b/>
            <sz val="9"/>
            <color indexed="81"/>
            <rFont val="Tahoma"/>
            <family val="2"/>
          </rPr>
          <t>wquacken:</t>
        </r>
        <r>
          <rPr>
            <sz val="9"/>
            <color indexed="81"/>
            <rFont val="Tahoma"/>
            <family val="2"/>
          </rPr>
          <t xml:space="preserve">
2018 National Non-Metro limit</t>
        </r>
      </text>
    </comment>
  </commentList>
</comments>
</file>

<file path=xl/sharedStrings.xml><?xml version="1.0" encoding="utf-8"?>
<sst xmlns="http://schemas.openxmlformats.org/spreadsheetml/2006/main" count="35235" uniqueCount="3008">
  <si>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</si>
  <si>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</si>
  <si>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</si>
  <si>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</si>
  <si>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</si>
  <si>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</si>
  <si>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</si>
  <si>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</si>
  <si>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</si>
  <si>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</si>
  <si>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</si>
  <si>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</si>
  <si>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</si>
  <si>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</si>
  <si>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</si>
  <si>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</si>
  <si>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</si>
  <si>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</si>
  <si>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</si>
  <si>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</si>
  <si>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</si>
  <si>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</si>
  <si>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</si>
  <si>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</si>
  <si>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</si>
  <si>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</si>
  <si>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</si>
  <si>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</si>
  <si>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</si>
  <si>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</si>
  <si>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</si>
  <si>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</si>
  <si>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</si>
  <si>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</si>
  <si>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</si>
  <si>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</si>
  <si>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</si>
  <si>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</si>
  <si>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</si>
  <si>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</si>
  <si>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</si>
  <si>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</si>
  <si>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</si>
  <si>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</si>
  <si>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</si>
  <si>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</si>
  <si>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</si>
  <si>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</si>
  <si>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</si>
  <si>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</si>
  <si>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</si>
  <si>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</si>
  <si>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</si>
  <si>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</si>
  <si>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</si>
  <si>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</si>
  <si>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</si>
  <si>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</si>
  <si>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</si>
  <si>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</si>
  <si>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</si>
  <si>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</si>
  <si>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</si>
  <si>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</si>
  <si>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</si>
  <si>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</si>
  <si>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</si>
  <si>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</si>
  <si>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</si>
  <si>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</si>
  <si>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</si>
  <si>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</si>
  <si>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</si>
  <si>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</si>
  <si>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</si>
  <si>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</si>
  <si>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</si>
  <si>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</si>
  <si>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</si>
  <si>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</si>
  <si>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</si>
  <si>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</si>
  <si>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</si>
  <si>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</si>
  <si>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</si>
  <si>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</si>
  <si>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</si>
  <si>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</si>
  <si>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</si>
  <si>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</si>
  <si>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</si>
  <si>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</si>
  <si>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</si>
  <si>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</si>
  <si>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</si>
  <si>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</si>
  <si>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</si>
  <si>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</si>
  <si>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</si>
  <si>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</si>
  <si>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</si>
  <si>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</si>
  <si>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</si>
  <si>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</si>
  <si>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</si>
  <si>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</si>
  <si>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</si>
  <si>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</si>
  <si>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</si>
  <si>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</si>
  <si>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</si>
  <si>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</si>
  <si>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</si>
  <si>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</si>
  <si>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</si>
  <si>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</si>
  <si>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</si>
  <si>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</si>
  <si>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</si>
  <si>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</si>
  <si>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</si>
  <si>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</si>
  <si>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</si>
  <si>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</si>
  <si>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</si>
  <si>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</si>
  <si>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</si>
  <si>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</si>
  <si>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</si>
  <si>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</si>
  <si>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</si>
  <si>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</si>
  <si>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</si>
  <si>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</si>
  <si>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</si>
  <si>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</si>
  <si>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</si>
  <si>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</si>
  <si>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</si>
  <si>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</si>
  <si>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</si>
  <si>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</si>
  <si>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</si>
  <si>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</si>
  <si>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</si>
  <si>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</si>
  <si>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</si>
  <si>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</si>
  <si>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</si>
  <si>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</si>
  <si>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</si>
  <si>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</si>
  <si>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</si>
  <si>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</si>
  <si>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</si>
  <si>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</si>
  <si>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</si>
  <si>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</si>
  <si>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</si>
  <si>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</si>
  <si>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</si>
  <si>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</si>
  <si>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</si>
  <si>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</si>
  <si>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</si>
  <si>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</si>
  <si>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</si>
  <si>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</si>
  <si>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</si>
  <si>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</si>
  <si>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</si>
  <si>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</si>
  <si>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</si>
  <si>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</si>
  <si>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</si>
  <si>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</si>
  <si>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</si>
  <si>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</si>
  <si>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</si>
  <si>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</si>
  <si>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</si>
  <si>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</si>
  <si>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</si>
  <si>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</si>
  <si>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</si>
  <si>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</si>
  <si>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</si>
  <si>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</si>
  <si>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</si>
  <si>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</si>
  <si>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</si>
  <si>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</si>
  <si>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</si>
  <si>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</si>
  <si>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</si>
  <si>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</si>
  <si>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</si>
  <si>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</si>
  <si>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</si>
  <si>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</si>
  <si>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</si>
  <si>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</si>
  <si>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</si>
  <si>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</si>
  <si>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</si>
  <si>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</si>
  <si>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</si>
  <si>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</si>
  <si>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</si>
  <si>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</si>
  <si>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</si>
  <si>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</si>
  <si>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</si>
  <si>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</si>
  <si>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</si>
  <si>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</si>
  <si>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</si>
  <si>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</si>
  <si>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</si>
  <si>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</si>
  <si>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</si>
  <si>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</si>
  <si>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</si>
  <si>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</si>
  <si>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</si>
  <si>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</si>
  <si>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</si>
  <si>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</si>
  <si>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</si>
  <si>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</si>
  <si>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</si>
  <si>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</si>
  <si>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</si>
  <si>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</si>
  <si>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</si>
  <si>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</si>
  <si>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</si>
  <si>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</si>
  <si>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</si>
  <si>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</si>
  <si>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</si>
  <si>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</si>
  <si>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</si>
  <si>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</si>
  <si>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</si>
  <si>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</si>
  <si>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</si>
  <si>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</si>
  <si>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</si>
  <si>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</si>
  <si>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</si>
  <si>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</si>
  <si>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</si>
  <si>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</si>
  <si>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</si>
  <si>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</si>
  <si>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</si>
  <si>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</si>
  <si>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</si>
  <si>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</si>
  <si>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</si>
  <si>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</si>
  <si>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</si>
  <si>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</si>
  <si>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</si>
  <si>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</si>
  <si>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</si>
  <si>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</si>
  <si>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</si>
  <si>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</si>
  <si>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</si>
  <si>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</si>
  <si>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</si>
  <si>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</si>
  <si>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</si>
  <si>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</si>
  <si>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</si>
  <si>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</si>
  <si>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</si>
  <si>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</si>
  <si>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</si>
  <si>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</si>
  <si>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</si>
  <si>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</si>
  <si>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</si>
  <si>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</si>
  <si>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</si>
  <si>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</si>
  <si>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</si>
  <si>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</si>
  <si>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</si>
  <si>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</si>
  <si>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</si>
  <si>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</si>
  <si>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</si>
  <si>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</si>
  <si>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</si>
  <si>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</si>
  <si>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</si>
  <si>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</si>
  <si>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</si>
  <si>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</si>
  <si>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</si>
  <si>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</si>
  <si>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</si>
  <si>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</si>
  <si>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</si>
  <si>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</si>
  <si>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</si>
  <si>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</si>
  <si>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</si>
  <si>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</si>
  <si>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</si>
  <si>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</si>
  <si>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</si>
  <si>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</si>
  <si>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</si>
  <si>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</si>
  <si>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</si>
  <si>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</si>
  <si>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</si>
  <si>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</si>
  <si>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</si>
  <si>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</si>
  <si>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</si>
  <si>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</si>
  <si>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</si>
  <si>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</si>
  <si>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</si>
  <si>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</si>
  <si>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</si>
  <si>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</si>
  <si>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</si>
  <si>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</si>
  <si>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</si>
  <si>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</si>
  <si>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</si>
  <si>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</si>
  <si>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</si>
  <si>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</si>
  <si>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</si>
  <si>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</si>
  <si>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</si>
  <si>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</si>
  <si>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</si>
  <si>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</si>
  <si>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</si>
  <si>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</si>
  <si>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</si>
  <si>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</si>
  <si>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</si>
  <si>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</si>
  <si>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</si>
  <si>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</si>
  <si>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</si>
  <si>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</si>
  <si>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</si>
  <si>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</si>
  <si>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</si>
  <si>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</si>
  <si>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</si>
  <si>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</si>
  <si>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</si>
  <si>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</si>
  <si>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</si>
  <si>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</si>
  <si>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</si>
  <si>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</si>
  <si>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</si>
  <si>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</si>
  <si>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</si>
  <si>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</si>
  <si>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</si>
  <si>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</si>
  <si>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</si>
  <si>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</si>
  <si>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</si>
  <si>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</si>
  <si>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</si>
  <si>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</si>
  <si>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</si>
  <si>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</si>
  <si>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</si>
  <si>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</si>
  <si>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</si>
  <si>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</si>
  <si>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</si>
  <si>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</si>
  <si>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</si>
  <si>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</si>
  <si>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</si>
  <si>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</si>
  <si>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</si>
  <si>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</si>
  <si>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</si>
  <si>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</si>
  <si>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</si>
  <si>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</si>
  <si>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</si>
  <si>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</si>
  <si>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</si>
  <si>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</si>
  <si>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</si>
  <si>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</si>
  <si>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</si>
  <si>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</si>
  <si>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</si>
  <si>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</si>
  <si>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</si>
  <si>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</si>
  <si>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</si>
  <si>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</si>
  <si>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</si>
  <si>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</si>
  <si>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</si>
  <si>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</si>
  <si>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</si>
  <si>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</si>
  <si>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</si>
  <si>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</si>
  <si>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</si>
  <si>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</si>
  <si>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</si>
  <si>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</si>
  <si>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</si>
  <si>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</si>
  <si>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</si>
  <si>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</si>
  <si>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</si>
  <si>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</si>
  <si>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</si>
  <si>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</si>
  <si>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</si>
  <si>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</si>
  <si>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</si>
  <si>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</si>
  <si>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</si>
  <si>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</si>
  <si>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</si>
  <si>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</si>
  <si>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</si>
  <si>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</si>
  <si>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</si>
  <si>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</si>
  <si>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</si>
  <si>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</si>
  <si>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</si>
  <si>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</si>
  <si>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</si>
  <si>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</si>
  <si>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</si>
  <si>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</si>
  <si>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</si>
  <si>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</si>
  <si>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</si>
  <si>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</si>
  <si>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</si>
  <si>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</si>
  <si>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</si>
  <si>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</si>
  <si>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</si>
  <si>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</si>
  <si>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</si>
  <si>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</si>
  <si>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</si>
  <si>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</si>
  <si>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</si>
  <si>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</si>
  <si>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</si>
  <si>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</si>
  <si>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</si>
  <si>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</si>
  <si>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</si>
  <si>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</si>
  <si>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</si>
  <si>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</si>
  <si>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</si>
  <si>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</si>
  <si>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</si>
  <si>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</si>
  <si>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</si>
  <si>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</si>
  <si>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</si>
  <si>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</si>
  <si>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</si>
  <si>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</si>
  <si>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</si>
  <si>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</si>
  <si>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</si>
  <si>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</si>
  <si>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</si>
  <si>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</si>
  <si>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</si>
  <si>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</si>
  <si>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</si>
  <si>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</si>
  <si>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</si>
  <si>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</si>
  <si>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</si>
  <si>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</si>
  <si>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</si>
  <si>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</si>
  <si>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</si>
  <si>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</si>
  <si>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</si>
  <si>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</si>
  <si>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</si>
  <si>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</si>
  <si>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</si>
  <si>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</si>
  <si>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</si>
  <si>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</si>
  <si>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</si>
  <si>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</si>
  <si>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</si>
  <si>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</si>
  <si>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</si>
  <si>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</si>
  <si>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</si>
  <si>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</si>
  <si>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</si>
  <si>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</si>
  <si>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</si>
  <si>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</si>
  <si>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</si>
  <si>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</si>
  <si>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</si>
  <si>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</si>
  <si>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</si>
  <si>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</si>
  <si>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</si>
  <si>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</si>
  <si>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</si>
  <si>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</si>
  <si>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</si>
  <si>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</si>
  <si>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</si>
  <si>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</si>
  <si>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</si>
  <si>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</si>
  <si>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</si>
  <si>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</si>
  <si>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</si>
  <si>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</si>
  <si>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</si>
  <si>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</si>
  <si>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</si>
  <si>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</si>
  <si>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</si>
  <si>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</si>
  <si>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</si>
  <si>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</si>
  <si>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</si>
  <si>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</si>
  <si>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</si>
  <si>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</si>
  <si>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</si>
  <si>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</si>
  <si>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</si>
  <si>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</si>
  <si>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</si>
  <si>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</si>
  <si>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</si>
  <si>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</si>
  <si>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</si>
  <si>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</si>
  <si>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</si>
  <si>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</si>
  <si>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</si>
  <si>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</si>
  <si>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</si>
  <si>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</si>
  <si>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</si>
  <si>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</si>
  <si>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</si>
  <si>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</si>
  <si>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</si>
  <si>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</si>
  <si>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</si>
  <si>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</si>
  <si>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</si>
  <si>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</si>
  <si>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</si>
  <si>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</si>
  <si>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</si>
  <si>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</si>
  <si>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</si>
  <si>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</si>
  <si>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</si>
  <si>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</si>
  <si>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</si>
  <si>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</si>
  <si>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</si>
  <si>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</si>
  <si>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</si>
  <si>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</si>
  <si>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</si>
  <si>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</si>
  <si>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</si>
  <si>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</si>
  <si>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</si>
  <si>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</si>
  <si>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</si>
  <si>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</si>
  <si>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</si>
  <si>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</si>
  <si>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</si>
  <si>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</si>
  <si>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</si>
  <si>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</si>
  <si>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</si>
  <si>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</si>
  <si>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</si>
  <si>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</si>
  <si>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</si>
  <si>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</si>
  <si>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</si>
  <si>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</si>
  <si>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</si>
  <si>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</si>
  <si>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</si>
  <si>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</si>
  <si>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</si>
  <si>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</si>
  <si>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</si>
  <si>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</si>
  <si>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</si>
  <si>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</si>
  <si>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</si>
  <si>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</si>
  <si>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</si>
  <si>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</si>
  <si>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</si>
  <si>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</si>
  <si>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</si>
  <si>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</si>
  <si>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</si>
  <si>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</si>
  <si>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</si>
  <si>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</si>
  <si>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</si>
  <si>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</si>
  <si>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</si>
  <si>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</si>
  <si>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</si>
  <si>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</si>
  <si>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</si>
  <si>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</si>
  <si>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</si>
  <si>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</si>
  <si>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</si>
  <si>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</si>
  <si>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</si>
  <si>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</si>
  <si>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</si>
  <si>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</si>
  <si>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</si>
  <si>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</si>
  <si>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</si>
  <si>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</si>
  <si>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</si>
  <si>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</si>
  <si>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</si>
  <si>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</si>
  <si>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</si>
  <si>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</si>
  <si>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</si>
  <si>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</si>
  <si>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</si>
  <si>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</si>
  <si>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</si>
  <si>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</si>
  <si>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</si>
  <si>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</si>
  <si>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</si>
  <si>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</si>
  <si>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</si>
  <si>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</si>
  <si>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</si>
  <si>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</si>
  <si>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</si>
  <si>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</si>
  <si>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</si>
  <si>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</si>
  <si>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</si>
  <si>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</si>
  <si>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</si>
  <si>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</si>
  <si>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</si>
  <si>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</si>
  <si>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</si>
  <si>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</si>
  <si>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</si>
  <si>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</si>
  <si>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</si>
  <si>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</si>
  <si>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</si>
  <si>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</si>
  <si>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</si>
  <si>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</si>
  <si>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</si>
  <si>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</si>
  <si>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</si>
  <si>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</si>
  <si>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</si>
  <si>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</si>
  <si>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</si>
  <si>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</si>
  <si>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</si>
  <si>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</si>
  <si>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</si>
  <si>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</si>
  <si>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</si>
  <si>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</si>
  <si>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</si>
  <si>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</si>
  <si>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</si>
  <si>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</si>
  <si>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</si>
  <si>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</si>
  <si>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</si>
  <si>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</si>
  <si>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</si>
  <si>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</si>
  <si>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</si>
  <si>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</si>
  <si>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</si>
  <si>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</si>
  <si>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</si>
  <si>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</si>
  <si>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</si>
  <si>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</si>
  <si>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</si>
  <si>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</si>
  <si>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</si>
  <si>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</si>
  <si>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</si>
  <si>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</si>
  <si>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</si>
  <si>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</si>
  <si>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</si>
  <si>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</si>
  <si>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</si>
  <si>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</si>
  <si>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</si>
  <si>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</si>
  <si>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</si>
  <si>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</si>
  <si>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</si>
  <si>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</si>
  <si>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</si>
  <si>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</si>
  <si>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</si>
  <si>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</si>
  <si>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</si>
  <si>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</si>
  <si>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</si>
  <si>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</si>
  <si>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</si>
  <si>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</si>
  <si>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</si>
  <si>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</si>
  <si>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</si>
  <si>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</si>
  <si>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</si>
  <si>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</si>
  <si>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</si>
  <si>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</si>
  <si>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</si>
  <si>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</si>
  <si>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</si>
  <si>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</si>
  <si>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</si>
  <si>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</si>
  <si>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</si>
  <si>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</si>
  <si>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</si>
  <si>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</si>
  <si>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</si>
  <si>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</si>
  <si>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</si>
  <si>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</si>
  <si>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</si>
  <si>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</si>
  <si>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</si>
  <si>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</si>
  <si>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</si>
  <si>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</si>
  <si>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</si>
  <si>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</si>
  <si>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</si>
  <si>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</si>
  <si>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</si>
  <si>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</si>
  <si>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</si>
  <si>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</si>
  <si>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</si>
  <si>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</si>
  <si>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</si>
  <si>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</si>
  <si>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</si>
  <si>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</si>
  <si>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</si>
  <si>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</si>
  <si>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</si>
  <si>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</si>
  <si>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</si>
  <si>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</si>
  <si>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</si>
  <si>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</si>
  <si>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</si>
  <si>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</si>
  <si>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</si>
  <si>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</si>
  <si>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</si>
  <si>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</si>
  <si>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</si>
  <si>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</si>
  <si>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</si>
  <si>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</si>
  <si>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</si>
  <si>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</si>
  <si>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</si>
  <si>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</si>
  <si>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</si>
  <si>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</si>
  <si>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</si>
  <si>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</si>
  <si>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</si>
  <si>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</si>
  <si>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</si>
  <si>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</si>
  <si>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</si>
  <si>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</si>
  <si>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</si>
  <si>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</si>
  <si>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</si>
  <si>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</si>
  <si>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</si>
  <si>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</si>
  <si>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</si>
  <si>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</si>
  <si>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</si>
  <si>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</si>
  <si>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</si>
  <si>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</si>
  <si>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</si>
  <si>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</si>
  <si>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</si>
  <si>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</si>
  <si>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</si>
  <si>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</si>
  <si>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</si>
  <si>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</si>
  <si>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</si>
  <si>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</si>
  <si>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</si>
  <si>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</si>
  <si>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</si>
  <si>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</si>
  <si>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</si>
  <si>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</si>
  <si>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</si>
  <si>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</si>
  <si>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</si>
  <si>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</si>
  <si>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</si>
  <si>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</si>
  <si>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</si>
  <si>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</si>
  <si>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</si>
  <si>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</si>
  <si>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</si>
  <si>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</si>
  <si>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</si>
  <si>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</si>
  <si>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</si>
  <si>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</si>
  <si>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</si>
  <si>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</si>
  <si>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</si>
  <si>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</si>
  <si>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</si>
  <si>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</si>
  <si>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</si>
  <si>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</si>
  <si>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</si>
  <si>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</si>
  <si>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</si>
  <si>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</si>
  <si>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</si>
  <si>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</si>
  <si>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</si>
  <si>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</si>
  <si>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</si>
  <si>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</si>
  <si>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</si>
  <si>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</si>
  <si>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</si>
  <si>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</si>
  <si>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</si>
  <si>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</si>
  <si>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</si>
  <si>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</si>
  <si>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</si>
  <si>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</si>
  <si>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</si>
  <si>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</si>
  <si>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</si>
  <si>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</si>
  <si>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</si>
  <si>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</si>
  <si>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</si>
  <si>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</si>
  <si>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</si>
  <si>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</si>
  <si>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</si>
  <si>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</si>
  <si>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</si>
  <si>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</si>
  <si>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</si>
  <si>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</si>
  <si>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</si>
  <si>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</si>
  <si>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</si>
  <si>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</si>
  <si>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</si>
  <si>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</si>
  <si>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</si>
  <si>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</si>
  <si>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</si>
  <si>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</si>
  <si>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</si>
  <si>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</si>
  <si>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</si>
  <si>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</si>
  <si>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</si>
  <si>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</si>
  <si>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</si>
  <si>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</si>
  <si>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</si>
  <si>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</si>
  <si>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</si>
  <si>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</si>
  <si>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</si>
  <si>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</si>
  <si>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</si>
  <si>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</si>
  <si>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</si>
  <si>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</si>
  <si>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</si>
  <si>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</si>
  <si>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</si>
  <si>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</si>
  <si>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</si>
  <si>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</si>
  <si>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</si>
  <si>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</si>
  <si>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</si>
  <si>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</si>
  <si>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</si>
  <si>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</si>
  <si>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</si>
  <si>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</si>
  <si>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</si>
  <si>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</si>
  <si>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</si>
  <si>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</si>
  <si>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</si>
  <si>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</si>
  <si>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</si>
  <si>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</si>
  <si>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</si>
  <si>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</si>
  <si>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</si>
  <si>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</si>
  <si>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</si>
  <si>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</si>
  <si>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</si>
  <si>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</si>
  <si>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</si>
  <si>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</si>
  <si>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</si>
  <si>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</si>
  <si>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</si>
  <si>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</si>
  <si>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</si>
  <si>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</si>
  <si>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</si>
  <si>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</si>
  <si>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</si>
  <si>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</si>
  <si>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</si>
  <si>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</si>
  <si>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</si>
  <si>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</si>
  <si>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</si>
  <si>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</si>
  <si>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</si>
  <si>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</si>
  <si>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</si>
  <si>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</si>
  <si>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</si>
  <si>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</si>
  <si>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</si>
  <si>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</si>
  <si>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</si>
  <si>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</si>
  <si>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</si>
  <si>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</si>
  <si>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</si>
  <si>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</si>
  <si>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</si>
  <si>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</si>
  <si>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</si>
  <si>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</si>
  <si>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</si>
  <si>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</si>
  <si>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</si>
  <si>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</si>
  <si>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</si>
  <si>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</si>
  <si>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</si>
  <si>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</si>
  <si>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</si>
  <si>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</si>
  <si>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</si>
  <si>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</si>
  <si>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</si>
  <si>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</si>
  <si>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</si>
  <si>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</si>
  <si>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</si>
  <si>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</si>
  <si>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</si>
  <si>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</si>
  <si>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</si>
  <si>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</si>
  <si>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</si>
  <si>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</si>
  <si>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</si>
  <si>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</si>
  <si>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</si>
  <si>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</si>
  <si>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</si>
  <si>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</si>
  <si>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</si>
  <si>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</si>
  <si>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</si>
  <si>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</si>
  <si>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</si>
  <si>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</si>
  <si>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</si>
  <si>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</si>
  <si>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</si>
  <si>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</si>
  <si>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</si>
  <si>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</si>
  <si>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</si>
  <si>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</si>
  <si>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</si>
  <si>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</si>
  <si>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</si>
  <si>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</si>
  <si>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</si>
  <si>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</si>
  <si>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</si>
  <si>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</si>
  <si>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</si>
  <si>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</si>
  <si>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</si>
  <si>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</si>
  <si>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</si>
  <si>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</si>
  <si>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</si>
  <si>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</si>
  <si>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</si>
  <si>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</si>
  <si>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</si>
  <si>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</si>
  <si>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</si>
  <si>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</si>
  <si>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</si>
  <si>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</si>
  <si>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</si>
  <si>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</si>
  <si>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</si>
  <si>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</si>
  <si>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</si>
  <si>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</si>
  <si>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</si>
  <si>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</si>
  <si>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</si>
  <si>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</si>
  <si>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</si>
  <si>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</si>
  <si>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</si>
  <si>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</si>
  <si>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</si>
  <si>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</si>
  <si>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</si>
  <si>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</si>
  <si>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</si>
  <si>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</si>
  <si>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</si>
  <si>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</si>
  <si>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</si>
  <si>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</si>
  <si>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</si>
  <si>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</si>
  <si>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</si>
  <si>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</si>
  <si>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</si>
  <si>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</si>
  <si>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</si>
  <si>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</si>
  <si>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</si>
  <si>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</si>
  <si>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</si>
  <si>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</si>
  <si>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</si>
  <si>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</si>
  <si>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</si>
  <si>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</si>
  <si>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</si>
  <si>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</si>
  <si>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</si>
  <si>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</si>
  <si>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</si>
  <si>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</si>
  <si>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</si>
  <si>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</si>
  <si>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</si>
  <si>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</si>
  <si>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</si>
  <si>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</si>
  <si>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</si>
  <si>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</si>
  <si>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</si>
  <si>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</si>
  <si>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</si>
  <si>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</si>
  <si>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</si>
  <si>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</si>
  <si>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</si>
  <si>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</si>
  <si>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</si>
  <si>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</si>
  <si>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</si>
  <si>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</si>
  <si>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</si>
  <si>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</si>
  <si>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</si>
  <si>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</si>
  <si>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</si>
  <si>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</si>
  <si>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</si>
  <si>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</si>
  <si>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</si>
  <si>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</si>
  <si>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</si>
  <si>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</si>
  <si>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</si>
  <si>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</si>
  <si>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</si>
  <si>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</si>
  <si>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</si>
  <si>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</si>
  <si>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</si>
  <si>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</si>
  <si>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</si>
  <si>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</si>
  <si>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</si>
  <si>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</si>
  <si>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</si>
  <si>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</si>
  <si>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</si>
  <si>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</si>
  <si>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</si>
  <si>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</si>
  <si>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</si>
  <si>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</si>
  <si>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</si>
  <si>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</si>
  <si>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</si>
  <si>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</si>
  <si>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</si>
  <si>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</si>
  <si>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</si>
  <si>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</si>
  <si>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</si>
  <si>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</si>
  <si>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</si>
  <si>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</si>
  <si>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</si>
  <si>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</si>
  <si>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</si>
  <si>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</si>
  <si>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</si>
  <si>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</si>
  <si>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</si>
  <si>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</si>
  <si>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</si>
  <si>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</si>
  <si>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</si>
  <si>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</si>
  <si>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</si>
  <si>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</si>
  <si>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</si>
  <si>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</si>
  <si>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</si>
  <si>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</si>
  <si>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</si>
  <si>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</si>
  <si>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</si>
  <si>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</si>
  <si>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</si>
  <si>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</si>
  <si>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</si>
  <si>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</si>
  <si>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</si>
  <si>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</si>
  <si>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</si>
  <si>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</si>
  <si>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</si>
  <si>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</si>
  <si>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</si>
  <si>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</si>
  <si>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</si>
  <si>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</si>
  <si>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</si>
  <si>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</si>
  <si>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</si>
  <si>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</si>
  <si>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</si>
  <si>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</si>
  <si>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</si>
  <si>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</si>
  <si>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</si>
  <si>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</si>
  <si>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</si>
  <si>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</si>
  <si>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</si>
  <si>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</si>
  <si>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</si>
  <si>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</si>
  <si>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</si>
  <si>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</si>
  <si>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</si>
  <si>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</si>
  <si>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</si>
  <si>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</si>
  <si>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</si>
  <si>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</si>
  <si>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</si>
  <si>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</si>
  <si>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</si>
  <si>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</si>
  <si>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</si>
  <si>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</si>
  <si>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</si>
  <si>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</si>
  <si>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</si>
  <si>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</si>
  <si>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</si>
  <si>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</si>
  <si>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</si>
  <si>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</si>
  <si>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</si>
  <si>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</si>
  <si>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</si>
  <si>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</si>
  <si>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</si>
  <si>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</si>
  <si>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</si>
  <si>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</si>
  <si>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</si>
  <si>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</si>
  <si>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</si>
  <si>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</si>
  <si>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</si>
  <si>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</si>
  <si>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</si>
  <si>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</si>
  <si>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</si>
  <si>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</si>
  <si>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</si>
  <si>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</si>
  <si>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</si>
  <si>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</si>
  <si>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</si>
  <si>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</si>
  <si>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</si>
  <si>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</si>
  <si>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</si>
  <si>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</si>
  <si>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</si>
  <si>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</si>
  <si>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</si>
  <si>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</si>
  <si>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</si>
  <si>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</si>
  <si>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</si>
  <si>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</si>
  <si>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</si>
  <si>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</si>
  <si>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</si>
  <si>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</si>
  <si>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</si>
  <si>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</si>
  <si>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</si>
  <si>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</si>
  <si>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</si>
  <si>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</si>
  <si>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</si>
  <si>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</si>
  <si>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</si>
  <si>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</si>
  <si>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</si>
  <si>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</si>
  <si>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</si>
  <si>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</si>
  <si>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</si>
  <si>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</si>
  <si>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</si>
  <si>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</si>
  <si>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</si>
  <si>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</si>
  <si>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</si>
  <si>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</si>
  <si>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</si>
  <si>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</si>
  <si>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</si>
  <si>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</si>
  <si>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</si>
  <si>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</si>
  <si>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</si>
  <si>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</si>
  <si>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</si>
  <si>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</si>
  <si>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</si>
  <si>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</si>
  <si>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</si>
  <si>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</si>
  <si>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</si>
  <si>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</si>
  <si>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</si>
  <si>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</si>
  <si>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</si>
  <si>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</si>
  <si>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</si>
  <si>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</si>
  <si>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</si>
  <si>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</si>
  <si>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</si>
  <si>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2009 nonrural</t>
  </si>
  <si>
    <t>2010 nonrural</t>
  </si>
  <si>
    <t>Dropdown list</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</si>
  <si>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</si>
  <si>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</si>
  <si>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</si>
  <si>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</si>
  <si>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</si>
  <si>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</si>
  <si>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</si>
  <si>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</si>
  <si>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</si>
  <si>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</si>
  <si>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</si>
  <si>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</si>
  <si>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</si>
  <si>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</si>
  <si>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</si>
  <si>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</si>
  <si>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</si>
  <si>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</si>
  <si>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</si>
  <si>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</si>
  <si>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</si>
  <si>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</si>
  <si>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</si>
  <si>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</si>
  <si>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</si>
  <si>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</si>
  <si>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</si>
  <si>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</si>
  <si>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</si>
  <si>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</si>
  <si>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</si>
  <si>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</si>
  <si>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</si>
  <si>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</si>
  <si>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</si>
  <si>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</si>
  <si>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</si>
  <si>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</si>
  <si>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</si>
  <si>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</si>
  <si>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</si>
  <si>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</si>
  <si>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</si>
  <si>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</si>
  <si>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</si>
  <si>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</si>
  <si>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</si>
  <si>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</si>
  <si>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</si>
  <si>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</si>
  <si>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</si>
  <si>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</si>
  <si>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</si>
  <si>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</si>
  <si>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</si>
  <si>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</si>
  <si>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</si>
  <si>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</si>
  <si>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</si>
  <si>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</si>
  <si>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</si>
  <si>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</si>
  <si>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</si>
  <si>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</si>
  <si>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</si>
  <si>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</si>
  <si>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</si>
  <si>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</si>
  <si>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</si>
  <si>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</si>
  <si>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</si>
  <si>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</si>
  <si>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</si>
  <si>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</si>
  <si>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</si>
  <si>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</si>
  <si>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</si>
  <si>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</si>
  <si>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</si>
  <si>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</si>
  <si>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</si>
  <si>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</si>
  <si>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</si>
  <si>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</si>
  <si>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</si>
  <si>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</si>
  <si>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</si>
  <si>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</si>
  <si>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</si>
  <si>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</si>
  <si>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</si>
  <si>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</si>
  <si>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</si>
  <si>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</si>
  <si>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</si>
  <si>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</si>
  <si>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</si>
  <si>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</si>
  <si>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</si>
  <si>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</si>
  <si>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</si>
  <si>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</si>
  <si>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</si>
  <si>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</si>
  <si>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</si>
  <si>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</si>
  <si>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</si>
  <si>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</si>
  <si>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</si>
  <si>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</si>
  <si>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</si>
  <si>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</si>
  <si>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</si>
  <si>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</si>
  <si>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</si>
  <si>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</si>
  <si>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</si>
  <si>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</si>
  <si>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</si>
  <si>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</si>
  <si>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</si>
  <si>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</si>
  <si>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</si>
  <si>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</si>
  <si>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</si>
  <si>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</si>
  <si>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</si>
  <si>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</si>
  <si>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</si>
  <si>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</si>
  <si>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</si>
  <si>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</si>
  <si>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</si>
  <si>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</si>
  <si>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</si>
  <si>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</si>
  <si>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</si>
  <si>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</si>
  <si>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</si>
  <si>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</si>
  <si>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</si>
  <si>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</si>
  <si>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</si>
  <si>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</si>
  <si>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</si>
  <si>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</si>
  <si>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</si>
  <si>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</si>
  <si>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</si>
  <si>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</si>
  <si>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</si>
  <si>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</si>
  <si>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</si>
  <si>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</si>
  <si>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</si>
  <si>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</si>
  <si>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</si>
  <si>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</si>
  <si>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</si>
  <si>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</si>
  <si>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</si>
  <si>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</si>
  <si>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</si>
  <si>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</si>
  <si>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</si>
  <si>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</si>
  <si>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</si>
  <si>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</si>
  <si>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</si>
  <si>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</si>
  <si>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</si>
  <si>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</si>
  <si>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</si>
  <si>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</si>
  <si>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</si>
  <si>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</si>
  <si>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</si>
  <si>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</si>
  <si>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</si>
  <si>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</si>
  <si>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</si>
  <si>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</si>
  <si>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</si>
  <si>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</si>
  <si>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</si>
  <si>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</si>
  <si>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</si>
  <si>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</si>
  <si>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</si>
  <si>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</si>
  <si>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</si>
  <si>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</si>
  <si>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</si>
  <si>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</si>
  <si>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</si>
  <si>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</si>
  <si>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</si>
  <si>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</si>
  <si>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</si>
  <si>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</si>
  <si>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</si>
  <si>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</si>
  <si>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</si>
  <si>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</si>
  <si>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</si>
  <si>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</si>
  <si>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</si>
  <si>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</si>
  <si>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</si>
  <si>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</si>
  <si>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</si>
  <si>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</si>
  <si>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</si>
  <si>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</si>
  <si>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</si>
  <si>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</si>
  <si>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</si>
  <si>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</si>
  <si>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</si>
  <si>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</si>
  <si>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</si>
  <si>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</si>
  <si>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</si>
  <si>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</si>
  <si>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</si>
  <si>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</si>
  <si>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</si>
  <si>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</si>
  <si>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</si>
  <si>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</si>
  <si>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</si>
  <si>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</si>
  <si>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</si>
  <si>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</si>
  <si>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</si>
  <si>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</si>
  <si>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</si>
  <si>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</si>
  <si>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</si>
  <si>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</si>
  <si>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</si>
  <si>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</si>
  <si>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</si>
  <si>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</si>
  <si>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</si>
  <si>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</si>
  <si>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</si>
  <si>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</si>
  <si>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</si>
  <si>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</si>
  <si>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</si>
  <si>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</si>
  <si>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</si>
  <si>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</si>
  <si>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</si>
  <si>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</si>
  <si>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</si>
  <si>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</si>
  <si>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</si>
  <si>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</si>
  <si>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</si>
  <si>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</si>
  <si>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</si>
  <si>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</si>
  <si>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</si>
  <si>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</si>
  <si>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</si>
  <si>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</si>
  <si>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</si>
  <si>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</si>
  <si>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</si>
  <si>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</si>
  <si>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</si>
  <si>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</si>
  <si>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</si>
  <si>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</si>
  <si>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</si>
  <si>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</si>
  <si>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</si>
  <si>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</si>
  <si>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</si>
  <si>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</si>
  <si>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</si>
  <si>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</si>
  <si>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</si>
  <si>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</si>
  <si>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</si>
  <si>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</si>
  <si>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</si>
  <si>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</si>
  <si>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</si>
  <si>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</si>
  <si>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</si>
  <si>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</si>
  <si>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</si>
  <si>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</si>
  <si>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</si>
  <si>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</si>
  <si>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</si>
  <si>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</si>
  <si>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</si>
  <si>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</si>
  <si>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</si>
  <si>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</si>
  <si>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</si>
  <si>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</si>
  <si>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</si>
  <si>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</si>
  <si>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</si>
  <si>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</si>
  <si>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</si>
  <si>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</si>
  <si>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</si>
  <si>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</si>
  <si>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</si>
  <si>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</si>
  <si>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</si>
  <si>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</si>
  <si>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</si>
  <si>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</si>
  <si>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</si>
  <si>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</si>
  <si>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</si>
  <si>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</si>
  <si>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</si>
  <si>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</si>
  <si>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</si>
  <si>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</si>
  <si>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</si>
  <si>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</si>
  <si>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</si>
  <si>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</si>
  <si>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</si>
  <si>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</si>
  <si>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</si>
  <si>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</si>
  <si>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</si>
  <si>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</si>
  <si>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</si>
  <si>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</si>
  <si>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</si>
  <si>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</si>
  <si>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</si>
  <si>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</si>
  <si>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</si>
  <si>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</si>
  <si>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</si>
  <si>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</si>
  <si>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</si>
  <si>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</si>
  <si>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</si>
  <si>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</si>
  <si>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</si>
  <si>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</si>
  <si>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</si>
  <si>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</si>
  <si>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</si>
  <si>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</si>
  <si>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</si>
  <si>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</si>
  <si>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</si>
  <si>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</si>
  <si>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</si>
  <si>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</si>
  <si>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</si>
  <si>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</si>
  <si>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</si>
  <si>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</si>
  <si>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</si>
  <si>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</si>
  <si>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</si>
  <si>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</si>
  <si>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</si>
  <si>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</si>
  <si>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</si>
  <si>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</si>
  <si>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</si>
  <si>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</si>
  <si>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</si>
  <si>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</si>
  <si>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</si>
  <si>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</si>
  <si>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</si>
  <si>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</si>
  <si>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</si>
  <si>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</si>
  <si>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</si>
  <si>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</si>
  <si>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</si>
  <si>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</si>
  <si>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</si>
  <si>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</si>
  <si>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</si>
  <si>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</si>
  <si>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</si>
  <si>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</si>
  <si>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</si>
  <si>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</si>
  <si>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</si>
  <si>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</si>
  <si>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</si>
  <si>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</si>
  <si>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</si>
  <si>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</si>
  <si>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</si>
  <si>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</si>
  <si>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</si>
  <si>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</si>
  <si>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</si>
  <si>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</si>
  <si>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</si>
  <si>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</si>
  <si>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</si>
  <si>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</si>
  <si>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</si>
  <si>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</si>
  <si>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</si>
  <si>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</si>
  <si>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</si>
  <si>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</si>
  <si>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</si>
  <si>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</si>
  <si>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</si>
  <si>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</si>
  <si>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</si>
  <si>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</si>
  <si>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</si>
  <si>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</si>
  <si>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</si>
  <si>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</si>
  <si>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</si>
  <si>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</si>
  <si>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</si>
  <si>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</si>
  <si>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</si>
  <si>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</si>
  <si>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</si>
  <si>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</si>
  <si>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</si>
  <si>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</si>
  <si>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</si>
  <si>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</si>
  <si>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</si>
  <si>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</si>
  <si>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</si>
  <si>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</si>
  <si>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</si>
  <si>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</si>
  <si>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</si>
  <si>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</si>
  <si>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</si>
  <si>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</si>
  <si>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</si>
  <si>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</si>
  <si>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</si>
  <si>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</si>
  <si>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</si>
  <si>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</si>
  <si>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</si>
  <si>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</si>
  <si>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</si>
  <si>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</si>
  <si>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</si>
  <si>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</si>
  <si>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</si>
  <si>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</si>
  <si>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</si>
  <si>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</si>
  <si>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</si>
  <si>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</si>
  <si>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</si>
  <si>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</si>
  <si>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</si>
  <si>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</si>
  <si>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</si>
  <si>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</si>
  <si>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</si>
  <si>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</si>
  <si>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</si>
  <si>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</si>
  <si>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</si>
  <si>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</si>
  <si>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</si>
  <si>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</si>
  <si>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</si>
  <si>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</si>
  <si>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</si>
  <si>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</si>
  <si>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</si>
  <si>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</si>
  <si>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</si>
  <si>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</si>
  <si>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</si>
  <si>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</si>
  <si>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</si>
  <si>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</si>
  <si>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</si>
  <si>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</si>
  <si>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</si>
  <si>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</si>
  <si>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</si>
  <si>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</si>
  <si>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</si>
  <si>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</si>
  <si>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</si>
  <si>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</si>
  <si>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</si>
  <si>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</si>
  <si>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</si>
  <si>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</si>
  <si>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</si>
  <si>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</si>
  <si>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</si>
  <si>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</si>
  <si>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</si>
  <si>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</si>
  <si>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</si>
  <si>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</si>
  <si>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</si>
  <si>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</si>
  <si>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</si>
  <si>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</si>
  <si>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</si>
  <si>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</si>
  <si>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</si>
  <si>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</si>
  <si>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</si>
  <si>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</si>
  <si>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</si>
  <si>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</si>
  <si>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</si>
  <si>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</si>
  <si>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</si>
  <si>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</si>
  <si>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</si>
  <si>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</si>
  <si>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</si>
  <si>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</si>
  <si>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</si>
  <si>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</si>
  <si>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</si>
  <si>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</si>
  <si>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</si>
  <si>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</si>
  <si>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</si>
  <si>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</si>
  <si>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</si>
  <si>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</si>
  <si>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</si>
  <si>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</si>
  <si>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</si>
  <si>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</si>
  <si>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</si>
  <si>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</si>
  <si>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</si>
  <si>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</si>
  <si>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</si>
  <si>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</si>
  <si>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</si>
  <si>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</si>
  <si>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</si>
  <si>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</si>
  <si>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</si>
  <si>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</si>
  <si>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</si>
  <si>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</si>
  <si>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</si>
  <si>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</si>
  <si>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</si>
  <si>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</si>
  <si>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</si>
  <si>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</si>
  <si>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</si>
  <si>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</si>
  <si>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</si>
  <si>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</si>
  <si>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</si>
  <si>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</si>
  <si>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</si>
  <si>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</si>
  <si>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</si>
  <si>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</si>
  <si>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</si>
  <si>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</si>
  <si>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</si>
  <si>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</si>
  <si>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</si>
  <si>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</si>
  <si>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</si>
  <si>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</si>
  <si>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</si>
  <si>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</si>
  <si>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</si>
  <si>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</si>
  <si>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</si>
  <si>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</si>
  <si>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</si>
  <si>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</si>
  <si>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</si>
  <si>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</si>
  <si>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</si>
  <si>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</si>
  <si>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</si>
  <si>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</si>
  <si>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</si>
  <si>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</si>
  <si>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</si>
  <si>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</si>
  <si>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</si>
  <si>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</si>
  <si>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</si>
  <si>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</si>
  <si>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</si>
  <si>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</si>
  <si>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</si>
  <si>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</si>
  <si>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</si>
  <si>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</si>
  <si>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</si>
  <si>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</si>
  <si>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</si>
  <si>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</si>
  <si>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</si>
  <si>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</si>
  <si>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</si>
  <si>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</si>
  <si>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</si>
  <si>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</si>
  <si>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</si>
  <si>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</si>
  <si>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</si>
  <si>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</si>
  <si>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</si>
  <si>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</si>
  <si>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</si>
  <si>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</si>
  <si>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</si>
  <si>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</si>
  <si>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</si>
  <si>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</si>
  <si>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</si>
  <si>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</si>
  <si>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</si>
  <si>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</si>
  <si>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</si>
  <si>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</si>
  <si>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</si>
  <si>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</si>
  <si>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</si>
  <si>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</si>
  <si>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</si>
  <si>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</si>
  <si>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</si>
  <si>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</si>
  <si>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</si>
  <si>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</si>
  <si>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</si>
  <si>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</si>
  <si>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</si>
  <si>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</si>
  <si>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</si>
  <si>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</si>
  <si>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</si>
  <si>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</si>
  <si>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</si>
  <si>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</si>
  <si>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</si>
  <si>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</si>
  <si>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</si>
  <si>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</si>
  <si>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</si>
  <si>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</si>
  <si>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</si>
  <si>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</si>
  <si>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</si>
  <si>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</si>
  <si>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</si>
  <si>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</si>
  <si>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</si>
  <si>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</si>
  <si>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</si>
  <si>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</si>
  <si>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</si>
  <si>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</si>
  <si>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</si>
  <si>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</si>
  <si>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</si>
  <si>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</si>
  <si>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</si>
  <si>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</si>
  <si>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</si>
  <si>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</si>
  <si>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</si>
  <si>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</si>
  <si>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</si>
  <si>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</si>
  <si>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</si>
  <si>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</si>
  <si>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</si>
  <si>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</si>
  <si>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</si>
  <si>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</si>
  <si>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</si>
  <si>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</si>
  <si>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</si>
  <si>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</si>
  <si>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</si>
  <si>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</si>
  <si>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</si>
  <si>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</si>
  <si>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</si>
  <si>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</si>
  <si>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</si>
  <si>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</si>
  <si>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</si>
  <si>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</si>
  <si>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</si>
  <si>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</si>
  <si>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</si>
  <si>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</si>
  <si>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</si>
  <si>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</si>
  <si>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</si>
  <si>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</si>
  <si>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</si>
  <si>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</si>
  <si>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</si>
  <si>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</si>
  <si>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</si>
  <si>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</si>
  <si>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</si>
  <si>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</si>
  <si>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</si>
  <si>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</si>
  <si>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</si>
  <si>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</si>
  <si>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</si>
  <si>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</si>
  <si>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</si>
  <si>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</si>
  <si>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</si>
  <si>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</si>
  <si>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</si>
  <si>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</si>
  <si>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</si>
  <si>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</si>
  <si>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</si>
  <si>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</si>
  <si>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</si>
  <si>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</si>
  <si>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</si>
  <si>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</si>
  <si>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</si>
  <si>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</si>
  <si>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</si>
  <si>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</si>
  <si>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</si>
  <si>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</si>
  <si>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</si>
  <si>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</si>
  <si>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</si>
  <si>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</si>
  <si>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</si>
  <si>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</si>
  <si>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</si>
  <si>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</si>
  <si>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</si>
  <si>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</si>
  <si>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</si>
  <si>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</si>
  <si>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</si>
  <si>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</si>
  <si>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</si>
  <si>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</si>
  <si>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</si>
  <si>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</si>
  <si>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</si>
  <si>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</si>
  <si>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</si>
  <si>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</si>
  <si>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</si>
  <si>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</si>
  <si>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</si>
  <si>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</si>
  <si>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</si>
  <si>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</si>
  <si>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</si>
  <si>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</si>
  <si>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</si>
  <si>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</si>
  <si>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</si>
  <si>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</si>
  <si>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</si>
  <si>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</si>
  <si>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</si>
  <si>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</si>
  <si>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</si>
  <si>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</si>
  <si>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</si>
  <si>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</si>
  <si>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</si>
  <si>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</si>
  <si>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</si>
  <si>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</si>
  <si>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</si>
  <si>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</si>
  <si>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</si>
  <si>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</si>
  <si>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</si>
  <si>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</si>
  <si>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</si>
  <si>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</si>
  <si>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</si>
  <si>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</si>
  <si>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</si>
  <si>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</si>
  <si>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</si>
  <si>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</si>
  <si>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</si>
  <si>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</si>
  <si>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</si>
  <si>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</si>
  <si>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</si>
  <si>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</si>
  <si>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</si>
  <si>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</si>
  <si>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</si>
  <si>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</si>
  <si>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</si>
  <si>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</si>
  <si>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</si>
  <si>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</si>
  <si>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</si>
  <si>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</si>
  <si>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</si>
  <si>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</si>
  <si>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</si>
  <si>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</si>
  <si>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</si>
  <si>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</si>
  <si>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</si>
  <si>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</si>
  <si>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</si>
  <si>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</si>
  <si>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</si>
  <si>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</si>
  <si>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</si>
  <si>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</si>
  <si>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</si>
  <si>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</si>
  <si>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</si>
  <si>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</si>
  <si>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</si>
  <si>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</si>
  <si>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</si>
  <si>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</si>
  <si>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</si>
  <si>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</si>
  <si>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</si>
  <si>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</si>
  <si>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</si>
  <si>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</si>
  <si>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</si>
  <si>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</si>
  <si>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</si>
  <si>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</si>
  <si>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</si>
  <si>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</si>
  <si>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</si>
  <si>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</si>
  <si>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</si>
  <si>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</si>
  <si>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</si>
  <si>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</si>
  <si>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</si>
  <si>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</si>
  <si>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</si>
  <si>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</si>
  <si>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</si>
  <si>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</si>
  <si>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</si>
  <si>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</si>
  <si>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</si>
  <si>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</si>
  <si>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</si>
  <si>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</si>
  <si>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</si>
  <si>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</si>
  <si>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</si>
  <si>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</si>
  <si>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</si>
  <si>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</si>
  <si>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</si>
  <si>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</si>
  <si>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</si>
  <si>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</si>
  <si>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</si>
  <si>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</si>
  <si>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</si>
  <si>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</si>
  <si>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</si>
  <si>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</si>
  <si>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</si>
  <si>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</si>
  <si>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</si>
  <si>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</si>
  <si>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</si>
  <si>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</si>
  <si>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</si>
  <si>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</si>
  <si>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</si>
  <si>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</si>
  <si>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</si>
  <si>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</si>
  <si>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</si>
  <si>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</si>
  <si>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</si>
  <si>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</si>
  <si>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</si>
  <si>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</si>
  <si>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</si>
  <si>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</si>
  <si>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</si>
  <si>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</si>
  <si>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</si>
  <si>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</si>
  <si>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</si>
  <si>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</si>
  <si>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</si>
  <si>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</si>
  <si>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</si>
  <si>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</si>
  <si>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</si>
  <si>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</si>
  <si>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</si>
  <si>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</si>
  <si>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</si>
  <si>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</si>
  <si>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</si>
  <si>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</si>
  <si>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</si>
  <si>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</si>
  <si>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</si>
  <si>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</si>
  <si>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</si>
  <si>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</si>
  <si>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</si>
  <si>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2017 NSP Limits- effective 4/14/2017</t>
  </si>
  <si>
    <t>2017 Income</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</si>
  <si>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</si>
  <si>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</si>
  <si>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</si>
  <si>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</si>
  <si>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FY2017 HOME Income Limits effective 6/15/2017</t>
  </si>
  <si>
    <t>2017 RENT (6/15/2017)</t>
  </si>
  <si>
    <t>On or Before 6/14/2017</t>
  </si>
  <si>
    <t>On or After 6/15/2017</t>
  </si>
  <si>
    <t>2016 RENT (effective 6/6/2016)- use ON or BEFORE 6/14/2017</t>
  </si>
  <si>
    <t>2017Income</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</si>
  <si>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</si>
  <si>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</si>
  <si>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</si>
  <si>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</si>
  <si>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</si>
  <si>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</si>
  <si>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</si>
  <si>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</si>
  <si>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</si>
  <si>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</si>
  <si>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</si>
  <si>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</si>
  <si>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</si>
  <si>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</si>
  <si>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</si>
  <si>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</si>
  <si>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</si>
  <si>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</si>
  <si>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</si>
  <si>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</si>
  <si>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</si>
  <si>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</si>
  <si>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</si>
  <si>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</si>
  <si>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</si>
  <si>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</si>
  <si>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</si>
  <si>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</si>
  <si>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</si>
  <si>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</si>
  <si>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</si>
  <si>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</si>
  <si>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</si>
  <si>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</si>
  <si>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</si>
  <si>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</si>
  <si>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</si>
  <si>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lim30_PG_17p1</t>
  </si>
  <si>
    <t>lim30_PG_17p2</t>
  </si>
  <si>
    <t>lim30_PG_17p3</t>
  </si>
  <si>
    <t>lim30_PG_17p4</t>
  </si>
  <si>
    <t>lim30_PG_17p5</t>
  </si>
  <si>
    <t>lim30_PG_17p6</t>
  </si>
  <si>
    <t>lim30_PG_17p7</t>
  </si>
  <si>
    <t>lim30_PG_17p8</t>
  </si>
  <si>
    <t>Lim30_17p1</t>
  </si>
  <si>
    <t>Lim30_17p2</t>
  </si>
  <si>
    <t>Lim30_17p3</t>
  </si>
  <si>
    <t>Lim30_17p4</t>
  </si>
  <si>
    <t>Lim30_17p5</t>
  </si>
  <si>
    <t>Lim30_17p6</t>
  </si>
  <si>
    <t>Lim30_17p7</t>
  </si>
  <si>
    <t>Lim30_17p8</t>
  </si>
  <si>
    <t>Povadj_17p1</t>
  </si>
  <si>
    <t>Povadj_17p2</t>
  </si>
  <si>
    <t>Povadj_17p3</t>
  </si>
  <si>
    <t>Povadj_17p4</t>
  </si>
  <si>
    <t>Povadj_17p5</t>
  </si>
  <si>
    <t>Povadj_17p6</t>
  </si>
  <si>
    <t>Povadj_17p7</t>
  </si>
  <si>
    <t>Povadj_17p8</t>
  </si>
  <si>
    <t>PovAK_adj_17p1</t>
  </si>
  <si>
    <t>PovAK_adj_17p2</t>
  </si>
  <si>
    <t>PovAK_adj_17p3</t>
  </si>
  <si>
    <t>PovAK_adj_17p4</t>
  </si>
  <si>
    <t>PovAK_adj_17p5</t>
  </si>
  <si>
    <t>PovAK_adj_17p6</t>
  </si>
  <si>
    <t>PovAK_adj_17p7</t>
  </si>
  <si>
    <t>PovAK_adj_17p8</t>
  </si>
  <si>
    <t>PovHI_adj_17p1</t>
  </si>
  <si>
    <t>PovHI_adj_17p2</t>
  </si>
  <si>
    <t>PovHI_adj_17p3</t>
  </si>
  <si>
    <t>PovHI_adj_17p4</t>
  </si>
  <si>
    <t>PovHI_adj_17p5</t>
  </si>
  <si>
    <t>PovHI_adj_17p6</t>
  </si>
  <si>
    <t>PovHI_adj_17p7</t>
  </si>
  <si>
    <t>PovHI_adj_17p8</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</si>
  <si>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</si>
  <si>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</si>
  <si>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</si>
  <si>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</si>
  <si>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</si>
  <si>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</si>
  <si>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</si>
  <si>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</si>
  <si>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</si>
  <si>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</si>
  <si>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</si>
  <si>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</si>
  <si>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</si>
  <si>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</si>
  <si>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</si>
  <si>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</si>
  <si>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</si>
  <si>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</si>
  <si>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</si>
  <si>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</si>
  <si>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</si>
  <si>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</si>
  <si>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</si>
  <si>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</si>
  <si>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</si>
  <si>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On or After 5/17/2018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</si>
  <si>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</si>
  <si>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</si>
  <si>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</si>
  <si>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</si>
  <si>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</si>
  <si>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</si>
  <si>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</si>
  <si>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</si>
  <si>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</si>
  <si>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</si>
  <si>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</si>
  <si>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4. The 2018 Housing Tax Credit limits are effective 4/1/2018.  The NSP income limits are effective 4/14/2017. The Community Planning Division (CPD) of HUD released the 2017 HOME Program income limits effective 6/15/2017 and rent limits that are effective for all new leases and lease renewals after 6/15/2017.  The National Housing Trust Fund income and rent limits are effective 6/15/2017.</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</si>
  <si>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</si>
  <si>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</si>
  <si>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</si>
  <si>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</si>
  <si>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</si>
  <si>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</si>
  <si>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</si>
  <si>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</si>
  <si>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</si>
  <si>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</si>
  <si>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</si>
  <si>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</si>
  <si>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</si>
  <si>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</si>
  <si>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</si>
  <si>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</si>
  <si>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</si>
  <si>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</si>
  <si>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</si>
  <si>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</si>
  <si>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</si>
  <si>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</si>
  <si>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</si>
  <si>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</si>
  <si>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</si>
  <si>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</si>
  <si>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</si>
  <si>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</si>
  <si>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</si>
  <si>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</si>
  <si>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</si>
  <si>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</si>
  <si>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</si>
  <si>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</si>
  <si>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</si>
  <si>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</si>
  <si>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</si>
  <si>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</si>
  <si>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</si>
  <si>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</si>
  <si>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</si>
  <si>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</si>
  <si>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</si>
  <si>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</si>
  <si>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</si>
  <si>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</si>
  <si>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</si>
  <si>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</si>
  <si>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</si>
  <si>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</si>
  <si>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</si>
  <si>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</si>
  <si>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</si>
  <si>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</si>
  <si>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</si>
  <si>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</si>
  <si>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</si>
  <si>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</si>
  <si>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</si>
  <si>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</si>
  <si>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</si>
  <si>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</si>
  <si>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</si>
  <si>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</si>
  <si>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</si>
  <si>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</si>
  <si>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</si>
  <si>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</si>
  <si>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</si>
  <si>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</si>
  <si>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</si>
  <si>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</si>
  <si>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</si>
  <si>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</si>
  <si>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</si>
  <si>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</si>
  <si>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</si>
  <si>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</si>
  <si>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</si>
  <si>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</si>
  <si>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</si>
  <si>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</si>
  <si>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</si>
  <si>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</si>
  <si>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</si>
  <si>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</si>
  <si>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</si>
  <si>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</si>
  <si>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</si>
  <si>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</si>
  <si>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</si>
  <si>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</si>
  <si>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</si>
  <si>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</si>
  <si>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</si>
  <si>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</si>
  <si>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</si>
  <si>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</si>
  <si>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</si>
  <si>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</si>
  <si>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</si>
  <si>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</si>
  <si>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</si>
  <si>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</si>
  <si>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</si>
  <si>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</si>
  <si>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</si>
  <si>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</si>
  <si>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</si>
  <si>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</si>
  <si>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</si>
  <si>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</si>
  <si>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</si>
  <si>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</si>
  <si>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</si>
  <si>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</si>
  <si>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</si>
  <si>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</si>
  <si>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</si>
  <si>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</si>
  <si>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</si>
  <si>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</si>
  <si>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</si>
  <si>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</si>
  <si>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</si>
  <si>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</si>
  <si>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</si>
  <si>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</si>
  <si>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</si>
  <si>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</si>
  <si>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</si>
  <si>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</si>
  <si>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</si>
  <si>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</si>
  <si>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</si>
  <si>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</si>
  <si>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</si>
  <si>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</si>
  <si>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</si>
  <si>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</si>
  <si>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</si>
  <si>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</si>
  <si>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</si>
  <si>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</si>
  <si>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</si>
  <si>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</si>
  <si>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</si>
  <si>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</si>
  <si>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</si>
  <si>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</si>
  <si>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</si>
  <si>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</si>
  <si>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</si>
  <si>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</si>
  <si>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</si>
  <si>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</si>
  <si>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</si>
  <si>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</si>
  <si>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</si>
  <si>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</si>
  <si>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</si>
  <si>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</si>
  <si>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</si>
  <si>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</si>
  <si>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</si>
  <si>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</si>
  <si>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</si>
  <si>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</si>
  <si>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</si>
  <si>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</si>
  <si>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</si>
  <si>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</si>
  <si>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</si>
  <si>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</si>
  <si>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</si>
  <si>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</si>
  <si>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</si>
  <si>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</si>
  <si>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</si>
  <si>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</si>
  <si>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</si>
  <si>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</si>
  <si>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</si>
  <si>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</si>
  <si>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</si>
  <si>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</si>
  <si>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</si>
  <si>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</si>
  <si>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</si>
  <si>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</si>
  <si>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</si>
  <si>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</si>
  <si>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</si>
  <si>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</si>
  <si>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</si>
  <si>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</si>
  <si>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</si>
  <si>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</si>
  <si>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</si>
  <si>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</si>
  <si>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</si>
  <si>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</si>
  <si>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</si>
  <si>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</si>
  <si>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</si>
  <si>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</si>
  <si>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</si>
  <si>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</si>
  <si>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</si>
  <si>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</si>
  <si>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</si>
  <si>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</si>
  <si>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</si>
  <si>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</si>
  <si>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</si>
  <si>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</si>
  <si>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</si>
  <si>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</si>
  <si>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</si>
  <si>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</si>
  <si>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</si>
  <si>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</si>
  <si>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</si>
  <si>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</si>
  <si>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</si>
  <si>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</si>
  <si>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</si>
  <si>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</si>
  <si>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</si>
  <si>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</si>
  <si>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</si>
  <si>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</si>
  <si>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</si>
  <si>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</si>
  <si>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</si>
  <si>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</si>
  <si>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</si>
  <si>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</si>
  <si>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</si>
  <si>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</si>
  <si>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</si>
  <si>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</si>
  <si>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</si>
  <si>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</si>
  <si>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</si>
  <si>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</si>
  <si>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</si>
  <si>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</si>
  <si>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</si>
  <si>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</si>
  <si>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</si>
  <si>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</si>
  <si>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</si>
  <si>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</si>
  <si>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</si>
  <si>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</si>
  <si>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</si>
  <si>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</si>
  <si>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</si>
  <si>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</si>
  <si>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</si>
  <si>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</si>
  <si>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</si>
  <si>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</si>
  <si>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</si>
  <si>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</si>
  <si>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</si>
  <si>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</si>
  <si>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</si>
  <si>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</si>
  <si>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</si>
  <si>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</si>
  <si>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</si>
  <si>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</si>
  <si>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</si>
  <si>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</si>
  <si>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</si>
  <si>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</si>
  <si>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</si>
  <si>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</si>
  <si>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</si>
  <si>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</si>
  <si>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</si>
  <si>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</si>
  <si>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</si>
  <si>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</si>
  <si>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</si>
  <si>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</si>
  <si>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</si>
  <si>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</si>
  <si>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</si>
  <si>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</si>
  <si>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</si>
  <si>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</si>
  <si>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</si>
  <si>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</si>
  <si>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</si>
  <si>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</si>
  <si>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</si>
  <si>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</si>
  <si>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</si>
  <si>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</si>
  <si>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</si>
  <si>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</si>
  <si>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</si>
  <si>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</si>
  <si>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</si>
  <si>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</si>
  <si>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</si>
  <si>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</si>
  <si>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</si>
  <si>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</si>
  <si>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</si>
  <si>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</si>
  <si>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</si>
  <si>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</si>
  <si>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</si>
  <si>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</si>
  <si>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</si>
  <si>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</si>
  <si>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</si>
  <si>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</si>
  <si>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</si>
  <si>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</si>
  <si>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</si>
  <si>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</si>
  <si>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</si>
  <si>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</si>
  <si>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</si>
  <si>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</si>
  <si>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</si>
  <si>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</si>
  <si>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</si>
  <si>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</si>
  <si>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</si>
  <si>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</si>
  <si>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</si>
  <si>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</si>
  <si>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</si>
  <si>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</si>
  <si>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</si>
  <si>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</si>
  <si>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</si>
  <si>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</si>
  <si>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</si>
  <si>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</si>
  <si>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</si>
  <si>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</si>
  <si>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</si>
  <si>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</si>
  <si>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</si>
  <si>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</si>
  <si>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</si>
  <si>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</si>
  <si>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</si>
  <si>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</si>
  <si>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</si>
  <si>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</si>
  <si>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</si>
  <si>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</si>
  <si>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</si>
  <si>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</si>
  <si>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</si>
  <si>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</si>
  <si>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</si>
  <si>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</si>
  <si>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</si>
  <si>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</si>
  <si>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</si>
  <si>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</si>
  <si>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</si>
  <si>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</si>
  <si>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</si>
  <si>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</si>
  <si>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</si>
  <si>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</si>
  <si>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</si>
  <si>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</si>
  <si>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</si>
  <si>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</si>
  <si>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</si>
  <si>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</si>
  <si>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</si>
  <si>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</si>
  <si>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</si>
  <si>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</si>
  <si>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</si>
  <si>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</si>
  <si>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</si>
  <si>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</si>
  <si>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</si>
  <si>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</si>
  <si>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</si>
  <si>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</si>
  <si>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</si>
  <si>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</si>
  <si>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</si>
  <si>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</si>
  <si>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</si>
  <si>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</si>
  <si>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</si>
  <si>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</si>
  <si>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</si>
  <si>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</si>
  <si>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</si>
  <si>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</si>
  <si>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</si>
  <si>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</si>
  <si>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</si>
  <si>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</si>
  <si>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</si>
  <si>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</si>
  <si>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</si>
  <si>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</si>
  <si>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</si>
  <si>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</si>
  <si>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</si>
  <si>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</si>
  <si>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</si>
  <si>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</si>
  <si>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</si>
  <si>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</si>
  <si>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</si>
  <si>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</si>
  <si>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</si>
  <si>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</si>
  <si>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</si>
  <si>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</si>
  <si>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</si>
  <si>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</si>
  <si>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</si>
  <si>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</si>
  <si>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</si>
  <si>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</si>
  <si>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</si>
  <si>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</si>
  <si>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</si>
  <si>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</si>
  <si>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</si>
  <si>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</si>
  <si>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</si>
  <si>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</si>
  <si>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</si>
  <si>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</si>
  <si>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</si>
  <si>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</si>
  <si>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</si>
  <si>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</si>
  <si>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</si>
  <si>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</si>
  <si>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</si>
  <si>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</si>
  <si>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</si>
  <si>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</si>
  <si>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</si>
  <si>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</si>
  <si>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</si>
  <si>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</si>
  <si>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</si>
  <si>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</si>
  <si>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</si>
  <si>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</si>
  <si>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</si>
  <si>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</si>
  <si>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</si>
  <si>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</si>
  <si>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</si>
  <si>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</si>
  <si>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</si>
  <si>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</si>
  <si>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</si>
  <si>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</si>
  <si>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</si>
  <si>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</si>
  <si>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</si>
  <si>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</si>
  <si>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</si>
  <si>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</si>
  <si>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</si>
  <si>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</si>
  <si>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</si>
  <si>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</si>
  <si>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</si>
  <si>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</si>
  <si>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</si>
  <si>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</si>
  <si>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</si>
  <si>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</si>
  <si>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</si>
  <si>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</si>
  <si>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</si>
  <si>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</si>
  <si>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</si>
  <si>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</si>
  <si>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</si>
  <si>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</si>
  <si>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</si>
  <si>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</si>
  <si>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</si>
  <si>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</si>
  <si>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</si>
  <si>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</si>
  <si>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</si>
  <si>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</si>
  <si>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</si>
  <si>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</si>
  <si>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</si>
  <si>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</si>
  <si>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</si>
  <si>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</si>
  <si>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</si>
  <si>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</si>
  <si>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</si>
  <si>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</si>
  <si>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</si>
  <si>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</si>
  <si>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</si>
  <si>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</si>
  <si>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</si>
  <si>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</si>
  <si>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</si>
  <si>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</si>
  <si>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</si>
  <si>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</si>
  <si>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</si>
  <si>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</si>
  <si>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</si>
  <si>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</si>
  <si>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</si>
  <si>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</si>
  <si>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</si>
  <si>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</si>
  <si>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</si>
  <si>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</si>
  <si>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</si>
  <si>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</si>
  <si>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</si>
  <si>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</si>
  <si>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</si>
  <si>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</si>
  <si>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</si>
  <si>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</si>
  <si>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</si>
  <si>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</si>
  <si>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</si>
  <si>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</si>
  <si>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</si>
  <si>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</si>
  <si>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</si>
  <si>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</si>
  <si>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</si>
  <si>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</si>
  <si>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</si>
  <si>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</si>
  <si>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</si>
  <si>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</si>
  <si>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</si>
  <si>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</si>
  <si>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</si>
  <si>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</si>
  <si>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</si>
  <si>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</si>
  <si>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</si>
  <si>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</si>
  <si>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</si>
  <si>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</si>
  <si>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</si>
  <si>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</si>
  <si>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</si>
  <si>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</si>
  <si>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</si>
  <si>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</si>
  <si>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2018 Area Median Income:</t>
  </si>
  <si>
    <t>1. The Texas Department of Housing and Community Affairs (the “Department” or TDHCA”) has posted to its website the 2018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</si>
  <si>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5/7/2018)</t>
    </r>
  </si>
  <si>
    <t>Parkview Garden Townhomes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</si>
</sst>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9">
    <font>
      <sz val="11"/>
      <color theme="1"/>
      <name val="Calibri"/>
      <family val="2"/>
      <scheme val="minor"/>
    </font>
    <font>
      <sz val="10"/>
      <color indexed="8"/>
      <name val="匠牥晩††††††††††"/>
    </font>
    <font>
      <b/>
      <sz val="9.85"/>
      <color indexed="8"/>
      <name val=" New Roman     "/>
    </font>
    <font>
      <sz val="9.85"/>
      <color indexed="8"/>
      <name val=" New Roman     "/>
    </font>
    <font>
      <b/>
      <sz val="10"/>
      <color indexed="8"/>
      <name val="匠牥晩††††††††††"/>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sz val="8"/>
      <color indexed="8"/>
      <name val="Arial"/>
      <family val="2"/>
    </font>
    <font>
      <b/>
      <sz val="8"/>
      <color indexed="8"/>
      <name val="Arial"/>
      <family val="2"/>
    </font>
    <font>
      <vertAlign val="superscript"/>
      <sz val="16"/>
      <color indexed="8"/>
      <name val="Calibri"/>
      <family val="2"/>
    </font>
    <font>
      <vertAlign val="superscript"/>
      <sz val="11"/>
      <color indexed="8"/>
      <name val="Calibri"/>
      <family val="2"/>
    </font>
    <font>
      <u/>
      <sz val="9"/>
      <name val="Arial"/>
      <family val="2"/>
    </font>
    <font>
      <sz val="10"/>
      <name val="匠牥晩††††††††††"/>
    </font>
    <font>
      <sz val="8"/>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theme="3"/>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sz val="11"/>
      <color theme="1"/>
      <name val="Cambria"/>
      <family val="1"/>
    </font>
  </fonts>
  <fills count="2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rgb="FF00CC00"/>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1" fillId="0" borderId="0"/>
    <xf numFmtId="0" fontId="6" fillId="0" borderId="0"/>
    <xf numFmtId="0" fontId="7" fillId="0" borderId="0"/>
    <xf numFmtId="0" fontId="6" fillId="0" borderId="0"/>
    <xf numFmtId="0" fontId="23" fillId="0" borderId="0"/>
    <xf numFmtId="0" fontId="9" fillId="0" borderId="0"/>
  </cellStyleXfs>
  <cellXfs count="368">
    <xf numFmtId="0" fontId="0" fillId="0" borderId="0" xfId="0"/>
    <xf numFmtId="0" fontId="6" fillId="0" borderId="0" xfId="5"/>
    <xf numFmtId="0" fontId="6" fillId="0" borderId="0" xfId="5" quotePrefix="1" applyNumberFormat="1"/>
    <xf numFmtId="0" fontId="0" fillId="2" borderId="0" xfId="0" applyFill="1"/>
    <xf numFmtId="0" fontId="7" fillId="0" borderId="0" xfId="6" quotePrefix="1" applyNumberFormat="1"/>
    <xf numFmtId="0" fontId="8"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9" fillId="3" borderId="0" xfId="0" applyFont="1" applyFill="1" applyBorder="1" applyProtection="1">
      <protection hidden="1"/>
    </xf>
    <xf numFmtId="0" fontId="30" fillId="3" borderId="0" xfId="0" applyFont="1" applyFill="1" applyProtection="1">
      <protection hidden="1"/>
    </xf>
    <xf numFmtId="0" fontId="31" fillId="3" borderId="0" xfId="0" applyFont="1" applyFill="1" applyBorder="1" applyProtection="1">
      <protection hidden="1"/>
    </xf>
    <xf numFmtId="0" fontId="0" fillId="4" borderId="1" xfId="0" applyFill="1" applyBorder="1" applyProtection="1">
      <protection hidden="1"/>
    </xf>
    <xf numFmtId="0" fontId="0" fillId="4" borderId="2" xfId="0" applyFill="1" applyBorder="1" applyProtection="1">
      <protection hidden="1"/>
    </xf>
    <xf numFmtId="166" fontId="23" fillId="4" borderId="3" xfId="2" applyNumberFormat="1" applyFont="1" applyFill="1" applyBorder="1" applyProtection="1">
      <protection hidden="1"/>
    </xf>
    <xf numFmtId="166" fontId="23" fillId="4" borderId="4" xfId="2" applyNumberFormat="1" applyFont="1" applyFill="1" applyBorder="1" applyProtection="1">
      <protection hidden="1"/>
    </xf>
    <xf numFmtId="166" fontId="23" fillId="4" borderId="5" xfId="2" applyNumberFormat="1" applyFont="1" applyFill="1" applyBorder="1" applyProtection="1">
      <protection hidden="1"/>
    </xf>
    <xf numFmtId="166" fontId="23"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0" fontId="0" fillId="5" borderId="7" xfId="0" applyFill="1" applyBorder="1" applyAlignment="1" applyProtection="1">
      <alignment horizontal="right" indent="2"/>
      <protection hidden="1"/>
    </xf>
    <xf numFmtId="0" fontId="0" fillId="5" borderId="2" xfId="0" applyFill="1" applyBorder="1" applyAlignment="1" applyProtection="1">
      <alignment horizontal="right" indent="2"/>
      <protection hidden="1"/>
    </xf>
    <xf numFmtId="37" fontId="23" fillId="5" borderId="8" xfId="1" applyNumberFormat="1" applyFont="1" applyFill="1" applyBorder="1" applyAlignment="1" applyProtection="1">
      <alignment horizontal="center"/>
      <protection hidden="1"/>
    </xf>
    <xf numFmtId="166" fontId="23" fillId="5" borderId="0" xfId="2" applyNumberFormat="1" applyFont="1" applyFill="1" applyBorder="1" applyProtection="1">
      <protection hidden="1"/>
    </xf>
    <xf numFmtId="166" fontId="23" fillId="5" borderId="4" xfId="2" applyNumberFormat="1" applyFont="1" applyFill="1" applyBorder="1" applyProtection="1">
      <protection hidden="1"/>
    </xf>
    <xf numFmtId="37" fontId="23" fillId="5" borderId="9" xfId="1" applyNumberFormat="1" applyFont="1" applyFill="1" applyBorder="1" applyAlignment="1" applyProtection="1">
      <alignment horizontal="center"/>
      <protection hidden="1"/>
    </xf>
    <xf numFmtId="166" fontId="23" fillId="5" borderId="10" xfId="2" applyNumberFormat="1" applyFont="1" applyFill="1" applyBorder="1" applyProtection="1">
      <protection hidden="1"/>
    </xf>
    <xf numFmtId="166" fontId="23" fillId="5" borderId="6" xfId="2" applyNumberFormat="1" applyFont="1" applyFill="1" applyBorder="1" applyProtection="1">
      <protection hidden="1"/>
    </xf>
    <xf numFmtId="0" fontId="33" fillId="3" borderId="0" xfId="0" applyFont="1" applyFill="1" applyBorder="1" applyProtection="1">
      <protection hidden="1"/>
    </xf>
    <xf numFmtId="0" fontId="34" fillId="3" borderId="0" xfId="0" applyFont="1" applyFill="1" applyBorder="1" applyProtection="1">
      <protection hidden="1"/>
    </xf>
    <xf numFmtId="0" fontId="35"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5"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23" fillId="5" borderId="13" xfId="2" applyNumberFormat="1" applyFont="1" applyFill="1" applyBorder="1" applyProtection="1">
      <protection hidden="1"/>
    </xf>
    <xf numFmtId="166" fontId="23" fillId="5" borderId="14" xfId="2" applyNumberFormat="1" applyFont="1" applyFill="1" applyBorder="1" applyProtection="1">
      <protection hidden="1"/>
    </xf>
    <xf numFmtId="166" fontId="23" fillId="5" borderId="15" xfId="2" applyNumberFormat="1" applyFont="1" applyFill="1" applyBorder="1" applyProtection="1">
      <protection hidden="1"/>
    </xf>
    <xf numFmtId="166" fontId="23" fillId="5" borderId="3" xfId="2" applyNumberFormat="1" applyFont="1" applyFill="1" applyBorder="1" applyProtection="1">
      <protection hidden="1"/>
    </xf>
    <xf numFmtId="166" fontId="23"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6"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23"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23" fillId="8" borderId="8" xfId="1" applyNumberFormat="1" applyFont="1" applyFill="1" applyBorder="1" applyProtection="1">
      <protection hidden="1"/>
    </xf>
    <xf numFmtId="1" fontId="0" fillId="8" borderId="0" xfId="0" applyNumberFormat="1" applyFill="1" applyBorder="1" applyProtection="1">
      <protection hidden="1"/>
    </xf>
    <xf numFmtId="165" fontId="23" fillId="8" borderId="16" xfId="1" applyNumberFormat="1" applyFont="1" applyFill="1" applyBorder="1" applyProtection="1">
      <protection hidden="1"/>
    </xf>
    <xf numFmtId="165" fontId="23" fillId="8" borderId="17" xfId="1" applyNumberFormat="1" applyFont="1" applyFill="1" applyBorder="1" applyProtection="1">
      <protection hidden="1"/>
    </xf>
    <xf numFmtId="1" fontId="0" fillId="8" borderId="10" xfId="0" applyNumberFormat="1" applyFill="1" applyBorder="1" applyProtection="1">
      <protection hidden="1"/>
    </xf>
    <xf numFmtId="0" fontId="27" fillId="8" borderId="13" xfId="0" applyFont="1" applyFill="1" applyBorder="1" applyProtection="1">
      <protection hidden="1"/>
    </xf>
    <xf numFmtId="165" fontId="23"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37" fontId="23" fillId="3" borderId="8" xfId="1" applyNumberFormat="1" applyFont="1" applyFill="1" applyBorder="1" applyAlignment="1" applyProtection="1">
      <alignment horizontal="center"/>
      <protection hidden="1"/>
    </xf>
    <xf numFmtId="166" fontId="23" fillId="9" borderId="13" xfId="2" applyNumberFormat="1" applyFont="1" applyFill="1" applyBorder="1" applyProtection="1">
      <protection hidden="1"/>
    </xf>
    <xf numFmtId="166" fontId="23" fillId="9" borderId="3" xfId="2" applyNumberFormat="1" applyFont="1" applyFill="1" applyBorder="1" applyProtection="1">
      <protection hidden="1"/>
    </xf>
    <xf numFmtId="37" fontId="23" fillId="3" borderId="9" xfId="1" applyNumberFormat="1" applyFont="1" applyFill="1" applyBorder="1" applyAlignment="1" applyProtection="1">
      <alignment horizontal="center"/>
      <protection hidden="1"/>
    </xf>
    <xf numFmtId="166" fontId="23" fillId="9" borderId="5" xfId="2" applyNumberFormat="1" applyFont="1" applyFill="1" applyBorder="1" applyProtection="1">
      <protection hidden="1"/>
    </xf>
    <xf numFmtId="0" fontId="0" fillId="3" borderId="7" xfId="0" applyFill="1" applyBorder="1" applyAlignment="1" applyProtection="1">
      <alignment horizontal="center"/>
      <protection hidden="1"/>
    </xf>
    <xf numFmtId="5" fontId="23" fillId="9" borderId="13" xfId="2" applyNumberFormat="1" applyFont="1" applyFill="1" applyBorder="1" applyAlignment="1" applyProtection="1">
      <alignment horizontal="center"/>
      <protection hidden="1"/>
    </xf>
    <xf numFmtId="5" fontId="23" fillId="9" borderId="3" xfId="2" applyNumberFormat="1" applyFont="1" applyFill="1" applyBorder="1" applyAlignment="1" applyProtection="1">
      <alignment horizontal="center"/>
      <protection hidden="1"/>
    </xf>
    <xf numFmtId="5" fontId="23" fillId="9" borderId="5" xfId="2" applyNumberFormat="1" applyFont="1" applyFill="1" applyBorder="1" applyAlignment="1" applyProtection="1">
      <alignment horizontal="center"/>
      <protection hidden="1"/>
    </xf>
    <xf numFmtId="5" fontId="23" fillId="9" borderId="10" xfId="2" applyNumberFormat="1" applyFont="1" applyFill="1" applyBorder="1" applyAlignment="1" applyProtection="1">
      <alignment horizontal="center"/>
      <protection hidden="1"/>
    </xf>
    <xf numFmtId="5" fontId="23" fillId="9" borderId="6" xfId="2" applyNumberFormat="1" applyFont="1" applyFill="1" applyBorder="1" applyAlignment="1" applyProtection="1">
      <alignment horizontal="center"/>
      <protection hidden="1"/>
    </xf>
    <xf numFmtId="0" fontId="37" fillId="3" borderId="0" xfId="3" applyFont="1" applyFill="1" applyAlignment="1" applyProtection="1">
      <protection hidden="1"/>
    </xf>
    <xf numFmtId="0" fontId="29" fillId="3" borderId="0" xfId="0" applyFont="1" applyFill="1" applyBorder="1" applyAlignment="1" applyProtection="1">
      <alignment horizontal="left"/>
      <protection hidden="1"/>
    </xf>
    <xf numFmtId="0" fontId="32" fillId="3" borderId="18" xfId="0" applyFont="1" applyFill="1" applyBorder="1" applyAlignment="1" applyProtection="1">
      <alignment horizontal="left" vertical="center" wrapText="1"/>
      <protection hidden="1"/>
    </xf>
    <xf numFmtId="0" fontId="0" fillId="0" borderId="0" xfId="0" quotePrefix="1" applyNumberFormat="1"/>
    <xf numFmtId="0" fontId="27" fillId="0" borderId="0" xfId="0" quotePrefix="1" applyNumberFormat="1" applyFont="1"/>
    <xf numFmtId="14" fontId="0" fillId="0" borderId="0" xfId="0" applyNumberFormat="1"/>
    <xf numFmtId="0" fontId="38" fillId="3" borderId="0" xfId="0" applyFont="1" applyFill="1" applyProtection="1">
      <protection hidden="1"/>
    </xf>
    <xf numFmtId="0" fontId="14" fillId="3" borderId="0" xfId="0" applyFont="1" applyFill="1" applyProtection="1">
      <protection hidden="1"/>
    </xf>
    <xf numFmtId="0" fontId="17" fillId="3" borderId="9" xfId="3" applyFont="1" applyFill="1" applyBorder="1" applyAlignment="1" applyProtection="1">
      <alignment horizontal="center"/>
      <protection hidden="1"/>
    </xf>
    <xf numFmtId="0" fontId="38"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7" fillId="3" borderId="9" xfId="0" applyFont="1" applyFill="1" applyBorder="1" applyAlignment="1" applyProtection="1">
      <alignment horizontal="center"/>
      <protection hidden="1"/>
    </xf>
    <xf numFmtId="0" fontId="27" fillId="10" borderId="9" xfId="0" applyFont="1" applyFill="1" applyBorder="1" applyAlignment="1" applyProtection="1">
      <alignment horizontal="center"/>
      <protection hidden="1"/>
    </xf>
    <xf numFmtId="1" fontId="39" fillId="10" borderId="9" xfId="1" applyNumberFormat="1" applyFont="1" applyFill="1" applyBorder="1" applyAlignment="1" applyProtection="1">
      <alignment horizontal="center"/>
      <protection hidden="1"/>
    </xf>
    <xf numFmtId="9" fontId="38" fillId="3" borderId="9" xfId="0" applyNumberFormat="1" applyFont="1" applyFill="1" applyBorder="1" applyAlignment="1" applyProtection="1">
      <alignment horizontal="center"/>
      <protection hidden="1"/>
    </xf>
    <xf numFmtId="14" fontId="0" fillId="0" borderId="0" xfId="0" quotePrefix="1" applyNumberFormat="1"/>
    <xf numFmtId="0" fontId="27" fillId="4" borderId="9" xfId="0" applyFont="1" applyFill="1" applyBorder="1" applyAlignment="1" applyProtection="1">
      <alignment horizontal="center"/>
      <protection hidden="1"/>
    </xf>
    <xf numFmtId="1" fontId="39" fillId="11" borderId="9" xfId="1" applyNumberFormat="1" applyFont="1" applyFill="1" applyBorder="1" applyAlignment="1" applyProtection="1">
      <alignment horizontal="center"/>
      <protection hidden="1"/>
    </xf>
    <xf numFmtId="0" fontId="27" fillId="11" borderId="9" xfId="0" applyFont="1" applyFill="1" applyBorder="1" applyAlignment="1" applyProtection="1">
      <alignment horizontal="center"/>
      <protection hidden="1"/>
    </xf>
    <xf numFmtId="0" fontId="0" fillId="12" borderId="0" xfId="0" applyFill="1" applyBorder="1" applyProtection="1">
      <protection hidden="1"/>
    </xf>
    <xf numFmtId="1" fontId="0" fillId="3" borderId="9" xfId="0" applyNumberFormat="1"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23"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4" fillId="3" borderId="9" xfId="4" applyFont="1" applyFill="1" applyBorder="1" applyProtection="1">
      <protection hidden="1"/>
    </xf>
    <xf numFmtId="0" fontId="10" fillId="3" borderId="9" xfId="9" applyFont="1" applyFill="1" applyBorder="1" applyAlignment="1" applyProtection="1">
      <alignment wrapText="1"/>
      <protection hidden="1"/>
    </xf>
    <xf numFmtId="0" fontId="1" fillId="3" borderId="9" xfId="4" applyFont="1" applyFill="1" applyBorder="1" applyProtection="1">
      <protection hidden="1"/>
    </xf>
    <xf numFmtId="0" fontId="15" fillId="3" borderId="9" xfId="4" applyFont="1" applyFill="1" applyBorder="1" applyProtection="1">
      <protection hidden="1"/>
    </xf>
    <xf numFmtId="0" fontId="16" fillId="3" borderId="9" xfId="9" applyFont="1" applyFill="1" applyBorder="1" applyAlignment="1" applyProtection="1">
      <alignment wrapText="1"/>
      <protection hidden="1"/>
    </xf>
    <xf numFmtId="0" fontId="11" fillId="3" borderId="9" xfId="9" applyFont="1" applyFill="1" applyBorder="1" applyAlignment="1" applyProtection="1">
      <alignment wrapText="1"/>
      <protection hidden="1"/>
    </xf>
    <xf numFmtId="0" fontId="40" fillId="3" borderId="9" xfId="0" applyFont="1" applyFill="1" applyBorder="1" applyAlignment="1" applyProtection="1">
      <alignment horizontal="center"/>
      <protection hidden="1"/>
    </xf>
    <xf numFmtId="0" fontId="37"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5" fillId="14" borderId="0" xfId="0" applyFont="1" applyFill="1" applyAlignment="1" applyProtection="1">
      <alignment horizontal="right"/>
      <protection hidden="1"/>
    </xf>
    <xf numFmtId="0" fontId="0" fillId="3" borderId="0" xfId="0" applyFont="1" applyFill="1" applyProtection="1">
      <protection hidden="1"/>
    </xf>
    <xf numFmtId="0" fontId="24" fillId="3" borderId="0" xfId="0" applyFont="1" applyFill="1" applyProtection="1"/>
    <xf numFmtId="0" fontId="37" fillId="3" borderId="0" xfId="3" applyFont="1" applyFill="1" applyAlignment="1" applyProtection="1"/>
    <xf numFmtId="0" fontId="0" fillId="3" borderId="0" xfId="0" applyFill="1" applyProtection="1"/>
    <xf numFmtId="0" fontId="37"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23" fillId="7" borderId="8" xfId="1" applyNumberFormat="1" applyFont="1" applyFill="1" applyBorder="1" applyProtection="1">
      <protection hidden="1"/>
    </xf>
    <xf numFmtId="1" fontId="0" fillId="7" borderId="0" xfId="0" applyNumberFormat="1" applyFill="1" applyBorder="1" applyProtection="1">
      <protection hidden="1"/>
    </xf>
    <xf numFmtId="165" fontId="23" fillId="7" borderId="16" xfId="1" applyNumberFormat="1" applyFont="1" applyFill="1" applyBorder="1" applyProtection="1">
      <protection hidden="1"/>
    </xf>
    <xf numFmtId="165" fontId="23"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7" fillId="3" borderId="0" xfId="3" applyFont="1" applyFill="1" applyBorder="1" applyAlignment="1" applyProtection="1">
      <alignment horizontal="left" vertical="top" wrapText="1" indent="1"/>
    </xf>
    <xf numFmtId="0" fontId="37" fillId="3" borderId="0" xfId="3" applyFont="1" applyFill="1" applyBorder="1" applyAlignment="1" applyProtection="1"/>
    <xf numFmtId="0" fontId="37" fillId="3" borderId="0" xfId="3" applyFont="1" applyFill="1" applyBorder="1" applyAlignment="1" applyProtection="1">
      <alignment vertical="top" wrapText="1"/>
    </xf>
    <xf numFmtId="0" fontId="41" fillId="3" borderId="20" xfId="0" applyFont="1" applyFill="1" applyBorder="1" applyAlignment="1" applyProtection="1">
      <alignment horizontal="left" vertical="center" indent="1"/>
      <protection hidden="1"/>
    </xf>
    <xf numFmtId="0" fontId="32" fillId="3" borderId="21" xfId="0" applyFont="1" applyFill="1" applyBorder="1" applyAlignment="1" applyProtection="1">
      <alignment horizontal="left" vertical="center" wrapText="1"/>
      <protection hidden="1"/>
    </xf>
    <xf numFmtId="0" fontId="42"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43"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44" fillId="3" borderId="0" xfId="0" applyFont="1" applyFill="1" applyBorder="1" applyProtection="1">
      <protection hidden="1"/>
    </xf>
    <xf numFmtId="167" fontId="24" fillId="0" borderId="0" xfId="0" applyNumberFormat="1" applyFont="1" applyFill="1" applyBorder="1" applyAlignment="1" applyProtection="1">
      <alignment horizontal="center"/>
      <protection hidden="1"/>
    </xf>
    <xf numFmtId="0" fontId="0" fillId="15" borderId="9" xfId="0" applyFill="1" applyBorder="1" applyAlignment="1" applyProtection="1">
      <alignment horizontal="center"/>
      <protection hidden="1"/>
    </xf>
    <xf numFmtId="14" fontId="27"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 fontId="0" fillId="16" borderId="9" xfId="0" applyNumberFormat="1" applyFill="1" applyBorder="1" applyProtection="1">
      <protection hidden="1"/>
    </xf>
    <xf numFmtId="0" fontId="27" fillId="16" borderId="9" xfId="0" applyFont="1" applyFill="1" applyBorder="1" applyAlignment="1" applyProtection="1">
      <alignment horizontal="center"/>
      <protection hidden="1"/>
    </xf>
    <xf numFmtId="0" fontId="6" fillId="0" borderId="0" xfId="4" quotePrefix="1" applyNumberFormat="1" applyFont="1" applyFill="1"/>
    <xf numFmtId="0" fontId="27"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24" fillId="0" borderId="0" xfId="0" applyFont="1" applyFill="1" applyBorder="1" applyAlignment="1" applyProtection="1">
      <alignment vertical="top" wrapText="1"/>
      <protection hidden="1"/>
    </xf>
    <xf numFmtId="0" fontId="24" fillId="0" borderId="22" xfId="0" applyFont="1" applyFill="1" applyBorder="1" applyAlignment="1" applyProtection="1">
      <alignment horizontal="left" indent="1"/>
      <protection hidden="1"/>
    </xf>
    <xf numFmtId="0" fontId="24" fillId="0" borderId="0" xfId="0" applyFont="1" applyFill="1" applyBorder="1" applyAlignment="1" applyProtection="1">
      <alignment wrapText="1"/>
      <protection locked="0" hidden="1"/>
    </xf>
    <xf numFmtId="0" fontId="0" fillId="5" borderId="0" xfId="0" applyFill="1"/>
    <xf numFmtId="0" fontId="45" fillId="0" borderId="0" xfId="0" applyFont="1"/>
    <xf numFmtId="49" fontId="28" fillId="0" borderId="0" xfId="0" quotePrefix="1" applyNumberFormat="1" applyFont="1"/>
    <xf numFmtId="0" fontId="28" fillId="0" borderId="0" xfId="0" quotePrefix="1" applyNumberFormat="1" applyFont="1" applyFill="1"/>
    <xf numFmtId="49" fontId="28" fillId="0" borderId="0" xfId="0" applyNumberFormat="1" applyFont="1"/>
    <xf numFmtId="14" fontId="0" fillId="3" borderId="0" xfId="0" applyNumberFormat="1" applyFill="1" applyProtection="1">
      <protection hidden="1"/>
    </xf>
    <xf numFmtId="0" fontId="0" fillId="0" borderId="9" xfId="0" applyBorder="1"/>
    <xf numFmtId="0" fontId="23" fillId="3" borderId="0" xfId="8" applyFill="1" applyProtection="1">
      <protection hidden="1"/>
    </xf>
    <xf numFmtId="0" fontId="46" fillId="3" borderId="9" xfId="8" applyFont="1" applyFill="1" applyBorder="1" applyAlignment="1">
      <alignment horizontal="left" vertical="top"/>
    </xf>
    <xf numFmtId="0" fontId="23" fillId="3" borderId="9" xfId="8" applyFill="1" applyBorder="1" applyProtection="1">
      <protection hidden="1"/>
    </xf>
    <xf numFmtId="0" fontId="23" fillId="0" borderId="0" xfId="8"/>
    <xf numFmtId="0" fontId="0" fillId="0" borderId="9" xfId="0" applyFill="1" applyBorder="1" applyAlignment="1" applyProtection="1">
      <alignment horizontal="center"/>
      <protection hidden="1"/>
    </xf>
    <xf numFmtId="165" fontId="23" fillId="17" borderId="3" xfId="1" applyNumberFormat="1" applyFont="1" applyFill="1" applyBorder="1" applyProtection="1">
      <protection hidden="1"/>
    </xf>
    <xf numFmtId="165" fontId="23" fillId="17" borderId="5" xfId="1" applyNumberFormat="1" applyFont="1" applyFill="1" applyBorder="1" applyProtection="1">
      <protection hidden="1"/>
    </xf>
    <xf numFmtId="0" fontId="0" fillId="17" borderId="10" xfId="0" applyFill="1" applyBorder="1" applyProtection="1">
      <protection hidden="1"/>
    </xf>
    <xf numFmtId="0" fontId="47" fillId="3" borderId="9" xfId="8" applyFont="1" applyFill="1" applyBorder="1" applyAlignment="1">
      <alignment horizontal="left" vertical="top"/>
    </xf>
    <xf numFmtId="0" fontId="6" fillId="6" borderId="0" xfId="4" applyFont="1" applyFill="1"/>
    <xf numFmtId="0" fontId="6" fillId="6" borderId="0" xfId="4" quotePrefix="1" applyNumberFormat="1" applyFont="1" applyFill="1"/>
    <xf numFmtId="0" fontId="0" fillId="3" borderId="9" xfId="0" applyFill="1" applyBorder="1" applyProtection="1">
      <protection hidden="1"/>
    </xf>
    <xf numFmtId="0" fontId="27" fillId="18" borderId="9" xfId="0" applyFont="1" applyFill="1" applyBorder="1" applyAlignment="1" applyProtection="1">
      <alignment horizontal="center"/>
      <protection hidden="1"/>
    </xf>
    <xf numFmtId="0" fontId="0" fillId="16" borderId="9" xfId="0" applyFont="1" applyFill="1" applyBorder="1" applyAlignment="1" applyProtection="1">
      <alignment horizontal="center"/>
      <protection hidden="1"/>
    </xf>
    <xf numFmtId="1" fontId="0" fillId="16" borderId="9" xfId="0" applyNumberForma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12" borderId="9" xfId="0" applyFill="1" applyBorder="1" applyProtection="1">
      <protection hidden="1"/>
    </xf>
    <xf numFmtId="0" fontId="0" fillId="4" borderId="0" xfId="0" applyFill="1"/>
    <xf numFmtId="0" fontId="0" fillId="15" borderId="0" xfId="0" applyFill="1"/>
    <xf numFmtId="0" fontId="48" fillId="0" borderId="0" xfId="0" applyFont="1" applyFill="1" applyBorder="1"/>
    <xf numFmtId="0" fontId="48" fillId="0" borderId="9" xfId="0" applyFont="1" applyFill="1" applyBorder="1"/>
    <xf numFmtId="0" fontId="48" fillId="0" borderId="9" xfId="0" applyFont="1" applyFill="1" applyBorder="1"/>
    <xf numFmtId="0" fontId="36" fillId="6" borderId="0" xfId="0" applyFont="1" applyFill="1" applyAlignment="1">
      <alignment vertical="top" wrapText="1"/>
    </xf>
    <xf numFmtId="0" fontId="36" fillId="5" borderId="0" xfId="0" applyFont="1" applyFill="1" applyAlignment="1">
      <alignment vertical="top" wrapText="1"/>
    </xf>
    <xf numFmtId="0" fontId="47" fillId="6" borderId="0" xfId="0" applyFont="1" applyFill="1" applyAlignment="1">
      <alignment vertical="top" wrapText="1"/>
    </xf>
    <xf numFmtId="0" fontId="47" fillId="5" borderId="0" xfId="0" applyFont="1" applyFill="1" applyAlignment="1">
      <alignment vertical="top" wrapText="1"/>
    </xf>
    <xf numFmtId="0" fontId="49" fillId="19" borderId="0" xfId="0" applyFont="1" applyFill="1"/>
    <xf numFmtId="0" fontId="0" fillId="0" borderId="0" xfId="0" applyFill="1" applyBorder="1" applyProtection="1">
      <protection hidden="1"/>
    </xf>
    <xf numFmtId="1" fontId="0" fillId="0" borderId="9" xfId="0" applyNumberFormat="1" applyFill="1" applyBorder="1" applyProtection="1">
      <protection hidden="1"/>
    </xf>
    <xf numFmtId="0" fontId="27" fillId="0" borderId="0" xfId="0" applyFont="1" applyFill="1" applyBorder="1" applyAlignment="1" applyProtection="1">
      <alignment horizontal="center"/>
      <protection hidden="1"/>
    </xf>
    <xf numFmtId="0" fontId="0" fillId="0" borderId="0" xfId="0" applyFill="1" applyProtection="1">
      <protection hidden="1"/>
    </xf>
    <xf numFmtId="0" fontId="0" fillId="16" borderId="9" xfId="0" applyFill="1" applyBorder="1" applyProtection="1">
      <protection hidden="1"/>
    </xf>
    <xf numFmtId="0" fontId="0" fillId="20" borderId="0" xfId="0" applyFill="1"/>
    <xf numFmtId="0" fontId="0" fillId="21" borderId="0" xfId="0" applyFill="1"/>
    <xf numFmtId="0" fontId="0" fillId="0" borderId="0" xfId="0" applyBorder="1"/>
    <xf numFmtId="0" fontId="38" fillId="0" borderId="1" xfId="0" applyFont="1" applyFill="1" applyBorder="1"/>
    <xf numFmtId="0" fontId="48" fillId="0" borderId="1" xfId="0" applyFont="1" applyFill="1" applyBorder="1"/>
    <xf numFmtId="0" fontId="0" fillId="0" borderId="1" xfId="0" applyBorder="1"/>
    <xf numFmtId="0" fontId="47" fillId="3" borderId="1" xfId="8" applyFont="1" applyFill="1" applyBorder="1" applyAlignment="1">
      <alignment horizontal="left" vertical="top"/>
    </xf>
    <xf numFmtId="0" fontId="46" fillId="3" borderId="1" xfId="8" applyFont="1" applyFill="1" applyBorder="1" applyAlignment="1">
      <alignment horizontal="left" vertical="top"/>
    </xf>
    <xf numFmtId="0" fontId="23" fillId="0" borderId="9" xfId="8" applyFill="1" applyBorder="1" applyProtection="1">
      <protection hidden="1"/>
    </xf>
    <xf numFmtId="0" fontId="23" fillId="0" borderId="0" xfId="8" applyFill="1" applyProtection="1">
      <protection hidden="1"/>
    </xf>
    <xf numFmtId="0" fontId="0" fillId="0" borderId="9" xfId="0" applyFill="1" applyBorder="1"/>
    <xf numFmtId="0" fontId="0" fillId="7" borderId="9" xfId="0" applyFill="1" applyBorder="1"/>
    <xf numFmtId="0" fontId="4" fillId="7" borderId="9" xfId="4" applyFont="1" applyFill="1" applyBorder="1" applyProtection="1">
      <protection hidden="1"/>
    </xf>
    <xf numFmtId="0" fontId="10" fillId="7" borderId="9" xfId="9" applyFont="1" applyFill="1" applyBorder="1" applyAlignment="1" applyProtection="1">
      <alignment wrapText="1"/>
      <protection hidden="1"/>
    </xf>
    <xf numFmtId="0" fontId="46" fillId="7" borderId="9" xfId="8" applyFont="1" applyFill="1" applyBorder="1" applyAlignment="1">
      <alignment horizontal="left" vertical="top"/>
    </xf>
    <xf numFmtId="0" fontId="48" fillId="7" borderId="9" xfId="0" applyFont="1" applyFill="1" applyBorder="1"/>
    <xf numFmtId="0" fontId="0" fillId="8" borderId="0" xfId="0" applyFill="1"/>
    <xf numFmtId="0" fontId="28" fillId="20" borderId="0" xfId="0" applyFont="1" applyFill="1"/>
    <xf numFmtId="0" fontId="28" fillId="5" borderId="0" xfId="0" applyFont="1" applyFill="1"/>
    <xf numFmtId="0" fontId="28" fillId="8" borderId="0" xfId="0" applyFont="1" applyFill="1"/>
    <xf numFmtId="0" fontId="0" fillId="23" borderId="0" xfId="0" applyFill="1"/>
    <xf numFmtId="0" fontId="0" fillId="0" borderId="0" xfId="0" applyFont="1" applyFill="1" applyProtection="1">
      <protection hidden="1"/>
    </xf>
    <xf numFmtId="0" fontId="30" fillId="0" borderId="0" xfId="0" applyFont="1" applyFill="1" applyProtection="1">
      <protection hidden="1"/>
    </xf>
    <xf numFmtId="0" fontId="10" fillId="0" borderId="9" xfId="9" applyFont="1" applyFill="1" applyBorder="1" applyAlignment="1" applyProtection="1">
      <alignment wrapText="1"/>
      <protection hidden="1"/>
    </xf>
    <xf numFmtId="0" fontId="46" fillId="0" borderId="9" xfId="8" applyFont="1" applyFill="1" applyBorder="1" applyAlignment="1">
      <alignment horizontal="left" vertical="top"/>
    </xf>
    <xf numFmtId="0" fontId="11" fillId="0" borderId="9" xfId="9" applyFont="1" applyFill="1" applyBorder="1" applyAlignment="1" applyProtection="1">
      <alignment wrapText="1"/>
      <protection hidden="1"/>
    </xf>
    <xf numFmtId="0" fontId="27" fillId="12" borderId="9" xfId="0" applyFont="1" applyFill="1" applyBorder="1" applyAlignment="1" applyProtection="1">
      <alignment horizontal="center"/>
      <protection hidden="1"/>
    </xf>
    <xf numFmtId="5" fontId="23" fillId="4" borderId="3" xfId="2" applyNumberFormat="1" applyFont="1" applyFill="1" applyBorder="1" applyAlignment="1" applyProtection="1">
      <alignment horizontal="center"/>
      <protection hidden="1"/>
    </xf>
    <xf numFmtId="5" fontId="23" fillId="4" borderId="0" xfId="2" applyNumberFormat="1" applyFont="1" applyFill="1" applyBorder="1" applyAlignment="1" applyProtection="1">
      <alignment horizontal="center"/>
      <protection hidden="1"/>
    </xf>
    <xf numFmtId="5" fontId="23"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0" fillId="15" borderId="16" xfId="0" applyFill="1" applyBorder="1" applyProtection="1">
      <protection hidden="1"/>
    </xf>
    <xf numFmtId="0" fontId="0" fillId="15" borderId="17" xfId="0" applyFill="1" applyBorder="1" applyProtection="1">
      <protection hidden="1"/>
    </xf>
    <xf numFmtId="0" fontId="28" fillId="0" borderId="9" xfId="0" applyFont="1" applyFill="1" applyBorder="1" applyProtection="1">
      <protection hidden="1"/>
    </xf>
    <xf numFmtId="0" fontId="55" fillId="3" borderId="0" xfId="0" applyFont="1" applyFill="1" applyProtection="1">
      <protection hidden="1"/>
    </xf>
    <xf numFmtId="0" fontId="0" fillId="25" borderId="0" xfId="0" applyFill="1"/>
    <xf numFmtId="0" fontId="28" fillId="0" borderId="0" xfId="0" applyFont="1"/>
    <xf numFmtId="0" fontId="28" fillId="7" borderId="0" xfId="0" applyFont="1" applyFill="1"/>
    <xf numFmtId="0" fontId="56" fillId="6" borderId="0" xfId="4" quotePrefix="1" applyNumberFormat="1" applyFont="1" applyFill="1"/>
    <xf numFmtId="0" fontId="28" fillId="21" borderId="0" xfId="0" applyFont="1" applyFill="1"/>
    <xf numFmtId="0" fontId="28" fillId="25" borderId="0" xfId="0" applyFont="1" applyFill="1"/>
    <xf numFmtId="0" fontId="28" fillId="0" borderId="0" xfId="0" quotePrefix="1" applyNumberFormat="1" applyFont="1"/>
    <xf numFmtId="0" fontId="28" fillId="7" borderId="0" xfId="0" quotePrefix="1" applyNumberFormat="1" applyFont="1" applyFill="1"/>
    <xf numFmtId="49" fontId="38" fillId="0" borderId="0" xfId="0" quotePrefix="1" applyNumberFormat="1" applyFont="1"/>
    <xf numFmtId="0" fontId="38" fillId="0" borderId="0" xfId="0" quotePrefix="1" applyNumberFormat="1" applyFont="1" applyFill="1"/>
    <xf numFmtId="0" fontId="38" fillId="21" borderId="0" xfId="0" applyFont="1" applyFill="1"/>
    <xf numFmtId="0" fontId="38" fillId="8" borderId="0" xfId="0" applyFont="1" applyFill="1"/>
    <xf numFmtId="0" fontId="38" fillId="25" borderId="0" xfId="0" applyFont="1" applyFill="1"/>
    <xf numFmtId="0" fontId="38" fillId="7" borderId="0" xfId="0" applyFont="1" applyFill="1"/>
    <xf numFmtId="0" fontId="38" fillId="0" borderId="0" xfId="0" quotePrefix="1" applyNumberFormat="1" applyFont="1"/>
    <xf numFmtId="0" fontId="38" fillId="7" borderId="0" xfId="0" quotePrefix="1" applyNumberFormat="1" applyFont="1" applyFill="1"/>
    <xf numFmtId="0" fontId="38" fillId="0" borderId="0" xfId="0" applyFont="1"/>
    <xf numFmtId="0" fontId="0" fillId="26" borderId="0" xfId="0" applyFill="1" applyProtection="1">
      <protection hidden="1"/>
    </xf>
    <xf numFmtId="0" fontId="0" fillId="26" borderId="13" xfId="0" applyFill="1" applyBorder="1" applyProtection="1">
      <protection hidden="1"/>
    </xf>
    <xf numFmtId="0" fontId="0" fillId="26" borderId="15" xfId="0" applyFill="1" applyBorder="1" applyProtection="1">
      <protection hidden="1"/>
    </xf>
    <xf numFmtId="0" fontId="0" fillId="26" borderId="3" xfId="0" applyFill="1" applyBorder="1" applyProtection="1">
      <protection hidden="1"/>
    </xf>
    <xf numFmtId="0" fontId="0" fillId="26" borderId="4" xfId="0" applyFill="1" applyBorder="1" applyProtection="1">
      <protection hidden="1"/>
    </xf>
    <xf numFmtId="9" fontId="0" fillId="26" borderId="3" xfId="0" applyNumberFormat="1" applyFill="1" applyBorder="1" applyProtection="1">
      <protection hidden="1"/>
    </xf>
    <xf numFmtId="0" fontId="0" fillId="26" borderId="5" xfId="0" applyFill="1" applyBorder="1" applyProtection="1">
      <protection hidden="1"/>
    </xf>
    <xf numFmtId="0" fontId="0" fillId="26" borderId="6" xfId="0" applyFill="1" applyBorder="1" applyProtection="1">
      <protection hidden="1"/>
    </xf>
    <xf numFmtId="0" fontId="0" fillId="27" borderId="13" xfId="0" applyFill="1" applyBorder="1" applyProtection="1">
      <protection hidden="1"/>
    </xf>
    <xf numFmtId="0" fontId="0" fillId="27" borderId="14" xfId="0" applyFill="1" applyBorder="1" applyProtection="1">
      <protection hidden="1"/>
    </xf>
    <xf numFmtId="0" fontId="0" fillId="27" borderId="1" xfId="0" applyFill="1" applyBorder="1" applyProtection="1">
      <protection hidden="1"/>
    </xf>
    <xf numFmtId="0" fontId="0" fillId="27" borderId="7" xfId="0" applyFill="1" applyBorder="1" applyProtection="1">
      <protection hidden="1"/>
    </xf>
    <xf numFmtId="165" fontId="23" fillId="27" borderId="8" xfId="1" applyNumberFormat="1" applyFont="1" applyFill="1" applyBorder="1" applyProtection="1">
      <protection hidden="1"/>
    </xf>
    <xf numFmtId="1" fontId="0" fillId="27" borderId="0" xfId="0" applyNumberFormat="1" applyFill="1" applyBorder="1" applyProtection="1">
      <protection hidden="1"/>
    </xf>
    <xf numFmtId="0" fontId="27" fillId="27" borderId="13" xfId="0" applyFont="1" applyFill="1" applyBorder="1" applyProtection="1">
      <protection hidden="1"/>
    </xf>
    <xf numFmtId="0" fontId="0" fillId="27" borderId="15" xfId="0" applyFill="1" applyBorder="1" applyProtection="1">
      <protection hidden="1"/>
    </xf>
    <xf numFmtId="0" fontId="0" fillId="27" borderId="2" xfId="0" applyFill="1" applyBorder="1" applyProtection="1">
      <protection hidden="1"/>
    </xf>
    <xf numFmtId="0" fontId="27" fillId="4" borderId="0" xfId="0" applyFont="1" applyFill="1" applyBorder="1" applyAlignment="1" applyProtection="1">
      <alignment horizontal="center"/>
      <protection hidden="1"/>
    </xf>
    <xf numFmtId="0" fontId="27" fillId="12" borderId="0" xfId="0" applyFont="1" applyFill="1" applyBorder="1" applyAlignment="1" applyProtection="1">
      <alignment horizontal="center"/>
      <protection hidden="1"/>
    </xf>
    <xf numFmtId="0" fontId="0" fillId="15" borderId="0" xfId="0" applyFill="1" applyBorder="1" applyProtection="1">
      <protection hidden="1"/>
    </xf>
    <xf numFmtId="0" fontId="38" fillId="0" borderId="9" xfId="0" applyFont="1" applyFill="1" applyBorder="1" applyProtection="1">
      <protection hidden="1"/>
    </xf>
    <xf numFmtId="1" fontId="0" fillId="0" borderId="0" xfId="0" applyNumberFormat="1"/>
    <xf numFmtId="49" fontId="57" fillId="0" borderId="0" xfId="0" applyNumberFormat="1" applyFont="1" applyFill="1" applyBorder="1"/>
    <xf numFmtId="49" fontId="0" fillId="0" borderId="0" xfId="0" applyNumberFormat="1" applyFill="1" applyBorder="1"/>
    <xf numFmtId="49" fontId="0" fillId="0" borderId="0" xfId="0" applyNumberFormat="1" applyFill="1"/>
    <xf numFmtId="49" fontId="57" fillId="0" borderId="0" xfId="0" applyNumberFormat="1" applyFont="1" applyFill="1"/>
    <xf numFmtId="49" fontId="58" fillId="0" borderId="0" xfId="0" applyNumberFormat="1" applyFont="1" applyFill="1"/>
    <xf numFmtId="49" fontId="57" fillId="7" borderId="0" xfId="0" applyNumberFormat="1" applyFont="1" applyFill="1" applyBorder="1"/>
    <xf numFmtId="0" fontId="51" fillId="27" borderId="8" xfId="0" applyFont="1" applyFill="1" applyBorder="1" applyAlignment="1" applyProtection="1">
      <alignment horizontal="center" vertical="center" textRotation="90"/>
      <protection hidden="1"/>
    </xf>
    <xf numFmtId="0" fontId="51" fillId="27" borderId="16" xfId="0" applyFont="1" applyFill="1" applyBorder="1" applyAlignment="1" applyProtection="1">
      <alignment horizontal="center" vertical="center" textRotation="90"/>
      <protection hidden="1"/>
    </xf>
    <xf numFmtId="0" fontId="51" fillId="27" borderId="17" xfId="0" applyFont="1" applyFill="1" applyBorder="1" applyAlignment="1" applyProtection="1">
      <alignment horizontal="center" vertical="center" textRotation="90"/>
      <protection hidden="1"/>
    </xf>
    <xf numFmtId="0" fontId="50" fillId="0" borderId="0" xfId="0" applyFont="1" applyFill="1" applyBorder="1" applyAlignment="1" applyProtection="1">
      <alignment horizontal="left" vertical="top" wrapText="1" indent="1"/>
      <protection hidden="1"/>
    </xf>
    <xf numFmtId="0" fontId="27" fillId="5" borderId="1" xfId="0" applyFont="1" applyFill="1" applyBorder="1" applyAlignment="1" applyProtection="1">
      <alignment horizontal="center"/>
      <protection hidden="1"/>
    </xf>
    <xf numFmtId="0" fontId="27" fillId="5" borderId="7" xfId="0" applyFont="1" applyFill="1" applyBorder="1" applyAlignment="1" applyProtection="1">
      <alignment horizontal="center"/>
      <protection hidden="1"/>
    </xf>
    <xf numFmtId="0" fontId="27" fillId="5" borderId="2" xfId="0" applyFont="1" applyFill="1" applyBorder="1" applyAlignment="1" applyProtection="1">
      <alignment horizontal="center"/>
      <protection hidden="1"/>
    </xf>
    <xf numFmtId="0" fontId="27" fillId="5" borderId="8" xfId="0" applyFont="1" applyFill="1" applyBorder="1" applyAlignment="1" applyProtection="1">
      <alignment horizontal="center"/>
      <protection hidden="1"/>
    </xf>
    <xf numFmtId="0" fontId="27" fillId="5" borderId="17" xfId="0" applyFont="1" applyFill="1" applyBorder="1" applyAlignment="1" applyProtection="1">
      <alignment horizontal="center"/>
      <protection hidden="1"/>
    </xf>
    <xf numFmtId="0" fontId="40" fillId="22" borderId="8" xfId="0" applyFont="1" applyFill="1" applyBorder="1" applyAlignment="1" applyProtection="1">
      <alignment horizontal="center"/>
      <protection hidden="1"/>
    </xf>
    <xf numFmtId="0" fontId="51" fillId="7" borderId="8" xfId="0" applyFont="1" applyFill="1" applyBorder="1" applyAlignment="1" applyProtection="1">
      <alignment horizontal="center" vertical="center" textRotation="90"/>
      <protection hidden="1"/>
    </xf>
    <xf numFmtId="0" fontId="51" fillId="7" borderId="16" xfId="0" applyFont="1" applyFill="1" applyBorder="1" applyAlignment="1" applyProtection="1">
      <alignment horizontal="center" vertical="center" textRotation="90"/>
      <protection hidden="1"/>
    </xf>
    <xf numFmtId="0" fontId="51" fillId="7" borderId="17" xfId="0" applyFont="1" applyFill="1" applyBorder="1" applyAlignment="1" applyProtection="1">
      <alignment horizontal="center" vertical="center" textRotation="90"/>
      <protection hidden="1"/>
    </xf>
    <xf numFmtId="0" fontId="40" fillId="23" borderId="9" xfId="0" applyFont="1" applyFill="1" applyBorder="1" applyAlignment="1" applyProtection="1">
      <alignment horizontal="center"/>
      <protection hidden="1"/>
    </xf>
    <xf numFmtId="0" fontId="40" fillId="23" borderId="8" xfId="0" applyFont="1" applyFill="1" applyBorder="1" applyAlignment="1" applyProtection="1">
      <alignment horizontal="center"/>
      <protection hidden="1"/>
    </xf>
    <xf numFmtId="0" fontId="40" fillId="24" borderId="8" xfId="0" applyFont="1" applyFill="1" applyBorder="1" applyAlignment="1" applyProtection="1">
      <alignment horizontal="center"/>
      <protection hidden="1"/>
    </xf>
    <xf numFmtId="0" fontId="40" fillId="11" borderId="8" xfId="0" applyFont="1" applyFill="1" applyBorder="1" applyAlignment="1" applyProtection="1">
      <alignment horizontal="center"/>
      <protection hidden="1"/>
    </xf>
    <xf numFmtId="0" fontId="51" fillId="8" borderId="15" xfId="0" applyFont="1" applyFill="1" applyBorder="1" applyAlignment="1" applyProtection="1">
      <alignment horizontal="center" vertical="center" textRotation="90"/>
      <protection hidden="1"/>
    </xf>
    <xf numFmtId="0" fontId="51" fillId="8" borderId="4" xfId="0" applyFont="1" applyFill="1" applyBorder="1" applyAlignment="1" applyProtection="1">
      <alignment horizontal="center" vertical="center" textRotation="90"/>
      <protection hidden="1"/>
    </xf>
    <xf numFmtId="0" fontId="32" fillId="3" borderId="11" xfId="0" applyFont="1" applyFill="1" applyBorder="1" applyAlignment="1" applyProtection="1">
      <alignment horizontal="center" vertical="center" wrapText="1"/>
      <protection hidden="1"/>
    </xf>
    <xf numFmtId="0" fontId="32" fillId="3" borderId="28" xfId="0" applyFont="1" applyFill="1" applyBorder="1" applyAlignment="1" applyProtection="1">
      <alignment horizontal="center" vertical="center" wrapText="1"/>
      <protection hidden="1"/>
    </xf>
    <xf numFmtId="0" fontId="50" fillId="3" borderId="0" xfId="0" applyFont="1" applyFill="1" applyBorder="1" applyAlignment="1" applyProtection="1">
      <alignment horizontal="left" vertical="top" wrapText="1" indent="1"/>
      <protection hidden="1"/>
    </xf>
    <xf numFmtId="0" fontId="36" fillId="3" borderId="22" xfId="0" applyFont="1" applyFill="1" applyBorder="1" applyAlignment="1" applyProtection="1">
      <alignment horizontal="left" vertical="top" wrapText="1" indent="1"/>
      <protection hidden="1"/>
    </xf>
    <xf numFmtId="0" fontId="36" fillId="3" borderId="0" xfId="0" applyFont="1" applyFill="1" applyBorder="1" applyAlignment="1" applyProtection="1">
      <alignment horizontal="left" vertical="top" wrapText="1" indent="1"/>
      <protection hidden="1"/>
    </xf>
    <xf numFmtId="0" fontId="54"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6" fillId="3" borderId="22"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7" fillId="3" borderId="8" xfId="0" applyFont="1" applyFill="1" applyBorder="1" applyAlignment="1" applyProtection="1">
      <alignment horizontal="center" wrapText="1"/>
      <protection hidden="1"/>
    </xf>
    <xf numFmtId="0" fontId="27" fillId="3" borderId="17" xfId="0" applyFont="1" applyFill="1" applyBorder="1" applyAlignment="1" applyProtection="1">
      <alignment horizontal="center" wrapText="1"/>
      <protection hidden="1"/>
    </xf>
    <xf numFmtId="0" fontId="52" fillId="3" borderId="10" xfId="0" applyFont="1" applyFill="1" applyBorder="1" applyAlignment="1" applyProtection="1">
      <alignment horizontal="left" vertical="top" wrapText="1"/>
      <protection hidden="1"/>
    </xf>
    <xf numFmtId="0" fontId="27" fillId="3" borderId="1" xfId="0" applyFont="1" applyFill="1" applyBorder="1" applyAlignment="1" applyProtection="1">
      <alignment horizontal="center"/>
      <protection hidden="1"/>
    </xf>
    <xf numFmtId="0" fontId="27" fillId="3" borderId="7" xfId="0" applyFont="1" applyFill="1" applyBorder="1" applyAlignment="1" applyProtection="1">
      <alignment horizontal="center"/>
      <protection hidden="1"/>
    </xf>
    <xf numFmtId="0" fontId="27" fillId="3" borderId="2" xfId="0" applyFont="1" applyFill="1" applyBorder="1" applyAlignment="1" applyProtection="1">
      <alignment horizontal="center"/>
      <protection hidden="1"/>
    </xf>
    <xf numFmtId="0" fontId="53" fillId="3" borderId="22" xfId="0" applyFont="1" applyFill="1" applyBorder="1" applyAlignment="1" applyProtection="1">
      <alignment horizontal="center"/>
      <protection hidden="1"/>
    </xf>
    <xf numFmtId="0" fontId="53" fillId="3" borderId="0" xfId="0" applyFont="1" applyFill="1" applyBorder="1" applyAlignment="1" applyProtection="1">
      <alignment horizontal="center"/>
      <protection hidden="1"/>
    </xf>
    <xf numFmtId="0" fontId="32" fillId="6" borderId="29" xfId="0" applyFont="1" applyFill="1" applyBorder="1" applyAlignment="1" applyProtection="1">
      <alignment horizontal="left" vertical="center"/>
      <protection locked="0"/>
    </xf>
    <xf numFmtId="0" fontId="24" fillId="0" borderId="22" xfId="0" applyFont="1" applyFill="1" applyBorder="1" applyAlignment="1" applyProtection="1">
      <alignment horizontal="left" wrapText="1"/>
      <protection hidden="1"/>
    </xf>
    <xf numFmtId="0" fontId="24"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2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P1109"/>
  <sheetViews>
    <sheetView showGridLines="0" tabSelected="1" topLeftCell="A2" zoomScale="85" zoomScaleNormal="85" workbookViewId="0">
      <selection activeCell="B11" sqref="B11"/>
    </sheetView>
  </sheetViews>
  <sheetFormatPr defaultRowHeight="15"/>
  <cols>
    <col min="1" max="1" width="19.85546875" style="6" customWidth="1"/>
    <col min="2" max="2" width="37.28515625" style="6" customWidth="1"/>
    <col min="3" max="3" width="8.5703125" style="7" customWidth="1"/>
    <col min="4" max="4" width="5.7109375" style="6" customWidth="1"/>
    <col min="5" max="5" width="11"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1" width="9.140625" style="6" customWidth="1"/>
    <col min="42"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6" hidden="1" customWidth="1"/>
    <col min="50" max="50" width="24.5703125" style="6" hidden="1" customWidth="1"/>
    <col min="51" max="51" width="16.5703125" style="6" hidden="1" customWidth="1"/>
    <col min="52" max="56" width="35.5703125" style="6" hidden="1" customWidth="1"/>
    <col min="57" max="57" width="28.5703125" style="241" hidden="1" customWidth="1"/>
    <col min="58" max="59" width="9.140625" style="6" hidden="1" customWidth="1"/>
    <col min="60" max="60" width="13.42578125" style="6" hidden="1" customWidth="1"/>
    <col min="61" max="61" width="11.5703125" style="6" customWidth="1"/>
    <col min="62" max="62" width="13" style="6" customWidth="1"/>
    <col min="63" max="97" width="9.140625" style="6" customWidth="1"/>
    <col min="98" max="16384" width="9.140625" style="6"/>
  </cols>
  <sheetData>
    <row r="1" spans="1:60" ht="17.25" hidden="1" customHeight="1" thickBot="1"/>
    <row r="2" spans="1:60" ht="83.25" customHeight="1" thickBot="1">
      <c r="A2" s="145" t="s">
        <v>1588</v>
      </c>
      <c r="B2" s="345" t="s">
        <v>3006</v>
      </c>
      <c r="C2" s="345"/>
      <c r="D2" s="345"/>
      <c r="E2" s="345"/>
      <c r="F2" s="345"/>
      <c r="G2" s="345"/>
      <c r="H2" s="345"/>
      <c r="I2" s="345"/>
      <c r="J2" s="345"/>
      <c r="K2" s="345"/>
      <c r="L2" s="345"/>
      <c r="M2" s="346"/>
      <c r="N2" s="142" t="s">
        <v>1590</v>
      </c>
      <c r="AU2" s="208"/>
      <c r="AV2" s="208"/>
    </row>
    <row r="3" spans="1:60" ht="27" customHeight="1">
      <c r="A3" s="172" t="s">
        <v>1366</v>
      </c>
      <c r="B3" s="365" t="s">
        <v>3007</v>
      </c>
      <c r="C3" s="365"/>
      <c r="D3" s="365"/>
      <c r="E3" s="365"/>
      <c r="F3" s="365"/>
      <c r="G3" s="365"/>
      <c r="H3" s="94"/>
      <c r="I3" s="94"/>
      <c r="J3" s="94"/>
      <c r="K3" s="94"/>
      <c r="L3" s="94"/>
      <c r="M3" s="173"/>
      <c r="N3" s="143" t="s">
        <v>1589</v>
      </c>
      <c r="AK3" s="208"/>
    </row>
    <row r="4" spans="1:60" ht="15.75">
      <c r="A4" s="174" t="s">
        <v>1368</v>
      </c>
      <c r="B4" s="57"/>
      <c r="C4" s="57"/>
      <c r="D4" s="57"/>
      <c r="E4" s="57"/>
      <c r="F4" s="57"/>
      <c r="G4" s="57"/>
      <c r="H4" s="57"/>
      <c r="I4" s="57"/>
      <c r="J4" s="57"/>
      <c r="K4" s="57"/>
      <c r="L4" s="57"/>
      <c r="M4" s="175"/>
      <c r="N4" s="169" t="s">
        <v>1586</v>
      </c>
      <c r="AK4" s="208"/>
    </row>
    <row r="5" spans="1:60">
      <c r="A5" s="353" t="s">
        <v>1361</v>
      </c>
      <c r="B5" s="354"/>
      <c r="C5" s="354"/>
      <c r="D5" s="354"/>
      <c r="E5" s="354"/>
      <c r="F5" s="354"/>
      <c r="G5" s="354"/>
      <c r="H5" s="354"/>
      <c r="I5" s="354"/>
      <c r="J5" s="354"/>
      <c r="K5" s="354"/>
      <c r="L5" s="354"/>
      <c r="M5" s="175"/>
      <c r="N5" s="170" t="s">
        <v>1587</v>
      </c>
    </row>
    <row r="6" spans="1:60" ht="26.25" customHeight="1">
      <c r="A6" s="348" t="s">
        <v>2113</v>
      </c>
      <c r="B6" s="349"/>
      <c r="C6" s="349"/>
      <c r="D6" s="349"/>
      <c r="E6" s="349"/>
      <c r="F6" s="349"/>
      <c r="G6" s="349"/>
      <c r="H6" s="349"/>
      <c r="I6" s="349"/>
      <c r="J6" s="349"/>
      <c r="K6" s="349"/>
      <c r="L6" s="349"/>
      <c r="M6" s="175"/>
      <c r="N6" s="171" t="s">
        <v>1585</v>
      </c>
    </row>
    <row r="7" spans="1:60" ht="21" customHeight="1">
      <c r="A7" s="348" t="s">
        <v>2114</v>
      </c>
      <c r="B7" s="349"/>
      <c r="C7" s="349"/>
      <c r="D7" s="349"/>
      <c r="E7" s="349"/>
      <c r="F7" s="349"/>
      <c r="G7" s="349"/>
      <c r="H7" s="349"/>
      <c r="I7" s="349"/>
      <c r="J7" s="349"/>
      <c r="K7" s="349"/>
      <c r="L7" s="349"/>
      <c r="M7" s="175"/>
      <c r="N7" s="144"/>
    </row>
    <row r="8" spans="1:60" ht="29.25" customHeight="1">
      <c r="A8" s="348" t="s">
        <v>2430</v>
      </c>
      <c r="B8" s="349"/>
      <c r="C8" s="349"/>
      <c r="D8" s="349"/>
      <c r="E8" s="349"/>
      <c r="F8" s="349"/>
      <c r="G8" s="349"/>
      <c r="H8" s="349"/>
      <c r="I8" s="349"/>
      <c r="J8" s="349"/>
      <c r="K8" s="349"/>
      <c r="L8" s="349"/>
      <c r="M8" s="175"/>
      <c r="AW8" s="6" t="s">
        <v>2181</v>
      </c>
    </row>
    <row r="9" spans="1:60" ht="25.5" customHeight="1">
      <c r="A9" s="348" t="s">
        <v>2433</v>
      </c>
      <c r="B9" s="349"/>
      <c r="C9" s="349"/>
      <c r="D9" s="349"/>
      <c r="E9" s="349"/>
      <c r="F9" s="349"/>
      <c r="G9" s="349"/>
      <c r="H9" s="349"/>
      <c r="I9" s="349"/>
      <c r="J9" s="349"/>
      <c r="K9" s="349"/>
      <c r="L9" s="349"/>
      <c r="M9" s="175"/>
      <c r="AP9" s="6" t="s">
        <v>2124</v>
      </c>
      <c r="AT9" s="6" t="s">
        <v>1010</v>
      </c>
      <c r="AU9" s="6" t="s">
        <v>1011</v>
      </c>
      <c r="AW9" s="210" t="s">
        <v>1355</v>
      </c>
      <c r="AX9" s="210" t="s">
        <v>1356</v>
      </c>
      <c r="AY9" s="210" t="s">
        <v>1067</v>
      </c>
      <c r="AZ9" s="210" t="s">
        <v>1419</v>
      </c>
      <c r="BA9" s="210" t="s">
        <v>2162</v>
      </c>
      <c r="BB9" s="210" t="s">
        <v>2227</v>
      </c>
      <c r="BC9" s="210" t="s">
        <v>2267</v>
      </c>
      <c r="BD9" s="210" t="s">
        <v>2434</v>
      </c>
      <c r="BE9" s="252" t="s">
        <v>1357</v>
      </c>
    </row>
    <row r="10" spans="1:60" ht="25.5" customHeight="1">
      <c r="A10" s="363" t="str">
        <f>IF(OR(B11=0,B1=0,B18=0,B16=0),"PLEASE COMPLETE ALL FIELDS.","")</f>
        <v>PLEASE COMPLETE ALL FIELDS.</v>
      </c>
      <c r="B10" s="364"/>
      <c r="D10" s="7"/>
      <c r="E10" s="7"/>
      <c r="F10" s="7"/>
      <c r="G10" s="7"/>
      <c r="H10" s="7"/>
      <c r="I10" s="7"/>
      <c r="J10" s="7"/>
      <c r="K10" s="7"/>
      <c r="L10" s="7"/>
      <c r="M10" s="175"/>
      <c r="AP10" s="6" t="s">
        <v>2313</v>
      </c>
      <c r="AS10" s="6" t="s">
        <v>2109</v>
      </c>
      <c r="AT10" s="9" t="s">
        <v>95</v>
      </c>
      <c r="AU10" s="6" t="s">
        <v>1012</v>
      </c>
      <c r="AW10" s="130" t="s">
        <v>1016</v>
      </c>
      <c r="AX10" s="130" t="s">
        <v>1077</v>
      </c>
      <c r="AY10" s="131" t="s">
        <v>11</v>
      </c>
      <c r="AZ10" s="211" t="s">
        <v>11</v>
      </c>
      <c r="BA10" s="209" t="s">
        <v>11</v>
      </c>
      <c r="BB10" s="231" t="s">
        <v>11</v>
      </c>
      <c r="BC10" s="246" t="s">
        <v>11</v>
      </c>
      <c r="BD10" s="323" t="s">
        <v>2435</v>
      </c>
      <c r="BE10" s="251" t="s">
        <v>1360</v>
      </c>
      <c r="BF10" s="6" t="e">
        <f t="shared" ref="BF10:BF41" si="0">+MATCH(BE$10:BE$555,AZ$10:AZ$547,0)</f>
        <v>#N/A</v>
      </c>
      <c r="BH10" s="55" t="s">
        <v>1375</v>
      </c>
    </row>
    <row r="11" spans="1:60" ht="18.75" customHeight="1">
      <c r="A11" s="176" t="s">
        <v>1371</v>
      </c>
      <c r="B11" s="58" t="s">
        <v>86</v>
      </c>
      <c r="D11" s="8" t="s">
        <v>1421</v>
      </c>
      <c r="E11" s="7"/>
      <c r="F11" s="7"/>
      <c r="G11" s="26"/>
      <c r="H11" s="185" t="s">
        <v>3004</v>
      </c>
      <c r="I11" s="27"/>
      <c r="J11" s="27"/>
      <c r="K11" s="186">
        <f>S186</f>
        <v>64000</v>
      </c>
      <c r="L11" s="7"/>
      <c r="M11" s="175"/>
      <c r="AP11" s="6" t="s">
        <v>2314</v>
      </c>
      <c r="AS11" s="6" t="s">
        <v>1367</v>
      </c>
      <c r="AT11" s="9" t="s">
        <v>96</v>
      </c>
      <c r="AU11" s="6" t="s">
        <v>2102</v>
      </c>
      <c r="AW11" s="130" t="s">
        <v>1077</v>
      </c>
      <c r="AX11" s="130" t="s">
        <v>1083</v>
      </c>
      <c r="AY11" s="131" t="s">
        <v>1076</v>
      </c>
      <c r="AZ11" s="211" t="s">
        <v>1507</v>
      </c>
      <c r="BA11" s="209" t="s">
        <v>1507</v>
      </c>
      <c r="BB11" s="231" t="s">
        <v>1076</v>
      </c>
      <c r="BC11" s="246" t="s">
        <v>1076</v>
      </c>
      <c r="BD11" s="323" t="s">
        <v>11</v>
      </c>
      <c r="BE11" s="320" t="s">
        <v>2435</v>
      </c>
      <c r="BF11" s="6" t="e">
        <f t="shared" si="0"/>
        <v>#N/A</v>
      </c>
    </row>
    <row r="12" spans="1:60" ht="17.25">
      <c r="A12" s="177"/>
      <c r="B12" s="27"/>
      <c r="D12" s="7"/>
      <c r="E12" s="7"/>
      <c r="F12" s="7"/>
      <c r="G12" s="10"/>
      <c r="H12" s="7"/>
      <c r="I12" s="7"/>
      <c r="J12" s="7"/>
      <c r="K12" s="7"/>
      <c r="L12" s="7"/>
      <c r="M12" s="175"/>
      <c r="AS12" s="6" t="s">
        <v>2110</v>
      </c>
      <c r="AT12" s="9" t="s">
        <v>97</v>
      </c>
      <c r="AU12" s="6" t="s">
        <v>2103</v>
      </c>
      <c r="AW12" s="130" t="s">
        <v>1083</v>
      </c>
      <c r="AX12" s="130" t="s">
        <v>173</v>
      </c>
      <c r="AY12" s="131" t="s">
        <v>1077</v>
      </c>
      <c r="AZ12" s="211" t="s">
        <v>1076</v>
      </c>
      <c r="BA12" s="209" t="s">
        <v>1076</v>
      </c>
      <c r="BB12" s="232" t="s">
        <v>2439</v>
      </c>
      <c r="BC12" s="246" t="s">
        <v>2439</v>
      </c>
      <c r="BD12" s="323" t="s">
        <v>1507</v>
      </c>
      <c r="BE12" s="321" t="s">
        <v>11</v>
      </c>
      <c r="BF12" s="6">
        <f t="shared" si="0"/>
        <v>1</v>
      </c>
    </row>
    <row r="13" spans="1:60" ht="17.25" customHeight="1">
      <c r="A13" s="176" t="s">
        <v>1372</v>
      </c>
      <c r="B13" s="58" t="s">
        <v>85</v>
      </c>
      <c r="D13" s="357" t="s">
        <v>1362</v>
      </c>
      <c r="E13" s="360" t="s">
        <v>1363</v>
      </c>
      <c r="F13" s="361"/>
      <c r="G13" s="361"/>
      <c r="H13" s="361"/>
      <c r="I13" s="361"/>
      <c r="J13" s="361"/>
      <c r="K13" s="361"/>
      <c r="L13" s="362"/>
      <c r="M13" s="175"/>
      <c r="AS13" s="6" t="s">
        <v>2317</v>
      </c>
      <c r="AT13" s="9" t="s">
        <v>98</v>
      </c>
      <c r="AU13" s="6" t="s">
        <v>2104</v>
      </c>
      <c r="AW13" s="130" t="s">
        <v>173</v>
      </c>
      <c r="AX13" s="130" t="s">
        <v>1016</v>
      </c>
      <c r="AY13" s="131" t="s">
        <v>1078</v>
      </c>
      <c r="AZ13" s="211" t="s">
        <v>2439</v>
      </c>
      <c r="BA13" s="209" t="s">
        <v>1077</v>
      </c>
      <c r="BB13" s="231" t="s">
        <v>1077</v>
      </c>
      <c r="BC13" s="246" t="s">
        <v>1077</v>
      </c>
      <c r="BD13" s="323" t="s">
        <v>2436</v>
      </c>
      <c r="BE13" s="321" t="s">
        <v>1507</v>
      </c>
      <c r="BF13" s="6">
        <f t="shared" si="0"/>
        <v>2</v>
      </c>
    </row>
    <row r="14" spans="1:60" ht="17.25" customHeight="1">
      <c r="A14" s="177"/>
      <c r="B14" s="28"/>
      <c r="C14" s="10"/>
      <c r="D14" s="358"/>
      <c r="E14" s="79">
        <v>1</v>
      </c>
      <c r="F14" s="79">
        <v>2</v>
      </c>
      <c r="G14" s="79">
        <v>3</v>
      </c>
      <c r="H14" s="79">
        <v>4</v>
      </c>
      <c r="I14" s="79">
        <v>5</v>
      </c>
      <c r="J14" s="79">
        <v>6</v>
      </c>
      <c r="K14" s="79">
        <v>7</v>
      </c>
      <c r="L14" s="80">
        <v>8</v>
      </c>
      <c r="M14" s="175"/>
      <c r="AS14" s="6" t="s">
        <v>1593</v>
      </c>
      <c r="AT14" s="9" t="s">
        <v>92</v>
      </c>
      <c r="AU14" s="6" t="s">
        <v>2105</v>
      </c>
      <c r="AW14" s="212" t="s">
        <v>1021</v>
      </c>
      <c r="AX14" s="212" t="s">
        <v>1021</v>
      </c>
      <c r="AY14" s="131" t="s">
        <v>1079</v>
      </c>
      <c r="AZ14" s="211" t="s">
        <v>1077</v>
      </c>
      <c r="BA14" s="209" t="s">
        <v>1078</v>
      </c>
      <c r="BB14" s="231" t="s">
        <v>1078</v>
      </c>
      <c r="BC14" s="246" t="s">
        <v>1078</v>
      </c>
      <c r="BD14" s="323" t="s">
        <v>1076</v>
      </c>
      <c r="BE14" s="320" t="s">
        <v>2436</v>
      </c>
      <c r="BF14" s="6" t="e">
        <f t="shared" si="0"/>
        <v>#N/A</v>
      </c>
    </row>
    <row r="15" spans="1:60" ht="17.25" customHeight="1">
      <c r="A15" s="177"/>
      <c r="B15" s="27"/>
      <c r="D15" s="81">
        <v>30</v>
      </c>
      <c r="E15" s="82">
        <f t="shared" ref="E15:L15" si="1">+IF(OR($B$11=0,$B$13=0,$B$18=0,$B$16=0),"",IF($B$16=$AS$13,E190,IF($B$16=$AS$14,E214,IF($B$16=$AS$16,E231,E42))))</f>
        <v>13500</v>
      </c>
      <c r="F15" s="82">
        <f t="shared" si="1"/>
        <v>15420</v>
      </c>
      <c r="G15" s="82">
        <f t="shared" si="1"/>
        <v>17340</v>
      </c>
      <c r="H15" s="82">
        <f t="shared" si="1"/>
        <v>19260</v>
      </c>
      <c r="I15" s="82">
        <f t="shared" si="1"/>
        <v>20820</v>
      </c>
      <c r="J15" s="82">
        <f t="shared" si="1"/>
        <v>22350</v>
      </c>
      <c r="K15" s="82">
        <f t="shared" si="1"/>
        <v>23910</v>
      </c>
      <c r="L15" s="82">
        <f t="shared" si="1"/>
        <v>25440</v>
      </c>
      <c r="M15" s="175"/>
      <c r="AS15" s="6" t="s">
        <v>2318</v>
      </c>
      <c r="AT15" s="9" t="s">
        <v>21</v>
      </c>
      <c r="AU15" s="6" t="s">
        <v>2106</v>
      </c>
      <c r="AW15" s="130" t="s">
        <v>1107</v>
      </c>
      <c r="AX15" s="130" t="s">
        <v>1107</v>
      </c>
      <c r="AY15" s="131" t="s">
        <v>1080</v>
      </c>
      <c r="AZ15" s="211" t="s">
        <v>1078</v>
      </c>
      <c r="BA15" s="209" t="s">
        <v>1079</v>
      </c>
      <c r="BB15" s="231" t="s">
        <v>1080</v>
      </c>
      <c r="BC15" s="246" t="s">
        <v>1080</v>
      </c>
      <c r="BD15" s="323" t="s">
        <v>2437</v>
      </c>
      <c r="BE15" s="321" t="s">
        <v>1076</v>
      </c>
      <c r="BF15" s="6">
        <f t="shared" si="0"/>
        <v>3</v>
      </c>
    </row>
    <row r="16" spans="1:60" ht="17.25" customHeight="1">
      <c r="A16" s="176" t="s">
        <v>1373</v>
      </c>
      <c r="B16" s="78" t="s">
        <v>1367</v>
      </c>
      <c r="D16" s="81">
        <f>IF($B$16=$AS$16,"",40)</f>
        <v>40</v>
      </c>
      <c r="E16" s="83">
        <f t="shared" ref="E16:L19" si="2">+IF(OR($B$11=0,$B$13=0,$B$18=0,$B$16=0),"",IF($B$16=$AS$13,E191,IF($B$16=$AS$14,E215,IF($B$16=$AS$16,"",E43))))</f>
        <v>18000</v>
      </c>
      <c r="F16" s="83">
        <f t="shared" si="2"/>
        <v>20560</v>
      </c>
      <c r="G16" s="83">
        <f t="shared" si="2"/>
        <v>23120</v>
      </c>
      <c r="H16" s="83">
        <f t="shared" si="2"/>
        <v>25680</v>
      </c>
      <c r="I16" s="83">
        <f t="shared" si="2"/>
        <v>27760</v>
      </c>
      <c r="J16" s="83">
        <f t="shared" si="2"/>
        <v>29800</v>
      </c>
      <c r="K16" s="83">
        <f t="shared" si="2"/>
        <v>31880</v>
      </c>
      <c r="L16" s="83">
        <f t="shared" si="2"/>
        <v>33920</v>
      </c>
      <c r="M16" s="175"/>
      <c r="AS16" s="6" t="s">
        <v>2416</v>
      </c>
      <c r="AT16" s="9" t="s">
        <v>99</v>
      </c>
      <c r="AU16" s="6" t="s">
        <v>2107</v>
      </c>
      <c r="AW16" s="130" t="s">
        <v>1113</v>
      </c>
      <c r="AX16" s="130" t="s">
        <v>1113</v>
      </c>
      <c r="AY16" s="131" t="s">
        <v>1081</v>
      </c>
      <c r="AZ16" s="211" t="s">
        <v>1079</v>
      </c>
      <c r="BA16" s="209" t="s">
        <v>1080</v>
      </c>
      <c r="BB16" s="231" t="s">
        <v>1431</v>
      </c>
      <c r="BC16" s="246" t="s">
        <v>1431</v>
      </c>
      <c r="BD16" s="323" t="s">
        <v>2438</v>
      </c>
      <c r="BE16" s="320" t="s">
        <v>2437</v>
      </c>
      <c r="BF16" s="6" t="e">
        <f t="shared" si="0"/>
        <v>#N/A</v>
      </c>
    </row>
    <row r="17" spans="1:58" ht="17.25" customHeight="1">
      <c r="A17" s="177"/>
      <c r="B17" s="27"/>
      <c r="D17" s="81">
        <f>IF($B$16=$AS$16,"",50)</f>
        <v>50</v>
      </c>
      <c r="E17" s="83">
        <f t="shared" si="2"/>
        <v>22500</v>
      </c>
      <c r="F17" s="83">
        <f t="shared" si="2"/>
        <v>25700</v>
      </c>
      <c r="G17" s="83">
        <f t="shared" si="2"/>
        <v>28900</v>
      </c>
      <c r="H17" s="83">
        <f t="shared" si="2"/>
        <v>32100</v>
      </c>
      <c r="I17" s="83">
        <f t="shared" si="2"/>
        <v>34700</v>
      </c>
      <c r="J17" s="83">
        <f t="shared" si="2"/>
        <v>37250</v>
      </c>
      <c r="K17" s="83">
        <f t="shared" si="2"/>
        <v>39850</v>
      </c>
      <c r="L17" s="83">
        <f t="shared" si="2"/>
        <v>42400</v>
      </c>
      <c r="M17" s="175"/>
      <c r="AT17" s="9" t="s">
        <v>100</v>
      </c>
      <c r="AU17" s="6" t="s">
        <v>2111</v>
      </c>
      <c r="AW17" s="212" t="s">
        <v>1014</v>
      </c>
      <c r="AX17" s="212" t="s">
        <v>1014</v>
      </c>
      <c r="AY17" s="131" t="s">
        <v>20</v>
      </c>
      <c r="AZ17" s="211" t="s">
        <v>1080</v>
      </c>
      <c r="BA17" s="209" t="s">
        <v>1431</v>
      </c>
      <c r="BB17" s="231" t="s">
        <v>1081</v>
      </c>
      <c r="BC17" s="246" t="s">
        <v>1081</v>
      </c>
      <c r="BD17" s="323" t="s">
        <v>2439</v>
      </c>
      <c r="BE17" s="320" t="s">
        <v>2438</v>
      </c>
      <c r="BF17" s="6" t="e">
        <f t="shared" si="0"/>
        <v>#N/A</v>
      </c>
    </row>
    <row r="18" spans="1:58" ht="17.25" customHeight="1">
      <c r="A18" s="178" t="str">
        <f>IF(OR($B$16=$AS$15,$B$16=$AS$13),"(4) LURA Date:","(4) Project PIS Date:")</f>
        <v>(4) Project PIS Date:</v>
      </c>
      <c r="B18" s="56" t="s">
        <v>1012</v>
      </c>
      <c r="D18" s="81">
        <f>IF($B$16=$AS$16,"",60)</f>
        <v>60</v>
      </c>
      <c r="E18" s="83">
        <f t="shared" si="2"/>
        <v>27000</v>
      </c>
      <c r="F18" s="83">
        <f t="shared" si="2"/>
        <v>30840</v>
      </c>
      <c r="G18" s="83">
        <f t="shared" si="2"/>
        <v>34680</v>
      </c>
      <c r="H18" s="83">
        <f t="shared" si="2"/>
        <v>38520</v>
      </c>
      <c r="I18" s="83">
        <f t="shared" si="2"/>
        <v>41640</v>
      </c>
      <c r="J18" s="83">
        <f t="shared" si="2"/>
        <v>44700</v>
      </c>
      <c r="K18" s="83">
        <f t="shared" si="2"/>
        <v>47820</v>
      </c>
      <c r="L18" s="83">
        <f t="shared" si="2"/>
        <v>50880</v>
      </c>
      <c r="M18" s="175"/>
      <c r="AT18" s="9" t="s">
        <v>101</v>
      </c>
      <c r="AU18" s="6" t="s">
        <v>2112</v>
      </c>
      <c r="AW18" s="212" t="s">
        <v>268</v>
      </c>
      <c r="AX18" s="212" t="s">
        <v>268</v>
      </c>
      <c r="AY18" s="131" t="s">
        <v>1082</v>
      </c>
      <c r="AZ18" s="211" t="s">
        <v>1431</v>
      </c>
      <c r="BA18" s="209" t="s">
        <v>1081</v>
      </c>
      <c r="BB18" s="231" t="s">
        <v>20</v>
      </c>
      <c r="BC18" s="246" t="s">
        <v>20</v>
      </c>
      <c r="BD18" s="323" t="s">
        <v>1077</v>
      </c>
      <c r="BE18" s="320" t="s">
        <v>2439</v>
      </c>
      <c r="BF18" s="6">
        <f t="shared" si="0"/>
        <v>4</v>
      </c>
    </row>
    <row r="19" spans="1:58" ht="17.25" customHeight="1">
      <c r="A19" s="179"/>
      <c r="B19" s="7"/>
      <c r="D19" s="81">
        <f>IF($B$16=$AS$16,"",80)</f>
        <v>80</v>
      </c>
      <c r="E19" s="83">
        <f t="shared" si="2"/>
        <v>36000</v>
      </c>
      <c r="F19" s="83">
        <f t="shared" si="2"/>
        <v>41120</v>
      </c>
      <c r="G19" s="83">
        <f t="shared" si="2"/>
        <v>46240</v>
      </c>
      <c r="H19" s="83">
        <f t="shared" si="2"/>
        <v>51360</v>
      </c>
      <c r="I19" s="83">
        <f t="shared" si="2"/>
        <v>55520</v>
      </c>
      <c r="J19" s="83">
        <f t="shared" si="2"/>
        <v>59600</v>
      </c>
      <c r="K19" s="83">
        <f t="shared" si="2"/>
        <v>63760</v>
      </c>
      <c r="L19" s="83">
        <f t="shared" si="2"/>
        <v>67840</v>
      </c>
      <c r="M19" s="175"/>
      <c r="AL19" s="208"/>
      <c r="AT19" s="9" t="s">
        <v>78</v>
      </c>
      <c r="AU19" s="6" t="s">
        <v>2126</v>
      </c>
      <c r="AW19" s="130" t="s">
        <v>1137</v>
      </c>
      <c r="AX19" s="130" t="s">
        <v>1137</v>
      </c>
      <c r="AY19" s="131" t="s">
        <v>1083</v>
      </c>
      <c r="AZ19" s="211" t="s">
        <v>1081</v>
      </c>
      <c r="BA19" s="209" t="s">
        <v>20</v>
      </c>
      <c r="BB19" s="231" t="s">
        <v>1433</v>
      </c>
      <c r="BC19" s="246" t="s">
        <v>1433</v>
      </c>
      <c r="BD19" s="323" t="s">
        <v>1078</v>
      </c>
      <c r="BE19" s="321" t="s">
        <v>1077</v>
      </c>
      <c r="BF19" s="6">
        <f t="shared" si="0"/>
        <v>5</v>
      </c>
    </row>
    <row r="20" spans="1:58" ht="18" customHeight="1">
      <c r="A20" s="179"/>
      <c r="B20" s="7"/>
      <c r="D20" s="84">
        <f>IF($B$16=$AS$16,"",120)</f>
        <v>120</v>
      </c>
      <c r="E20" s="85">
        <f t="shared" ref="E20:L20" si="3">+IF(OR($B$11=0,$B$13=0,$B$18=0,$B$16=0),"",IF($B$16=$AS$13,0,IF($B$16=$AS$14,E219,IF($B$16=$AS$16,"",E47))))</f>
        <v>0</v>
      </c>
      <c r="F20" s="85">
        <f t="shared" si="3"/>
        <v>0</v>
      </c>
      <c r="G20" s="85">
        <f t="shared" si="3"/>
        <v>0</v>
      </c>
      <c r="H20" s="85">
        <f t="shared" si="3"/>
        <v>0</v>
      </c>
      <c r="I20" s="85">
        <f t="shared" si="3"/>
        <v>0</v>
      </c>
      <c r="J20" s="85">
        <f t="shared" si="3"/>
        <v>0</v>
      </c>
      <c r="K20" s="85">
        <f t="shared" si="3"/>
        <v>0</v>
      </c>
      <c r="L20" s="85">
        <f t="shared" si="3"/>
        <v>0</v>
      </c>
      <c r="M20" s="175"/>
      <c r="AL20" s="208"/>
      <c r="AT20" s="9" t="s">
        <v>25</v>
      </c>
      <c r="AU20" s="208" t="s">
        <v>2127</v>
      </c>
      <c r="AW20" s="130" t="s">
        <v>1143</v>
      </c>
      <c r="AX20" s="130" t="s">
        <v>1143</v>
      </c>
      <c r="AY20" s="131" t="s">
        <v>1084</v>
      </c>
      <c r="AZ20" s="211" t="s">
        <v>20</v>
      </c>
      <c r="BA20" s="209" t="s">
        <v>1433</v>
      </c>
      <c r="BB20" s="231" t="s">
        <v>1083</v>
      </c>
      <c r="BC20" s="246" t="s">
        <v>1083</v>
      </c>
      <c r="BD20" s="323" t="s">
        <v>2440</v>
      </c>
      <c r="BE20" s="321" t="s">
        <v>1078</v>
      </c>
      <c r="BF20" s="6">
        <f t="shared" si="0"/>
        <v>6</v>
      </c>
    </row>
    <row r="21" spans="1:58" ht="17.25" customHeight="1">
      <c r="A21" s="179"/>
      <c r="B21" s="7"/>
      <c r="D21" s="7"/>
      <c r="E21" s="7"/>
      <c r="F21" s="7"/>
      <c r="G21" s="7"/>
      <c r="H21" s="7"/>
      <c r="I21" s="7"/>
      <c r="J21" s="7"/>
      <c r="K21" s="7"/>
      <c r="L21" s="7"/>
      <c r="M21" s="175"/>
      <c r="AT21" s="9" t="s">
        <v>102</v>
      </c>
      <c r="AU21" s="6" t="s">
        <v>2190</v>
      </c>
      <c r="AW21" s="130" t="s">
        <v>51</v>
      </c>
      <c r="AX21" s="130" t="s">
        <v>51</v>
      </c>
      <c r="AY21" s="131" t="s">
        <v>1085</v>
      </c>
      <c r="AZ21" s="211" t="s">
        <v>1432</v>
      </c>
      <c r="BA21" s="209" t="s">
        <v>1434</v>
      </c>
      <c r="BB21" s="231" t="s">
        <v>1435</v>
      </c>
      <c r="BC21" s="246" t="s">
        <v>1435</v>
      </c>
      <c r="BD21" s="323" t="s">
        <v>1079</v>
      </c>
      <c r="BE21" s="320" t="s">
        <v>2440</v>
      </c>
      <c r="BF21" s="6" t="e">
        <f t="shared" si="0"/>
        <v>#N/A</v>
      </c>
    </row>
    <row r="22" spans="1:58" ht="15" customHeight="1">
      <c r="A22" s="180"/>
      <c r="B22" s="17"/>
      <c r="D22" s="7"/>
      <c r="E22" s="7"/>
      <c r="F22" s="7"/>
      <c r="G22" s="7"/>
      <c r="H22" s="7"/>
      <c r="I22" s="7"/>
      <c r="J22" s="7"/>
      <c r="K22" s="7"/>
      <c r="L22" s="7"/>
      <c r="M22" s="175"/>
      <c r="AT22" s="9" t="s">
        <v>103</v>
      </c>
      <c r="AU22" s="6" t="s">
        <v>2228</v>
      </c>
      <c r="AW22" s="130" t="s">
        <v>1150</v>
      </c>
      <c r="AX22" s="130" t="s">
        <v>1150</v>
      </c>
      <c r="AY22" s="131" t="s">
        <v>1086</v>
      </c>
      <c r="AZ22" s="211" t="s">
        <v>1433</v>
      </c>
      <c r="BA22" s="209" t="s">
        <v>1083</v>
      </c>
      <c r="BB22" s="231" t="s">
        <v>1085</v>
      </c>
      <c r="BC22" s="246" t="s">
        <v>1085</v>
      </c>
      <c r="BD22" s="323" t="s">
        <v>2441</v>
      </c>
      <c r="BE22" s="321" t="s">
        <v>1079</v>
      </c>
      <c r="BF22" s="6">
        <f t="shared" si="0"/>
        <v>7</v>
      </c>
    </row>
    <row r="23" spans="1:58" ht="30" customHeight="1">
      <c r="A23" s="355" t="str">
        <f>IF(OR($B$16=$AS$15,$B$16=$AS$13),"(5) LURA Date (should be same selection as above):","(5) Carryover / Determination Notice / Subaward Agreement Date:")</f>
        <v>(5) Carryover / Determination Notice / Subaward Agreement Date:</v>
      </c>
      <c r="B23" s="356"/>
      <c r="D23" s="93" t="s">
        <v>1422</v>
      </c>
      <c r="E23" s="7"/>
      <c r="F23" s="359"/>
      <c r="G23" s="359"/>
      <c r="H23" s="359"/>
      <c r="I23" s="359"/>
      <c r="J23" s="359"/>
      <c r="K23" s="359"/>
      <c r="L23" s="359"/>
      <c r="M23" s="175"/>
      <c r="AT23" s="9" t="s">
        <v>60</v>
      </c>
      <c r="AU23" s="237" t="s">
        <v>2229</v>
      </c>
      <c r="AW23" s="132" t="s">
        <v>1154</v>
      </c>
      <c r="AX23" s="132" t="s">
        <v>1154</v>
      </c>
      <c r="AY23" s="131" t="s">
        <v>100</v>
      </c>
      <c r="AZ23" s="211" t="s">
        <v>1434</v>
      </c>
      <c r="BA23" s="209" t="s">
        <v>1435</v>
      </c>
      <c r="BB23" s="231" t="s">
        <v>1086</v>
      </c>
      <c r="BC23" s="246" t="s">
        <v>1086</v>
      </c>
      <c r="BD23" s="323" t="s">
        <v>1080</v>
      </c>
      <c r="BE23" s="320" t="s">
        <v>2441</v>
      </c>
      <c r="BF23" s="6" t="e">
        <f t="shared" si="0"/>
        <v>#N/A</v>
      </c>
    </row>
    <row r="24" spans="1:58" ht="17.25" customHeight="1">
      <c r="A24" s="351" t="s">
        <v>1012</v>
      </c>
      <c r="B24" s="352"/>
      <c r="D24" s="357" t="s">
        <v>1362</v>
      </c>
      <c r="E24" s="361" t="s">
        <v>1358</v>
      </c>
      <c r="F24" s="361"/>
      <c r="G24" s="361"/>
      <c r="H24" s="361"/>
      <c r="I24" s="361"/>
      <c r="J24" s="361"/>
      <c r="K24" s="361"/>
      <c r="L24" s="362"/>
      <c r="M24" s="175"/>
      <c r="AT24" s="9" t="s">
        <v>79</v>
      </c>
      <c r="AU24" s="237" t="s">
        <v>2230</v>
      </c>
      <c r="AW24" s="130" t="s">
        <v>1167</v>
      </c>
      <c r="AX24" s="130" t="s">
        <v>1167</v>
      </c>
      <c r="AY24" s="131" t="s">
        <v>1087</v>
      </c>
      <c r="AZ24" s="211" t="s">
        <v>1083</v>
      </c>
      <c r="BA24" s="209" t="s">
        <v>1436</v>
      </c>
      <c r="BB24" s="231" t="s">
        <v>100</v>
      </c>
      <c r="BC24" s="246" t="s">
        <v>100</v>
      </c>
      <c r="BD24" s="323" t="s">
        <v>2442</v>
      </c>
      <c r="BE24" s="321" t="s">
        <v>1080</v>
      </c>
      <c r="BF24" s="6">
        <f t="shared" si="0"/>
        <v>8</v>
      </c>
    </row>
    <row r="25" spans="1:58" ht="17.25" customHeight="1">
      <c r="A25" s="179"/>
      <c r="B25" s="17"/>
      <c r="D25" s="358"/>
      <c r="E25" s="86">
        <v>0</v>
      </c>
      <c r="F25" s="86">
        <v>1</v>
      </c>
      <c r="G25" s="86">
        <v>2</v>
      </c>
      <c r="H25" s="86">
        <v>3</v>
      </c>
      <c r="I25" s="86">
        <v>4</v>
      </c>
      <c r="J25" s="86">
        <v>5</v>
      </c>
      <c r="K25" s="11"/>
      <c r="L25" s="12"/>
      <c r="M25" s="175"/>
      <c r="AT25" s="9" t="s">
        <v>104</v>
      </c>
      <c r="AU25" s="237" t="s">
        <v>2269</v>
      </c>
      <c r="AW25" s="212" t="s">
        <v>1017</v>
      </c>
      <c r="AX25" s="212" t="s">
        <v>1017</v>
      </c>
      <c r="AY25" s="131" t="s">
        <v>1088</v>
      </c>
      <c r="AZ25" s="211" t="s">
        <v>1435</v>
      </c>
      <c r="BA25" s="209" t="s">
        <v>1084</v>
      </c>
      <c r="BB25" s="231" t="s">
        <v>1087</v>
      </c>
      <c r="BC25" s="246" t="s">
        <v>1087</v>
      </c>
      <c r="BD25" s="323" t="s">
        <v>1431</v>
      </c>
      <c r="BE25" s="320" t="s">
        <v>2442</v>
      </c>
      <c r="BF25" s="6" t="e">
        <f t="shared" si="0"/>
        <v>#N/A</v>
      </c>
    </row>
    <row r="26" spans="1:58" ht="17.25" customHeight="1">
      <c r="A26" s="201" t="s">
        <v>2123</v>
      </c>
      <c r="B26" s="200"/>
      <c r="D26" s="81">
        <v>30</v>
      </c>
      <c r="E26" s="87">
        <f t="shared" ref="E26" si="4">IF(OR($B$11=0,$B$18=0,$A$24=0,),"",IF(OR($B$16=$AS$14,$B$16=$AS$13),IF($B$29=$AP$10,$E199,IF($B$29=$AP$11,$E206,"")),IF($B$16=$AS$16,E235,ROUNDDOWN(0.3*E50/12,0))))</f>
        <v>337</v>
      </c>
      <c r="F26" s="87">
        <f>IF(OR($B$11=0,$B$18=0,$A$24=0,),"",IF(OR($B$16=$AS$14,$B$16=$AS$13),IF($B$29=$AP$10,$F199,IF($B$29=$AP$11,$F206,"")),IF($B$16=$AS$16,F235,ROUNDDOWN(AVERAGE(E50,F50)/12*0.3,0))))</f>
        <v>361</v>
      </c>
      <c r="G26" s="87">
        <f>IF(OR($B$11=0,$B$18=0,$A$24=0,),"",IF(OR($B$16=$AS$14,$B$16=$AS$13),IF($B$29=$AP$10,$G199,IF($B$29=$AP$11,$G206,"")),IF($B$16=$AS$16,G235,ROUNDDOWN(0.3*G50/12,0))))</f>
        <v>433</v>
      </c>
      <c r="H26" s="87">
        <f>IF(OR($B$11=0,$B$18=0,$A$24=0,),"",IF(OR($B$16=$AS$14,$B$16=$AS$13),IF($B$29=$AP$10,$H199,IF($B$29=$AP$11,$H206,"")),IF($B$16=$AS$16,H235,ROUNDDOWN(AVERAGE(I50,H50)/12*0.3,0))))</f>
        <v>501</v>
      </c>
      <c r="I26" s="87">
        <f>IF(OR($B$11=0,$B$18=0,$A$24=0,),"",IF(OR($B$16=$AS$14,$B$16=$AS$13),IF($B$29=$AP$10,$I199,IF($B$29=$AP$11,$I206,"")),IF($B$16=$AS$16,I235,ROUNDDOWN(0.3*J50/12,0))))</f>
        <v>558</v>
      </c>
      <c r="J26" s="87">
        <f>IF(OR($B$11=0,$B$18=0,$A$24=0,),"",IF(OR($B$16=$AS$14,$B$16=$AS$13),IF($B$29=$AP$10,$J199,IF($B$29=$AP$11,$J206,"")),IF($B$16=$AS$16,J235,ROUNDDOWN(AVERAGE(K50,L50)/12*0.3,0))))</f>
        <v>616</v>
      </c>
      <c r="K26" s="13"/>
      <c r="L26" s="14"/>
      <c r="M26" s="175"/>
      <c r="N26" s="350"/>
      <c r="AT26" s="9" t="s">
        <v>105</v>
      </c>
      <c r="AU26" s="237" t="s">
        <v>2270</v>
      </c>
      <c r="AW26" s="212" t="s">
        <v>191</v>
      </c>
      <c r="AX26" s="212" t="s">
        <v>191</v>
      </c>
      <c r="AY26" s="131" t="s">
        <v>1089</v>
      </c>
      <c r="AZ26" s="211" t="s">
        <v>1436</v>
      </c>
      <c r="BA26" s="209" t="s">
        <v>1085</v>
      </c>
      <c r="BB26" s="231" t="s">
        <v>1088</v>
      </c>
      <c r="BC26" s="246" t="s">
        <v>1088</v>
      </c>
      <c r="BD26" s="323" t="s">
        <v>2443</v>
      </c>
      <c r="BE26" s="321" t="s">
        <v>1431</v>
      </c>
      <c r="BF26" s="6">
        <f t="shared" si="0"/>
        <v>9</v>
      </c>
    </row>
    <row r="27" spans="1:58" ht="17.25" customHeight="1">
      <c r="A27" s="366" t="s">
        <v>2125</v>
      </c>
      <c r="B27" s="367"/>
      <c r="D27" s="81">
        <f>IF($B$16=$AS$16,"",40)</f>
        <v>40</v>
      </c>
      <c r="E27" s="88">
        <f t="shared" ref="E27" si="5">IF(OR($B$11=0,$B$18=0,$A$24=0,),"",IF(OR($B$16=$AS$14,$B$16=$AS$13),IF($B$29=$AP$10,$E200,IF($B$29=$AP$11,$E$207,"")),IF($B$16=$AS$16,"",ROUNDDOWN(0.3*E51/12,0))))</f>
        <v>450</v>
      </c>
      <c r="F27" s="88">
        <f>IF(OR($B$11=0,$B$18=0,$A$24=0,),"",IF(OR($B$16=$AS$14,$B$16=$AS$13),IF($B$29=$AP$10,$F200,IF($B$29=$AP$11,$F$207,"")),IF($B$16=$AS$16,"",ROUNDDOWN(AVERAGE(E51,F51)/12*0.3,0))))</f>
        <v>482</v>
      </c>
      <c r="G27" s="88">
        <f>IF(OR($B$11=0,$B$18=0,$A$24=0,),"",IF(OR($B$16=$AS$14,$B$16=$AS$13),IF($B$29=$AP$10,$G200,IF($B$29=$AP$11,$G$207,"")),IF($B$16=$AS$16,"",ROUNDDOWN(0.3*G51/12,0))))</f>
        <v>578</v>
      </c>
      <c r="H27" s="88">
        <f>IF(OR($B$11=0,$B$18=0,$A$24=0,),"",IF(OR($B$16=$AS$14,$B$16=$AS$13),IF($B$29=$AP$10,$H200,IF($B$29=$AP$11,$H$207,"")),IF($B$16=$AS$16,"",ROUNDDOWN(AVERAGE(I51,H51)/12*0.3,0))))</f>
        <v>668</v>
      </c>
      <c r="I27" s="88">
        <f>IF(OR($B$11=0,$B$18=0,$A$24=0,),"",IF(OR($B$16=$AS$14,$B$16=$AS$13),IF($B$29=$AP$10,$I200,IF($B$29=$AP$11,$I$207,"")),IF($B$16=$AS$16,"",ROUNDDOWN(0.3*J51/12,0))))</f>
        <v>745</v>
      </c>
      <c r="J27" s="88">
        <f>IF(OR($B$11=0,$B$18=0,$A$24=0,),"",IF(OR($B$16=$AS$14,$B$16=$AS$13),IF($B$29=$AP$10,$J200,IF($B$29=$AP$11,$J$207,"")),IF($B$16=$AS$16,"",ROUNDDOWN(AVERAGE(K51,L51)/12*0.3,0))))</f>
        <v>822</v>
      </c>
      <c r="K27" s="13"/>
      <c r="L27" s="14"/>
      <c r="M27" s="175"/>
      <c r="N27" s="350"/>
      <c r="AT27" s="9" t="s">
        <v>106</v>
      </c>
      <c r="AU27" s="237" t="s">
        <v>2417</v>
      </c>
      <c r="AW27" s="130" t="s">
        <v>1210</v>
      </c>
      <c r="AX27" s="130" t="s">
        <v>1210</v>
      </c>
      <c r="AY27" s="131" t="s">
        <v>1090</v>
      </c>
      <c r="AZ27" s="211" t="s">
        <v>1084</v>
      </c>
      <c r="BA27" s="209" t="s">
        <v>1086</v>
      </c>
      <c r="BB27" s="231" t="s">
        <v>1089</v>
      </c>
      <c r="BC27" s="246" t="s">
        <v>1089</v>
      </c>
      <c r="BD27" s="323" t="s">
        <v>1081</v>
      </c>
      <c r="BE27" s="320" t="s">
        <v>2443</v>
      </c>
      <c r="BF27" s="6" t="e">
        <f t="shared" si="0"/>
        <v>#N/A</v>
      </c>
    </row>
    <row r="28" spans="1:58" ht="17.25" customHeight="1">
      <c r="A28" s="366"/>
      <c r="B28" s="367"/>
      <c r="D28" s="84">
        <f>IF(OR(B16=AS14,B16=$AS$13),"Low",IF($B$16=$AS$16,"",50))</f>
        <v>50</v>
      </c>
      <c r="E28" s="88">
        <f t="shared" ref="E28" si="6">IF(OR($B$11=0,$B$18=0,$A$24=0,),"",IF(OR($B$16=$AS$14,$B$16=$AS$13),IF($B$29=$AP$10,$E201,IF($B$29=$AP$11,$E$208,"")),IF($B$16=$AS$16,"",ROUNDDOWN(0.3*E52/12,0))))</f>
        <v>562</v>
      </c>
      <c r="F28" s="88">
        <f>IF(OR($B$11=0,$B$18=0,$A$24=0,),"",IF(OR($B$16=$AS$14,$B$16=$AS$13),IF($B$29=$AP$10,$F201,IF($B$29=$AP$11,$F$208,"")),IF($B$16=$AS$16,"",ROUNDDOWN(AVERAGE(E52,F52)/12*0.3,0))))</f>
        <v>602</v>
      </c>
      <c r="G28" s="88">
        <f>IF(OR($B$11=0,$B$18=0,$A$24=0,),"",IF(OR($B$16=$AS$14,$B$16=$AS$13),IF($B$29=$AP$10,$G201,IF($B$29=$AP$11,$G$208,"")),IF($B$16=$AS$16,"",ROUNDDOWN(0.3*G52/12,0))))</f>
        <v>722</v>
      </c>
      <c r="H28" s="88">
        <f>IF(OR($B$11=0,$B$18=0,$A$24=0,),"",IF(OR($B$16=$AS$14,$B$16=$AS$13),IF($B$29=$AP$10,$H201,IF($B$29=$AP$11,$H$208,"")),IF($B$16=$AS$16,"",ROUNDDOWN(AVERAGE(I52,H52)/12*0.3,0))))</f>
        <v>835</v>
      </c>
      <c r="I28" s="88">
        <f>IF(OR($B$11=0,$B$18=0,$A$24=0,),"",IF(OR($B$16=$AS$14,$B$16=$AS$13),IF($B$29=$AP$10,$I201,IF($B$29=$AP$11,$I$208,"")),IF($B$16=$AS$16,"",ROUNDDOWN(0.3*J52/12,0))))</f>
        <v>931</v>
      </c>
      <c r="J28" s="88">
        <f>IF(OR($B$11=0,$B$18=0,$A$24=0,),"",IF(OR($B$16=$AS$14,$B$16=$AS$13),IF($B$29=$AP$10,$J201,IF($B$29=$AP$11,$J$208,"")),IF($B$16=$AS$16,"",ROUNDDOWN(AVERAGE(K52,L52)/12*0.3,0))))</f>
        <v>1028</v>
      </c>
      <c r="K28" s="13"/>
      <c r="L28" s="14"/>
      <c r="M28" s="175"/>
      <c r="AT28" s="9" t="s">
        <v>84</v>
      </c>
      <c r="AU28" s="237" t="s">
        <v>2418</v>
      </c>
      <c r="AW28" s="132" t="s">
        <v>62</v>
      </c>
      <c r="AX28" s="132" t="s">
        <v>62</v>
      </c>
      <c r="AY28" s="131" t="s">
        <v>1091</v>
      </c>
      <c r="AZ28" s="211" t="s">
        <v>1085</v>
      </c>
      <c r="BA28" s="209" t="s">
        <v>1437</v>
      </c>
      <c r="BB28" s="231" t="s">
        <v>1090</v>
      </c>
      <c r="BC28" s="246" t="s">
        <v>1090</v>
      </c>
      <c r="BD28" s="323" t="s">
        <v>2444</v>
      </c>
      <c r="BE28" s="321" t="s">
        <v>1081</v>
      </c>
      <c r="BF28" s="6">
        <f t="shared" si="0"/>
        <v>10</v>
      </c>
    </row>
    <row r="29" spans="1:58" ht="17.25" customHeight="1">
      <c r="A29" s="180"/>
      <c r="B29" s="202" t="s">
        <v>2314</v>
      </c>
      <c r="D29" s="84">
        <f>IF(OR(B16=AS14,B16=$AS$13),"High",IF($B$16=$AS$16,"",60))</f>
        <v>60</v>
      </c>
      <c r="E29" s="88">
        <f t="shared" ref="E29" si="7">IF(OR($B$11=0,$B$18=0,$A$24=0,),"",IF(OR($B$16=$AS$14,$B$16=$AS$13),IF($B$29=$AP$10,$E202,IF($B$29=$AP$11,$E$209,"")),IF($B$16=$AS$16,"",ROUNDDOWN(0.3*E53/12,0))))</f>
        <v>675</v>
      </c>
      <c r="F29" s="88">
        <f>IF(OR($B$11=0,$B$18=0,$A$24=0,),"",IF(OR($B$16=$AS$14,$B$16=$AS$13),IF($B$29=$AP$10,$F202,IF($B$29=$AP$11,$F$209,"")),IF($B$16=$AS$16,"",ROUNDDOWN(AVERAGE(E53,F53)/12*0.3,0))))</f>
        <v>723</v>
      </c>
      <c r="G29" s="88">
        <f>IF(OR($B$11=0,$B$18=0,$A$24=0,),"",IF(OR($B$16=$AS$14,$B$16=$AS$13),IF($B$29=$AP$10,$G202,IF($B$29=$AP$11,$G$209,"")),IF($B$16=$AS$16,"",ROUNDDOWN(0.3*G53/12,0))))</f>
        <v>867</v>
      </c>
      <c r="H29" s="88">
        <f>IF(OR($B$11=0,$B$18=0,$A$24=0,),"",IF(OR($B$16=$AS$14,$B$16=$AS$13),IF($B$29=$AP$10,$H202,IF($B$29=$AP$11,$H$209,"")),IF($B$16=$AS$16,"",ROUNDDOWN(AVERAGE(I53,H53)/12*0.3,0))))</f>
        <v>1002</v>
      </c>
      <c r="I29" s="88">
        <f>IF(OR($B$11=0,$B$18=0,$A$24=0,),"",IF(OR($B$16=$AS$14,$B$16=$AS$13),IF($B$29=$AP$10,$I202,IF($B$29=$AP$11,$I$209,"")),IF($B$16=$AS$16,"",ROUNDDOWN(0.3*J53/12,0))))</f>
        <v>1117</v>
      </c>
      <c r="J29" s="88">
        <f>IF(OR($B$11=0,$B$18=0,$A$24=0,),"",IF(OR($B$16=$AS$14,$B$16=$AS$13),IF($B$29=$AP$10,$J202,IF($B$29=$AP$11,$J$209,"")),IF($B$16=$AS$16,"",ROUNDDOWN(AVERAGE(K53,L53)/12*0.3,0))))</f>
        <v>1233</v>
      </c>
      <c r="K29" s="13"/>
      <c r="L29" s="14"/>
      <c r="M29" s="175"/>
      <c r="AT29" s="9" t="s">
        <v>107</v>
      </c>
      <c r="AU29" s="237" t="s">
        <v>2419</v>
      </c>
      <c r="AW29" s="130" t="s">
        <v>1220</v>
      </c>
      <c r="AX29" s="130" t="s">
        <v>1220</v>
      </c>
      <c r="AY29" s="131" t="s">
        <v>1092</v>
      </c>
      <c r="AZ29" s="211" t="s">
        <v>1508</v>
      </c>
      <c r="BA29" s="209" t="s">
        <v>1438</v>
      </c>
      <c r="BB29" s="231" t="s">
        <v>1091</v>
      </c>
      <c r="BC29" s="246" t="s">
        <v>1091</v>
      </c>
      <c r="BD29" s="323" t="s">
        <v>20</v>
      </c>
      <c r="BE29" s="320" t="s">
        <v>2444</v>
      </c>
      <c r="BF29" s="6" t="e">
        <f t="shared" si="0"/>
        <v>#N/A</v>
      </c>
    </row>
    <row r="30" spans="1:58" ht="17.25" customHeight="1">
      <c r="A30" s="180"/>
      <c r="B30" s="17"/>
      <c r="D30" s="81">
        <f>IF($B$16=$AS$16,"",65)</f>
        <v>65</v>
      </c>
      <c r="E30" s="270" t="str">
        <f>IF(OR($B$11=0,$B$18=0,$A$24=0,NOT($B$16=$AS$15)),"",ROUNDDOWN(0.3*E17/5*6.5/12,0))</f>
        <v/>
      </c>
      <c r="F30" s="271" t="str">
        <f>IF(OR($B$11=0,$B$18=0,$A$24=0,NOT($B$16=$AS$15)),"",ROUNDDOWN(AVERAGE(E17,F17)/5*6.5/12*0.3,0))</f>
        <v/>
      </c>
      <c r="G30" s="271" t="str">
        <f>IF(OR($B$11=0,$B$18=0,$A$24=0,NOT($B$16=$AS$15)),"",ROUNDDOWN(0.3*G17/5*6.5/12,0))</f>
        <v/>
      </c>
      <c r="H30" s="271" t="str">
        <f>IF(OR($B$11=0,$B$18=0,$A$24=0,NOT($B$16=$AS$15)),"",ROUNDDOWN(AVERAGE(I17,H17)/5*6.5/12*0.3,0))</f>
        <v/>
      </c>
      <c r="I30" s="271" t="str">
        <f>IF(OR($B$11=0,$B$18=0,$A$24=0,NOT($B$16=$AS$15)),"",ROUNDDOWN(0.3*J17/5*6.5/12,0))</f>
        <v/>
      </c>
      <c r="J30" s="272" t="str">
        <f>IF(OR($B$11=0,$B$18=0,$A$24=0,NOT($B$16=$AS$15)),"",ROUNDDOWN(AVERAGE(K17,L17)/5*6.5/12*0.3,0))</f>
        <v/>
      </c>
      <c r="K30" s="13"/>
      <c r="L30" s="14"/>
      <c r="M30" s="175"/>
      <c r="AT30" s="9" t="s">
        <v>34</v>
      </c>
      <c r="AU30" s="237" t="s">
        <v>2420</v>
      </c>
      <c r="AW30" s="212" t="s">
        <v>1018</v>
      </c>
      <c r="AX30" s="212" t="s">
        <v>1018</v>
      </c>
      <c r="AY30" s="131" t="s">
        <v>1093</v>
      </c>
      <c r="AZ30" s="211" t="s">
        <v>1086</v>
      </c>
      <c r="BA30" s="209" t="s">
        <v>100</v>
      </c>
      <c r="BB30" s="231" t="s">
        <v>1092</v>
      </c>
      <c r="BC30" s="246" t="s">
        <v>1092</v>
      </c>
      <c r="BD30" s="323" t="s">
        <v>1432</v>
      </c>
      <c r="BE30" s="321" t="s">
        <v>20</v>
      </c>
      <c r="BF30" s="6">
        <f t="shared" si="0"/>
        <v>11</v>
      </c>
    </row>
    <row r="31" spans="1:58" ht="17.25" customHeight="1">
      <c r="A31" s="180"/>
      <c r="B31" s="17"/>
      <c r="D31" s="84">
        <f>IF($B$16=$AS$16,"",80)</f>
        <v>80</v>
      </c>
      <c r="E31" s="89">
        <f>IF(OR($B$11=0,$B$18=0,$A$24=0,$B$16=$AS$16),"",IF(OR($B$16=$AS$14,$B$16=$AS$13),$E203,ROUNDDOWN(0.3*E54/12,0)))</f>
        <v>900</v>
      </c>
      <c r="F31" s="90">
        <f>IF(OR($B$11=0,$B$18=0,$A$24=0,$B$16=$AS$16),"",IF(OR($B$16=$A$13,$B$16=$AS$13),$F203,ROUNDDOWN(AVERAGE(E54,F54)/12*0.3,0)))</f>
        <v>964</v>
      </c>
      <c r="G31" s="90">
        <f>IF(OR($B$11=0,$B$18=0,$A$24=0,$B$16=$AS$16),"",IF(OR($B$16=$A$13,$B$16=$AS$13),$G203,ROUNDDOWN(0.3*G54/12,0)))</f>
        <v>1156</v>
      </c>
      <c r="H31" s="90">
        <f>IF(OR($B$11=0,$B$18=0,$A$24=0,$B$16=$AS$16),"",IF(OR($B$16=$A$13,$B$16=$AS$13),H203,ROUNDDOWN(AVERAGE(I54,H54)/12*0.3,0)))</f>
        <v>1336</v>
      </c>
      <c r="I31" s="90">
        <f>IF(OR($B$11=0,$B$18=0,$A$24=0,$B$16=$AS$16),"",IF(OR($B$16=$A$13,$B$16=$AS$13),I203,ROUNDDOWN(0.3*J54/12,0)))</f>
        <v>1490</v>
      </c>
      <c r="J31" s="91">
        <f>IF(OR($B$11=0,$B$18=0,$A$24=0,$B$16=$AS$16),"",IF(OR($B$16=$A$13,$B$16=$AS$13),J203,ROUNDDOWN(AVERAGE(K54,L54)/12*0.3,0)))</f>
        <v>1645</v>
      </c>
      <c r="K31" s="15"/>
      <c r="L31" s="16"/>
      <c r="M31" s="175"/>
      <c r="AT31" s="9" t="s">
        <v>108</v>
      </c>
      <c r="AW31" s="130" t="s">
        <v>1226</v>
      </c>
      <c r="AX31" s="130" t="s">
        <v>1226</v>
      </c>
      <c r="AY31" s="131" t="s">
        <v>1094</v>
      </c>
      <c r="AZ31" s="211" t="s">
        <v>1437</v>
      </c>
      <c r="BA31" s="209" t="s">
        <v>1087</v>
      </c>
      <c r="BB31" s="231" t="s">
        <v>1094</v>
      </c>
      <c r="BC31" s="246" t="s">
        <v>1094</v>
      </c>
      <c r="BD31" s="323" t="s">
        <v>2445</v>
      </c>
      <c r="BE31" s="321" t="s">
        <v>1432</v>
      </c>
      <c r="BF31" s="6">
        <f t="shared" si="0"/>
        <v>12</v>
      </c>
    </row>
    <row r="32" spans="1:58" ht="17.850000000000001" customHeight="1" thickBot="1">
      <c r="A32" s="181"/>
      <c r="B32" s="182"/>
      <c r="C32" s="182"/>
      <c r="D32" s="182"/>
      <c r="E32" s="182"/>
      <c r="F32" s="182"/>
      <c r="G32" s="182"/>
      <c r="H32" s="182"/>
      <c r="I32" s="182"/>
      <c r="J32" s="182"/>
      <c r="K32" s="182"/>
      <c r="L32" s="182"/>
      <c r="M32" s="183"/>
      <c r="AT32" s="9" t="s">
        <v>109</v>
      </c>
      <c r="AW32" s="130" t="s">
        <v>1227</v>
      </c>
      <c r="AX32" s="130" t="s">
        <v>1227</v>
      </c>
      <c r="AY32" s="131" t="s">
        <v>1095</v>
      </c>
      <c r="AZ32" s="211" t="s">
        <v>1438</v>
      </c>
      <c r="BA32" s="209" t="s">
        <v>1088</v>
      </c>
      <c r="BB32" s="231" t="s">
        <v>1095</v>
      </c>
      <c r="BC32" s="246" t="s">
        <v>1095</v>
      </c>
      <c r="BD32" s="323" t="s">
        <v>95</v>
      </c>
      <c r="BE32" s="320" t="s">
        <v>2445</v>
      </c>
      <c r="BF32" s="6" t="e">
        <f t="shared" si="0"/>
        <v>#N/A</v>
      </c>
    </row>
    <row r="33" spans="1:58" ht="74.25" customHeight="1">
      <c r="A33" s="347" t="s">
        <v>3005</v>
      </c>
      <c r="B33" s="347"/>
      <c r="C33" s="347"/>
      <c r="D33" s="347"/>
      <c r="E33" s="347"/>
      <c r="F33" s="347"/>
      <c r="G33" s="347"/>
      <c r="H33" s="347"/>
      <c r="I33" s="347"/>
      <c r="J33" s="347"/>
      <c r="K33" s="347"/>
      <c r="L33" s="347"/>
      <c r="M33" s="347"/>
      <c r="AT33" s="9" t="s">
        <v>110</v>
      </c>
      <c r="AW33" s="130" t="s">
        <v>1073</v>
      </c>
      <c r="AX33" s="130" t="s">
        <v>1073</v>
      </c>
      <c r="AY33" s="131" t="s">
        <v>1096</v>
      </c>
      <c r="AZ33" s="211" t="s">
        <v>100</v>
      </c>
      <c r="BA33" s="209" t="s">
        <v>1089</v>
      </c>
      <c r="BB33" s="231" t="s">
        <v>1096</v>
      </c>
      <c r="BC33" s="246" t="s">
        <v>1096</v>
      </c>
      <c r="BD33" s="323" t="s">
        <v>96</v>
      </c>
      <c r="BE33" s="320" t="s">
        <v>95</v>
      </c>
      <c r="BF33" s="6" t="e">
        <f t="shared" si="0"/>
        <v>#N/A</v>
      </c>
    </row>
    <row r="34" spans="1:58" ht="26.25" customHeight="1">
      <c r="A34" s="347" t="s">
        <v>1374</v>
      </c>
      <c r="B34" s="347"/>
      <c r="C34" s="347"/>
      <c r="D34" s="347"/>
      <c r="E34" s="347"/>
      <c r="F34" s="347"/>
      <c r="G34" s="347"/>
      <c r="H34" s="347"/>
      <c r="I34" s="347"/>
      <c r="J34" s="347"/>
      <c r="K34" s="347"/>
      <c r="L34" s="347"/>
      <c r="M34" s="347"/>
      <c r="AT34" s="9" t="s">
        <v>111</v>
      </c>
      <c r="AW34" s="255" t="s">
        <v>1234</v>
      </c>
      <c r="AX34" s="255" t="s">
        <v>1234</v>
      </c>
      <c r="AY34" s="131" t="s">
        <v>1097</v>
      </c>
      <c r="AZ34" s="211" t="s">
        <v>1087</v>
      </c>
      <c r="BA34" s="209" t="s">
        <v>1090</v>
      </c>
      <c r="BB34" s="231" t="s">
        <v>1097</v>
      </c>
      <c r="BC34" s="246" t="s">
        <v>1097</v>
      </c>
      <c r="BD34" s="323" t="s">
        <v>1433</v>
      </c>
      <c r="BE34" s="321" t="s">
        <v>1082</v>
      </c>
      <c r="BF34" s="6" t="e">
        <f t="shared" si="0"/>
        <v>#N/A</v>
      </c>
    </row>
    <row r="35" spans="1:58" ht="39" customHeight="1">
      <c r="A35" s="347" t="str">
        <f>IF(OR($B$16=$AS$15,$B$16=$AS$13,$B$16=$AS$14,$B$16=$AS$16),"3. For Housing Trust Fund, select the date of the Land Use Restriction Agreement. For HOME, NSP, or National Housing Trust Fund, select 'N/A'.",BH10)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5" s="347"/>
      <c r="C35" s="347"/>
      <c r="D35" s="347"/>
      <c r="E35" s="347"/>
      <c r="F35" s="347"/>
      <c r="G35" s="347"/>
      <c r="H35" s="347"/>
      <c r="I35" s="347"/>
      <c r="J35" s="347"/>
      <c r="K35" s="347"/>
      <c r="L35" s="347"/>
      <c r="M35" s="347"/>
      <c r="AT35" s="9" t="s">
        <v>35</v>
      </c>
      <c r="AW35" s="130" t="s">
        <v>1240</v>
      </c>
      <c r="AX35" s="130" t="s">
        <v>1240</v>
      </c>
      <c r="AY35" s="131" t="s">
        <v>1098</v>
      </c>
      <c r="AZ35" s="211" t="s">
        <v>1088</v>
      </c>
      <c r="BA35" s="209" t="s">
        <v>1091</v>
      </c>
      <c r="BB35" s="231" t="s">
        <v>1098</v>
      </c>
      <c r="BC35" s="246" t="s">
        <v>1098</v>
      </c>
      <c r="BD35" s="323" t="s">
        <v>1434</v>
      </c>
      <c r="BE35" s="320" t="s">
        <v>96</v>
      </c>
      <c r="BF35" s="6" t="e">
        <f t="shared" si="0"/>
        <v>#N/A</v>
      </c>
    </row>
    <row r="36" spans="1:58" ht="26.25" customHeight="1">
      <c r="A36" s="347" t="s">
        <v>2431</v>
      </c>
      <c r="B36" s="347"/>
      <c r="C36" s="347"/>
      <c r="D36" s="347"/>
      <c r="E36" s="347"/>
      <c r="F36" s="347"/>
      <c r="G36" s="347"/>
      <c r="H36" s="347"/>
      <c r="I36" s="347"/>
      <c r="J36" s="347"/>
      <c r="K36" s="347"/>
      <c r="L36" s="347"/>
      <c r="M36" s="347"/>
      <c r="AT36" s="9" t="s">
        <v>112</v>
      </c>
      <c r="AW36" s="130" t="s">
        <v>1241</v>
      </c>
      <c r="AX36" s="130" t="s">
        <v>1241</v>
      </c>
      <c r="AY36" s="131" t="s">
        <v>1099</v>
      </c>
      <c r="AZ36" s="211" t="s">
        <v>1424</v>
      </c>
      <c r="BA36" s="209" t="s">
        <v>1573</v>
      </c>
      <c r="BB36" s="231" t="s">
        <v>1099</v>
      </c>
      <c r="BC36" s="246" t="s">
        <v>1099</v>
      </c>
      <c r="BD36" s="323" t="s">
        <v>2446</v>
      </c>
      <c r="BE36" s="321" t="s">
        <v>1433</v>
      </c>
      <c r="BF36" s="6">
        <f t="shared" si="0"/>
        <v>13</v>
      </c>
    </row>
    <row r="37" spans="1:58" ht="24.75" customHeight="1">
      <c r="A37" s="329" t="s">
        <v>2115</v>
      </c>
      <c r="B37" s="329"/>
      <c r="C37" s="329"/>
      <c r="D37" s="329"/>
      <c r="E37" s="329"/>
      <c r="F37" s="329"/>
      <c r="G37" s="329"/>
      <c r="H37" s="329"/>
      <c r="I37" s="329"/>
      <c r="J37" s="329"/>
      <c r="K37" s="329"/>
      <c r="L37" s="329"/>
      <c r="M37" s="329"/>
      <c r="AT37" s="9" t="s">
        <v>26</v>
      </c>
      <c r="AW37" s="130" t="s">
        <v>1241</v>
      </c>
      <c r="AX37" s="130" t="s">
        <v>1241</v>
      </c>
      <c r="AY37" s="131" t="s">
        <v>1099</v>
      </c>
      <c r="AZ37" s="211" t="s">
        <v>1424</v>
      </c>
      <c r="BA37" s="209" t="s">
        <v>1092</v>
      </c>
      <c r="BB37" s="231" t="s">
        <v>173</v>
      </c>
      <c r="BC37" s="246" t="s">
        <v>173</v>
      </c>
      <c r="BD37" s="323" t="s">
        <v>2447</v>
      </c>
      <c r="BE37" s="321" t="s">
        <v>1434</v>
      </c>
      <c r="BF37" s="6">
        <f t="shared" si="0"/>
        <v>14</v>
      </c>
    </row>
    <row r="38" spans="1:58" ht="17.25" customHeight="1">
      <c r="A38" s="92" t="s">
        <v>1376</v>
      </c>
      <c r="AT38" s="9" t="s">
        <v>113</v>
      </c>
      <c r="AW38" s="130" t="s">
        <v>1242</v>
      </c>
      <c r="AX38" s="130" t="s">
        <v>1242</v>
      </c>
      <c r="AY38" s="131" t="s">
        <v>1100</v>
      </c>
      <c r="AZ38" s="211" t="s">
        <v>1089</v>
      </c>
      <c r="BA38" s="209" t="s">
        <v>1439</v>
      </c>
      <c r="BB38" s="231" t="s">
        <v>1511</v>
      </c>
      <c r="BC38" s="246" t="s">
        <v>1511</v>
      </c>
      <c r="BD38" s="323" t="s">
        <v>2448</v>
      </c>
      <c r="BE38" s="320" t="s">
        <v>2446</v>
      </c>
      <c r="BF38" s="6" t="e">
        <f t="shared" si="0"/>
        <v>#N/A</v>
      </c>
    </row>
    <row r="39" spans="1:58" ht="16.5" hidden="1" customHeight="1">
      <c r="A39" s="92"/>
      <c r="AT39" s="9" t="s">
        <v>12</v>
      </c>
      <c r="AW39" s="212" t="s">
        <v>225</v>
      </c>
      <c r="AX39" s="212" t="s">
        <v>225</v>
      </c>
      <c r="AY39" s="131" t="s">
        <v>173</v>
      </c>
      <c r="AZ39" s="211" t="s">
        <v>1090</v>
      </c>
      <c r="BA39" s="209" t="s">
        <v>1574</v>
      </c>
      <c r="BB39" s="231" t="s">
        <v>1016</v>
      </c>
      <c r="BC39" s="246" t="s">
        <v>1016</v>
      </c>
      <c r="BD39" s="323" t="s">
        <v>2449</v>
      </c>
      <c r="BE39" s="320" t="s">
        <v>2447</v>
      </c>
      <c r="BF39" s="6" t="e">
        <f t="shared" si="0"/>
        <v>#N/A</v>
      </c>
    </row>
    <row r="40" spans="1:58" hidden="1">
      <c r="A40" s="92"/>
      <c r="D40" s="333" t="s">
        <v>1359</v>
      </c>
      <c r="E40" s="330" t="s">
        <v>1365</v>
      </c>
      <c r="F40" s="331"/>
      <c r="G40" s="331"/>
      <c r="H40" s="331"/>
      <c r="I40" s="331"/>
      <c r="J40" s="331"/>
      <c r="K40" s="331"/>
      <c r="L40" s="332"/>
      <c r="AT40" s="9" t="s">
        <v>33</v>
      </c>
      <c r="AW40" s="130" t="s">
        <v>1252</v>
      </c>
      <c r="AX40" s="212" t="s">
        <v>1247</v>
      </c>
      <c r="AY40" s="131" t="s">
        <v>1101</v>
      </c>
      <c r="AZ40" s="211" t="s">
        <v>1091</v>
      </c>
      <c r="BA40" s="209" t="s">
        <v>1093</v>
      </c>
      <c r="BB40" s="231" t="s">
        <v>1103</v>
      </c>
      <c r="BC40" s="246" t="s">
        <v>1103</v>
      </c>
      <c r="BD40" s="323" t="s">
        <v>1083</v>
      </c>
      <c r="BE40" s="320" t="s">
        <v>2448</v>
      </c>
      <c r="BF40" s="6" t="e">
        <f t="shared" si="0"/>
        <v>#N/A</v>
      </c>
    </row>
    <row r="41" spans="1:58" hidden="1">
      <c r="A41" s="92"/>
      <c r="D41" s="334"/>
      <c r="E41" s="18">
        <v>1</v>
      </c>
      <c r="F41" s="18">
        <v>2</v>
      </c>
      <c r="G41" s="18">
        <v>3</v>
      </c>
      <c r="H41" s="18">
        <v>4</v>
      </c>
      <c r="I41" s="18">
        <v>5</v>
      </c>
      <c r="J41" s="18">
        <v>6</v>
      </c>
      <c r="K41" s="18">
        <v>7</v>
      </c>
      <c r="L41" s="19">
        <v>8</v>
      </c>
      <c r="AT41" s="9" t="s">
        <v>114</v>
      </c>
      <c r="AW41" s="130" t="s">
        <v>1255</v>
      </c>
      <c r="AX41" s="130" t="s">
        <v>1252</v>
      </c>
      <c r="AY41" s="131" t="s">
        <v>1102</v>
      </c>
      <c r="AZ41" s="211" t="s">
        <v>1573</v>
      </c>
      <c r="BA41" s="209" t="s">
        <v>1425</v>
      </c>
      <c r="BB41" s="231" t="s">
        <v>1104</v>
      </c>
      <c r="BC41" s="246" t="s">
        <v>1104</v>
      </c>
      <c r="BD41" s="323" t="s">
        <v>2450</v>
      </c>
      <c r="BE41" s="320" t="s">
        <v>2449</v>
      </c>
      <c r="BF41" s="6" t="e">
        <f t="shared" si="0"/>
        <v>#N/A</v>
      </c>
    </row>
    <row r="42" spans="1:58" hidden="1">
      <c r="A42" s="92"/>
      <c r="D42" s="20">
        <v>30</v>
      </c>
      <c r="E42" s="38">
        <f t="array" ref="E42">+MAX(IF($B57:$B77=1,E57:E77))</f>
        <v>13500</v>
      </c>
      <c r="F42" s="39">
        <f t="array" ref="F42">+MAX(IF($B57:$B77=1,F57:F77))</f>
        <v>15420</v>
      </c>
      <c r="G42" s="39">
        <f t="array" ref="G42">+MAX(IF($B57:$B77=1,G57:G77))</f>
        <v>17340</v>
      </c>
      <c r="H42" s="39">
        <f t="array" ref="H42">+MAX(IF($B57:$B77=1,H57:H77))</f>
        <v>19260</v>
      </c>
      <c r="I42" s="39">
        <f t="array" ref="I42">+MAX(IF($B57:$B77=1,I57:I77))</f>
        <v>20820</v>
      </c>
      <c r="J42" s="39">
        <f t="array" ref="J42">+MAX(IF($B57:$B77=1,J57:J77))</f>
        <v>22350</v>
      </c>
      <c r="K42" s="39">
        <f t="array" ref="K42">+MAX(IF($B57:$B77=1,K57:K77))</f>
        <v>23910</v>
      </c>
      <c r="L42" s="40">
        <f t="array" ref="L42">+MAX(IF($B57:$B77=1,L57:L77))</f>
        <v>25440</v>
      </c>
      <c r="AT42" s="9" t="s">
        <v>22</v>
      </c>
      <c r="AW42" s="212" t="s">
        <v>1015</v>
      </c>
      <c r="AX42" s="130" t="s">
        <v>1255</v>
      </c>
      <c r="AY42" s="131" t="s">
        <v>1016</v>
      </c>
      <c r="AZ42" s="211" t="s">
        <v>1439</v>
      </c>
      <c r="BA42" s="209" t="s">
        <v>1440</v>
      </c>
      <c r="BB42" s="231" t="s">
        <v>1106</v>
      </c>
      <c r="BC42" s="246" t="s">
        <v>1106</v>
      </c>
      <c r="BD42" s="323" t="s">
        <v>1435</v>
      </c>
      <c r="BE42" s="321" t="s">
        <v>1083</v>
      </c>
      <c r="BF42" s="6">
        <f t="shared" ref="BF42:BF68" si="8">+MATCH(BE$10:BE$555,AZ$10:AZ$547,0)</f>
        <v>15</v>
      </c>
    </row>
    <row r="43" spans="1:58" hidden="1">
      <c r="A43" s="92"/>
      <c r="D43" s="20">
        <v>40</v>
      </c>
      <c r="E43" s="41">
        <f t="array" ref="E43">+MAX(IF($B79:$B99=1,E79:E99))</f>
        <v>18000</v>
      </c>
      <c r="F43" s="21">
        <f t="array" ref="F43">+MAX(IF($B79:$B99=1,F79:F99))</f>
        <v>20560</v>
      </c>
      <c r="G43" s="21">
        <f t="array" ref="G43">+MAX(IF($B79:$B99=1,G79:G99))</f>
        <v>23120</v>
      </c>
      <c r="H43" s="21">
        <f t="array" ref="H43">+MAX(IF($B79:$B99=1,H79:H99))</f>
        <v>25680</v>
      </c>
      <c r="I43" s="21">
        <f t="array" ref="I43">+MAX(IF($B79:$B99=1,I79:I99))</f>
        <v>27760</v>
      </c>
      <c r="J43" s="21">
        <f t="array" ref="J43">+MAX(IF($B79:$B99=1,J79:J99))</f>
        <v>29800</v>
      </c>
      <c r="K43" s="21">
        <f t="array" ref="K43">+MAX(IF($B79:$B99=1,K79:K99))</f>
        <v>31880</v>
      </c>
      <c r="L43" s="22">
        <f t="array" ref="L43">+MAX(IF($B79:$B99=1,L79:L99))</f>
        <v>33920</v>
      </c>
      <c r="AT43" s="9" t="s">
        <v>115</v>
      </c>
      <c r="AW43" s="130" t="s">
        <v>1261</v>
      </c>
      <c r="AX43" s="212" t="s">
        <v>1015</v>
      </c>
      <c r="AY43" s="131" t="s">
        <v>1103</v>
      </c>
      <c r="AZ43" s="211" t="s">
        <v>1092</v>
      </c>
      <c r="BA43" s="209" t="s">
        <v>1094</v>
      </c>
      <c r="BB43" s="231" t="s">
        <v>1444</v>
      </c>
      <c r="BC43" s="246" t="s">
        <v>1444</v>
      </c>
      <c r="BD43" s="323" t="s">
        <v>92</v>
      </c>
      <c r="BE43" s="320" t="s">
        <v>2450</v>
      </c>
      <c r="BF43" s="6" t="e">
        <f t="shared" si="8"/>
        <v>#N/A</v>
      </c>
    </row>
    <row r="44" spans="1:58" hidden="1">
      <c r="A44" s="92"/>
      <c r="D44" s="20">
        <v>50</v>
      </c>
      <c r="E44" s="41">
        <f t="array" ref="E44">+MAX(IF($B101:$B121=1,E101:E121))</f>
        <v>22500</v>
      </c>
      <c r="F44" s="21">
        <f t="array" ref="F44">+MAX(IF($B101:$B121=1,F101:F121))</f>
        <v>25700</v>
      </c>
      <c r="G44" s="21">
        <f t="array" ref="G44">+MAX(IF($B101:$B121=1,G101:G121))</f>
        <v>28900</v>
      </c>
      <c r="H44" s="21">
        <f t="array" ref="H44">+MAX(IF($B101:$B121=1,H101:H121))</f>
        <v>32100</v>
      </c>
      <c r="I44" s="21">
        <f t="array" ref="I44">+MAX(IF($B101:$B121=1,I101:I121))</f>
        <v>34700</v>
      </c>
      <c r="J44" s="21">
        <f t="array" ref="J44">+MAX(IF($B101:$B121=1,J101:J121))</f>
        <v>37250</v>
      </c>
      <c r="K44" s="21">
        <f t="array" ref="K44">+MAX(IF($B101:$B121=1,K101:K121))</f>
        <v>39850</v>
      </c>
      <c r="L44" s="22">
        <f t="array" ref="L44">+MAX(IF($B101:$B121=1,L101:L121))</f>
        <v>42400</v>
      </c>
      <c r="AT44" s="9" t="s">
        <v>116</v>
      </c>
      <c r="AW44" s="212" t="s">
        <v>1019</v>
      </c>
      <c r="AX44" s="130" t="s">
        <v>1261</v>
      </c>
      <c r="AY44" s="131" t="s">
        <v>1104</v>
      </c>
      <c r="AZ44" s="211" t="s">
        <v>1574</v>
      </c>
      <c r="BA44" s="209" t="s">
        <v>1095</v>
      </c>
      <c r="BB44" s="231" t="s">
        <v>35</v>
      </c>
      <c r="BC44" s="246" t="s">
        <v>35</v>
      </c>
      <c r="BD44" s="323" t="s">
        <v>1436</v>
      </c>
      <c r="BE44" s="321" t="s">
        <v>1435</v>
      </c>
      <c r="BF44" s="6">
        <f t="shared" si="8"/>
        <v>16</v>
      </c>
    </row>
    <row r="45" spans="1:58" hidden="1">
      <c r="A45" s="92"/>
      <c r="D45" s="20">
        <v>60</v>
      </c>
      <c r="E45" s="41">
        <f t="array" ref="E45">+MAX(IF($B123:$B143=1,E123:E143))</f>
        <v>27000</v>
      </c>
      <c r="F45" s="21">
        <f t="array" ref="F45">+MAX(IF($B123:$B143=1,F123:F143))</f>
        <v>30840</v>
      </c>
      <c r="G45" s="21">
        <f t="array" ref="G45">+MAX(IF($B123:$B143=1,G123:G143))</f>
        <v>34680</v>
      </c>
      <c r="H45" s="21">
        <f t="array" ref="H45">+MAX(IF($B123:$B143=1,H123:H143))</f>
        <v>38520</v>
      </c>
      <c r="I45" s="21">
        <f t="array" ref="I45">+MAX(IF($B123:$B143=1,I123:I143))</f>
        <v>41640</v>
      </c>
      <c r="J45" s="21">
        <f t="array" ref="J45">+MAX(IF($B123:$B143=1,J123:J143))</f>
        <v>44700</v>
      </c>
      <c r="K45" s="21">
        <f t="array" ref="K45">+MAX(IF($B123:$B143=1,K123:K143))</f>
        <v>47820</v>
      </c>
      <c r="L45" s="22">
        <f t="array" ref="L45">+MAX(IF($B123:$B143=1,L123:L143))</f>
        <v>50880</v>
      </c>
      <c r="AT45" s="9" t="s">
        <v>52</v>
      </c>
      <c r="AW45" s="212" t="s">
        <v>1262</v>
      </c>
      <c r="AX45" s="212" t="s">
        <v>1019</v>
      </c>
      <c r="AY45" s="131" t="s">
        <v>1105</v>
      </c>
      <c r="AZ45" s="211" t="s">
        <v>1093</v>
      </c>
      <c r="BA45" s="209" t="s">
        <v>1096</v>
      </c>
      <c r="BB45" s="231" t="s">
        <v>1021</v>
      </c>
      <c r="BC45" s="246" t="s">
        <v>1021</v>
      </c>
      <c r="BD45" s="323" t="s">
        <v>1084</v>
      </c>
      <c r="BE45" s="320" t="s">
        <v>92</v>
      </c>
      <c r="BF45" s="6" t="e">
        <f t="shared" si="8"/>
        <v>#N/A</v>
      </c>
    </row>
    <row r="46" spans="1:58" hidden="1">
      <c r="A46" s="92"/>
      <c r="D46" s="23">
        <v>80</v>
      </c>
      <c r="E46" s="42">
        <f t="array" ref="E46">+MAX(IF($B145:$B165=1,E145:E165))</f>
        <v>36000</v>
      </c>
      <c r="F46" s="24">
        <f t="array" ref="F46">+MAX(IF($B145:$B165=1,F145:F165))</f>
        <v>41120</v>
      </c>
      <c r="G46" s="24">
        <f t="array" ref="G46">+MAX(IF($B145:$B165=1,G145:G165))</f>
        <v>46240</v>
      </c>
      <c r="H46" s="24">
        <f t="array" ref="H46">+MAX(IF($B145:$B165=1,H145:H165))</f>
        <v>51360</v>
      </c>
      <c r="I46" s="24">
        <f t="array" ref="I46">+MAX(IF($B145:$B165=1,I145:I165))</f>
        <v>55520</v>
      </c>
      <c r="J46" s="24">
        <f t="array" ref="J46">+MAX(IF($B145:$B165=1,J145:J165))</f>
        <v>59600</v>
      </c>
      <c r="K46" s="24">
        <f t="array" ref="K46">+MAX(IF($B145:$B165=1,K145:K165))</f>
        <v>63760</v>
      </c>
      <c r="L46" s="25">
        <f t="array" ref="L46">+MAX(IF($B145:$B165=1,L145:L165))</f>
        <v>67840</v>
      </c>
      <c r="AT46" s="9" t="s">
        <v>117</v>
      </c>
      <c r="AW46" s="130" t="s">
        <v>1263</v>
      </c>
      <c r="AX46" s="212" t="s">
        <v>1262</v>
      </c>
      <c r="AY46" s="131" t="s">
        <v>1106</v>
      </c>
      <c r="AZ46" s="211" t="s">
        <v>1425</v>
      </c>
      <c r="BA46" s="209" t="s">
        <v>1097</v>
      </c>
      <c r="BB46" s="231" t="s">
        <v>1107</v>
      </c>
      <c r="BC46" s="246" t="s">
        <v>1107</v>
      </c>
      <c r="BD46" s="323" t="s">
        <v>1085</v>
      </c>
      <c r="BE46" s="321" t="s">
        <v>1436</v>
      </c>
      <c r="BF46" s="6">
        <f t="shared" si="8"/>
        <v>17</v>
      </c>
    </row>
    <row r="47" spans="1:58" hidden="1">
      <c r="A47" s="92"/>
      <c r="AT47" s="9" t="s">
        <v>118</v>
      </c>
      <c r="AW47" s="130" t="s">
        <v>195</v>
      </c>
      <c r="AX47" s="130" t="s">
        <v>1263</v>
      </c>
      <c r="AY47" s="131" t="s">
        <v>35</v>
      </c>
      <c r="AZ47" s="211" t="s">
        <v>1440</v>
      </c>
      <c r="BA47" s="209" t="s">
        <v>1098</v>
      </c>
      <c r="BB47" s="231" t="s">
        <v>1446</v>
      </c>
      <c r="BC47" s="246" t="s">
        <v>1446</v>
      </c>
      <c r="BD47" s="323" t="s">
        <v>2451</v>
      </c>
      <c r="BE47" s="321" t="s">
        <v>1084</v>
      </c>
      <c r="BF47" s="6">
        <f t="shared" si="8"/>
        <v>18</v>
      </c>
    </row>
    <row r="48" spans="1:58" hidden="1">
      <c r="A48" s="92"/>
      <c r="D48" s="333" t="s">
        <v>1359</v>
      </c>
      <c r="E48" s="330" t="s">
        <v>1420</v>
      </c>
      <c r="F48" s="331"/>
      <c r="G48" s="331"/>
      <c r="H48" s="331"/>
      <c r="I48" s="331"/>
      <c r="J48" s="331"/>
      <c r="K48" s="331"/>
      <c r="L48" s="332"/>
      <c r="X48" s="98"/>
      <c r="Y48" s="98"/>
      <c r="Z48" s="98"/>
      <c r="AA48" s="98"/>
      <c r="AB48" s="98"/>
      <c r="AC48" s="98"/>
      <c r="AD48" s="98"/>
      <c r="AE48" s="98"/>
      <c r="AF48" s="98"/>
      <c r="AG48" s="98"/>
      <c r="AH48" s="98"/>
      <c r="AI48" s="98"/>
      <c r="AJ48" s="98"/>
      <c r="AK48" s="98"/>
      <c r="AL48" s="98"/>
      <c r="AM48" s="98"/>
      <c r="AN48" s="98"/>
      <c r="AO48" s="98"/>
      <c r="AP48" s="98"/>
      <c r="AQ48" s="98"/>
      <c r="AT48" s="99" t="s">
        <v>93</v>
      </c>
      <c r="AW48" s="130" t="s">
        <v>1269</v>
      </c>
      <c r="AX48" s="130" t="s">
        <v>195</v>
      </c>
      <c r="AY48" s="131" t="s">
        <v>1021</v>
      </c>
      <c r="AZ48" s="211" t="s">
        <v>1094</v>
      </c>
      <c r="BA48" s="209" t="s">
        <v>1099</v>
      </c>
      <c r="BB48" s="231" t="s">
        <v>1108</v>
      </c>
      <c r="BC48" s="246" t="s">
        <v>1108</v>
      </c>
      <c r="BD48" s="323" t="s">
        <v>2452</v>
      </c>
      <c r="BE48" s="321" t="s">
        <v>1085</v>
      </c>
      <c r="BF48" s="6">
        <f t="shared" si="8"/>
        <v>19</v>
      </c>
    </row>
    <row r="49" spans="1:58" s="98" customFormat="1" hidden="1">
      <c r="A49" s="92"/>
      <c r="B49" s="6"/>
      <c r="C49" s="7"/>
      <c r="D49" s="334"/>
      <c r="E49" s="18">
        <v>1</v>
      </c>
      <c r="F49" s="18">
        <v>2</v>
      </c>
      <c r="G49" s="18">
        <v>3</v>
      </c>
      <c r="H49" s="18">
        <v>4</v>
      </c>
      <c r="I49" s="18">
        <v>5</v>
      </c>
      <c r="J49" s="18">
        <v>6</v>
      </c>
      <c r="K49" s="18">
        <v>7</v>
      </c>
      <c r="L49" s="19">
        <v>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133" t="s">
        <v>1278</v>
      </c>
      <c r="AX49" s="130" t="s">
        <v>1269</v>
      </c>
      <c r="AY49" s="134" t="s">
        <v>1107</v>
      </c>
      <c r="AZ49" s="211" t="s">
        <v>1095</v>
      </c>
      <c r="BA49" s="209" t="s">
        <v>1100</v>
      </c>
      <c r="BB49" s="231" t="s">
        <v>1109</v>
      </c>
      <c r="BC49" s="246" t="s">
        <v>1109</v>
      </c>
      <c r="BD49" s="323" t="s">
        <v>1086</v>
      </c>
      <c r="BE49" s="320" t="s">
        <v>2451</v>
      </c>
      <c r="BF49" s="6" t="e">
        <f t="shared" si="8"/>
        <v>#N/A</v>
      </c>
    </row>
    <row r="50" spans="1:58" hidden="1">
      <c r="A50" s="92"/>
      <c r="D50" s="20">
        <v>30</v>
      </c>
      <c r="E50" s="38">
        <f t="array" ref="E50">+MAX(IF($C57:$C77=1,E57:E77))</f>
        <v>13500</v>
      </c>
      <c r="F50" s="39">
        <f t="array" ref="F50">+MAX(IF($C57:$C77=1,F57:F77))</f>
        <v>15420</v>
      </c>
      <c r="G50" s="39">
        <f t="array" ref="G50">+MAX(IF($C57:$C77=1,G57:G77))</f>
        <v>17340</v>
      </c>
      <c r="H50" s="39">
        <f t="array" ref="H50">+MAX(IF($C57:$C77=1,H57:H77))</f>
        <v>19260</v>
      </c>
      <c r="I50" s="39">
        <f t="array" ref="I50">+MAX(IF($C57:$C77=1,I57:I77))</f>
        <v>20820</v>
      </c>
      <c r="J50" s="39">
        <f t="array" ref="J50">+MAX(IF($C57:$C77=1,J57:J77))</f>
        <v>22350</v>
      </c>
      <c r="K50" s="39">
        <f t="array" ref="K50">+MAX(IF($C57:$C77=1,K57:K77))</f>
        <v>23910</v>
      </c>
      <c r="L50" s="40">
        <f t="array" ref="L50">+MAX(IF($C57:$C77=1,L57:L77))</f>
        <v>25440</v>
      </c>
      <c r="AT50" s="9" t="s">
        <v>120</v>
      </c>
      <c r="AW50" s="212" t="s">
        <v>1020</v>
      </c>
      <c r="AX50" s="133" t="s">
        <v>1278</v>
      </c>
      <c r="AY50" s="131" t="s">
        <v>1108</v>
      </c>
      <c r="AZ50" s="211" t="s">
        <v>1096</v>
      </c>
      <c r="BA50" s="209" t="s">
        <v>173</v>
      </c>
      <c r="BB50" s="231" t="s">
        <v>1110</v>
      </c>
      <c r="BC50" s="246" t="s">
        <v>1110</v>
      </c>
      <c r="BD50" s="323" t="s">
        <v>2453</v>
      </c>
      <c r="BE50" s="320" t="s">
        <v>2452</v>
      </c>
      <c r="BF50" s="6" t="e">
        <f t="shared" si="8"/>
        <v>#N/A</v>
      </c>
    </row>
    <row r="51" spans="1:58" hidden="1">
      <c r="A51" s="92"/>
      <c r="D51" s="20">
        <v>40</v>
      </c>
      <c r="E51" s="41">
        <f t="array" ref="E51">+MAX(IF($C79:$C99=1,E79:E99))</f>
        <v>18000</v>
      </c>
      <c r="F51" s="21">
        <f t="array" ref="F51">+MAX(IF($C79:$C99=1,F79:F99))</f>
        <v>20560</v>
      </c>
      <c r="G51" s="21">
        <f t="array" ref="G51">+MAX(IF($C79:$C99=1,G79:G99))</f>
        <v>23120</v>
      </c>
      <c r="H51" s="21">
        <f t="array" ref="H51">+MAX(IF($C79:$C99=1,H79:H99))</f>
        <v>25680</v>
      </c>
      <c r="I51" s="21">
        <f t="array" ref="I51">+MAX(IF($C79:$C99=1,I79:I99))</f>
        <v>27760</v>
      </c>
      <c r="J51" s="21">
        <f t="array" ref="J51">+MAX(IF($C79:$C99=1,J79:J99))</f>
        <v>29800</v>
      </c>
      <c r="K51" s="21">
        <f t="array" ref="K51">+MAX(IF($C79:$C99=1,K79:K99))</f>
        <v>31880</v>
      </c>
      <c r="L51" s="22">
        <f t="array" ref="L51">+MAX(IF($C79:$C99=1,L79:L99))</f>
        <v>33920</v>
      </c>
      <c r="AT51" s="9" t="s">
        <v>121</v>
      </c>
      <c r="AW51" s="212" t="s">
        <v>2996</v>
      </c>
      <c r="AX51" s="212" t="s">
        <v>1020</v>
      </c>
      <c r="AY51" s="131" t="s">
        <v>1109</v>
      </c>
      <c r="AZ51" s="211" t="s">
        <v>1097</v>
      </c>
      <c r="BA51" s="209" t="s">
        <v>1509</v>
      </c>
      <c r="BB51" s="231" t="s">
        <v>1111</v>
      </c>
      <c r="BC51" s="246" t="s">
        <v>1111</v>
      </c>
      <c r="BD51" s="323" t="s">
        <v>1437</v>
      </c>
      <c r="BE51" s="321" t="s">
        <v>1086</v>
      </c>
      <c r="BF51" s="6">
        <f t="shared" si="8"/>
        <v>21</v>
      </c>
    </row>
    <row r="52" spans="1:58" hidden="1">
      <c r="A52" s="92"/>
      <c r="D52" s="20">
        <v>50</v>
      </c>
      <c r="E52" s="41">
        <f t="array" ref="E52">+MAX(IF($C101:$C121=1,E101:E121))</f>
        <v>22500</v>
      </c>
      <c r="F52" s="21">
        <f t="array" ref="F52">+MAX(IF($C101:$C121=1,F101:F121))</f>
        <v>25700</v>
      </c>
      <c r="G52" s="21">
        <f t="array" ref="G52">+MAX(IF($C101:$C121=1,G101:G121))</f>
        <v>28900</v>
      </c>
      <c r="H52" s="21">
        <f t="array" ref="H52">+MAX(IF($C101:$C121=1,H101:H121))</f>
        <v>32100</v>
      </c>
      <c r="I52" s="21">
        <f t="array" ref="I52">+MAX(IF($C101:$C121=1,I101:I121))</f>
        <v>34700</v>
      </c>
      <c r="J52" s="21">
        <f t="array" ref="J52">+MAX(IF($C101:$C121=1,J101:J121))</f>
        <v>37250</v>
      </c>
      <c r="K52" s="21">
        <f t="array" ref="K52">+MAX(IF($C101:$C121=1,K101:K121))</f>
        <v>39850</v>
      </c>
      <c r="L52" s="22">
        <f t="array" ref="L52">+MAX(IF($C101:$C121=1,L101:L121))</f>
        <v>42400</v>
      </c>
      <c r="AT52" s="9" t="s">
        <v>40</v>
      </c>
      <c r="AW52" s="130" t="s">
        <v>1281</v>
      </c>
      <c r="AX52" s="212" t="s">
        <v>2996</v>
      </c>
      <c r="AY52" s="131" t="s">
        <v>1110</v>
      </c>
      <c r="AZ52" s="211" t="s">
        <v>1098</v>
      </c>
      <c r="BA52" s="209" t="s">
        <v>2166</v>
      </c>
      <c r="BB52" s="231" t="s">
        <v>1513</v>
      </c>
      <c r="BC52" s="246" t="s">
        <v>1513</v>
      </c>
      <c r="BD52" s="323" t="s">
        <v>1438</v>
      </c>
      <c r="BE52" s="320" t="s">
        <v>2453</v>
      </c>
      <c r="BF52" s="6" t="e">
        <f t="shared" si="8"/>
        <v>#N/A</v>
      </c>
    </row>
    <row r="53" spans="1:58" hidden="1">
      <c r="A53" s="92"/>
      <c r="D53" s="20">
        <v>60</v>
      </c>
      <c r="E53" s="41">
        <f t="array" ref="E53">+MAX(IF($C123:$C143=1,E123:E143))</f>
        <v>27000</v>
      </c>
      <c r="F53" s="21">
        <f t="array" ref="F53">+MAX(IF($C123:$C143=1,F123:F143))</f>
        <v>30840</v>
      </c>
      <c r="G53" s="21">
        <f t="array" ref="G53">+MAX(IF($C123:$C143=1,G123:G143))</f>
        <v>34680</v>
      </c>
      <c r="H53" s="21">
        <f t="array" ref="H53">+MAX(IF($C123:$C143=1,H123:H143))</f>
        <v>38520</v>
      </c>
      <c r="I53" s="21">
        <f t="array" ref="I53">+MAX(IF($C123:$C143=1,I123:I143))</f>
        <v>41640</v>
      </c>
      <c r="J53" s="21">
        <f t="array" ref="J53">+MAX(IF($C123:$C143=1,J123:J143))</f>
        <v>44700</v>
      </c>
      <c r="K53" s="21">
        <f t="array" ref="K53">+MAX(IF($C123:$C143=1,K123:K143))</f>
        <v>47820</v>
      </c>
      <c r="L53" s="22">
        <f t="array" ref="L53">+MAX(IF($C123:$C143=1,L123:L143))</f>
        <v>50880</v>
      </c>
      <c r="AT53" s="9" t="s">
        <v>122</v>
      </c>
      <c r="AW53" s="212" t="s">
        <v>1022</v>
      </c>
      <c r="AX53" s="130" t="s">
        <v>1281</v>
      </c>
      <c r="AY53" s="131" t="s">
        <v>1111</v>
      </c>
      <c r="AZ53" s="211" t="s">
        <v>1099</v>
      </c>
      <c r="BA53" s="209" t="s">
        <v>1101</v>
      </c>
      <c r="BB53" s="231" t="s">
        <v>1114</v>
      </c>
      <c r="BC53" s="246" t="s">
        <v>1114</v>
      </c>
      <c r="BD53" s="323" t="s">
        <v>100</v>
      </c>
      <c r="BE53" s="321" t="s">
        <v>1437</v>
      </c>
      <c r="BF53" s="6">
        <f t="shared" si="8"/>
        <v>22</v>
      </c>
    </row>
    <row r="54" spans="1:58" hidden="1">
      <c r="A54" s="92"/>
      <c r="D54" s="23">
        <v>80</v>
      </c>
      <c r="E54" s="42">
        <f t="array" ref="E54">+MAX(IF($C145:$C165=1,E145:E165))</f>
        <v>36000</v>
      </c>
      <c r="F54" s="24">
        <f t="array" ref="F54">+MAX(IF($C145:$C165=1,F145:F165))</f>
        <v>41120</v>
      </c>
      <c r="G54" s="24">
        <f t="array" ref="G54">+MAX(IF($C145:$C165=1,G145:G165))</f>
        <v>46240</v>
      </c>
      <c r="H54" s="24">
        <f t="array" ref="H54">+MAX(IF($C145:$C165=1,H145:H165))</f>
        <v>51360</v>
      </c>
      <c r="I54" s="24">
        <f t="array" ref="I54">+MAX(IF($C145:$C165=1,I145:I165))</f>
        <v>55520</v>
      </c>
      <c r="J54" s="24">
        <f t="array" ref="J54">+MAX(IF($C145:$C165=1,J145:J165))</f>
        <v>59600</v>
      </c>
      <c r="K54" s="24">
        <f t="array" ref="K54">+MAX(IF($C145:$C165=1,K145:K165))</f>
        <v>63760</v>
      </c>
      <c r="L54" s="25">
        <f t="array" ref="L54">+MAX(IF($C145:$C165=1,L145:L165))</f>
        <v>67840</v>
      </c>
      <c r="AT54" s="9" t="s">
        <v>123</v>
      </c>
      <c r="AW54" s="130" t="s">
        <v>64</v>
      </c>
      <c r="AX54" s="212" t="s">
        <v>1022</v>
      </c>
      <c r="AY54" s="131" t="s">
        <v>1112</v>
      </c>
      <c r="AZ54" s="211" t="s">
        <v>1100</v>
      </c>
      <c r="BA54" s="209" t="s">
        <v>1441</v>
      </c>
      <c r="BB54" s="231" t="s">
        <v>1115</v>
      </c>
      <c r="BC54" s="246" t="s">
        <v>1115</v>
      </c>
      <c r="BD54" s="323" t="s">
        <v>1087</v>
      </c>
      <c r="BE54" s="321" t="s">
        <v>1438</v>
      </c>
      <c r="BF54" s="6">
        <f t="shared" si="8"/>
        <v>23</v>
      </c>
    </row>
    <row r="55" spans="1:58" hidden="1">
      <c r="A55" s="92"/>
      <c r="AR55" s="98"/>
      <c r="AT55" s="9" t="s">
        <v>80</v>
      </c>
      <c r="AW55" s="212" t="s">
        <v>1023</v>
      </c>
      <c r="AX55" s="130" t="s">
        <v>64</v>
      </c>
      <c r="AY55" s="131" t="s">
        <v>1113</v>
      </c>
      <c r="AZ55" s="211" t="s">
        <v>173</v>
      </c>
      <c r="BA55" s="209" t="s">
        <v>1511</v>
      </c>
      <c r="BB55" s="231" t="s">
        <v>1117</v>
      </c>
      <c r="BC55" s="246" t="s">
        <v>1117</v>
      </c>
      <c r="BD55" s="323" t="s">
        <v>1088</v>
      </c>
      <c r="BE55" s="321" t="s">
        <v>100</v>
      </c>
      <c r="BF55" s="6">
        <f t="shared" si="8"/>
        <v>24</v>
      </c>
    </row>
    <row r="56" spans="1:58" ht="15.75" hidden="1">
      <c r="A56" s="100" t="s">
        <v>1413</v>
      </c>
      <c r="B56" s="101" t="s">
        <v>1414</v>
      </c>
      <c r="C56" s="106" t="s">
        <v>1364</v>
      </c>
      <c r="E56" s="136">
        <v>1</v>
      </c>
      <c r="F56" s="136">
        <v>2</v>
      </c>
      <c r="G56" s="136">
        <v>3</v>
      </c>
      <c r="H56" s="136">
        <v>4</v>
      </c>
      <c r="I56" s="136">
        <v>5</v>
      </c>
      <c r="J56" s="136">
        <v>6</v>
      </c>
      <c r="K56" s="136">
        <v>7</v>
      </c>
      <c r="L56" s="136">
        <v>8</v>
      </c>
      <c r="M56" s="98"/>
      <c r="N56" s="105">
        <v>30</v>
      </c>
      <c r="O56" s="98"/>
      <c r="P56" s="341" t="s">
        <v>1415</v>
      </c>
      <c r="Q56" s="341"/>
      <c r="R56" s="341"/>
      <c r="S56" s="341"/>
      <c r="T56" s="341"/>
      <c r="U56" s="341"/>
      <c r="V56" s="341"/>
      <c r="W56" s="341"/>
      <c r="Y56" s="339" t="s">
        <v>1416</v>
      </c>
      <c r="Z56" s="339"/>
      <c r="AA56" s="339"/>
      <c r="AB56" s="339"/>
      <c r="AC56" s="339"/>
      <c r="AD56" s="339"/>
      <c r="AE56" s="339"/>
      <c r="AF56" s="339"/>
      <c r="AH56" s="103" t="s">
        <v>1418</v>
      </c>
      <c r="AI56" s="335" t="s">
        <v>1417</v>
      </c>
      <c r="AJ56" s="335"/>
      <c r="AK56" s="335"/>
      <c r="AL56" s="335"/>
      <c r="AM56" s="335"/>
      <c r="AN56" s="335"/>
      <c r="AO56" s="335"/>
      <c r="AP56" s="335"/>
      <c r="AT56" s="9" t="s">
        <v>124</v>
      </c>
      <c r="AW56" s="130" t="s">
        <v>2870</v>
      </c>
      <c r="AX56" s="212" t="s">
        <v>1023</v>
      </c>
      <c r="AY56" s="131" t="s">
        <v>1114</v>
      </c>
      <c r="AZ56" s="211" t="s">
        <v>1509</v>
      </c>
      <c r="BA56" s="209" t="s">
        <v>1102</v>
      </c>
      <c r="BB56" s="231" t="s">
        <v>1119</v>
      </c>
      <c r="BC56" s="246" t="s">
        <v>1119</v>
      </c>
      <c r="BD56" s="323" t="s">
        <v>1424</v>
      </c>
      <c r="BE56" s="321" t="s">
        <v>1087</v>
      </c>
      <c r="BF56" s="6">
        <f t="shared" si="8"/>
        <v>25</v>
      </c>
    </row>
    <row r="57" spans="1:58" hidden="1">
      <c r="A57" s="102">
        <f t="shared" ref="A57:A66" si="9">IF($A$24=$AU10,1,0)</f>
        <v>1</v>
      </c>
      <c r="B57" s="102">
        <f>IF($B$18=$AU10,1,0)</f>
        <v>1</v>
      </c>
      <c r="C57" s="102">
        <f t="shared" ref="C57:C68" si="10">+IF((A57+B57)=2,1,A57+B57)</f>
        <v>1</v>
      </c>
      <c r="E57" s="112">
        <f t="shared" ref="E57:E64" si="11">+MAX(P57,Y57,AI57)</f>
        <v>11820</v>
      </c>
      <c r="F57" s="112">
        <f t="shared" ref="F57:L64" si="12">+MAX(Q57,Z57,AJ57)</f>
        <v>13500</v>
      </c>
      <c r="G57" s="112">
        <f t="shared" si="12"/>
        <v>15180</v>
      </c>
      <c r="H57" s="112">
        <f t="shared" si="12"/>
        <v>16860</v>
      </c>
      <c r="I57" s="112">
        <f t="shared" si="12"/>
        <v>18210</v>
      </c>
      <c r="J57" s="112">
        <f t="shared" si="12"/>
        <v>19560</v>
      </c>
      <c r="K57" s="112">
        <f t="shared" si="12"/>
        <v>20910</v>
      </c>
      <c r="L57" s="112">
        <f t="shared" si="12"/>
        <v>22260</v>
      </c>
      <c r="N57" s="104" t="str">
        <f>CONCATENATE($AU$10,$B$11,$N$56)</f>
        <v>Before 12-31-2008Smith30</v>
      </c>
      <c r="P57" s="221">
        <f>VLOOKUP($N57,'pre 12-31-08'!$A$4:$L$1400,E$56+3,FALSE)</f>
        <v>11820</v>
      </c>
      <c r="Q57" s="221">
        <f>VLOOKUP($N57,'pre 12-31-08'!$A$4:$L$1400,F$56+3,FALSE)</f>
        <v>13500</v>
      </c>
      <c r="R57" s="221">
        <f>VLOOKUP($N57,'pre 12-31-08'!$A$4:$L$1400,G$56+3,FALSE)</f>
        <v>15180</v>
      </c>
      <c r="S57" s="221">
        <f>VLOOKUP($N57,'pre 12-31-08'!$A$4:$L$1400,H$56+3,FALSE)</f>
        <v>16860</v>
      </c>
      <c r="T57" s="221">
        <f>VLOOKUP($N57,'pre 12-31-08'!$A$4:$L$1400,I$56+3,FALSE)</f>
        <v>18210</v>
      </c>
      <c r="U57" s="221">
        <f>VLOOKUP($N57,'pre 12-31-08'!$A$4:$L$1400,J$56+3,FALSE)</f>
        <v>19560</v>
      </c>
      <c r="V57" s="221">
        <f>VLOOKUP($N57,'pre 12-31-08'!$A$4:$L$1400,K$56+3,FALSE)</f>
        <v>20910</v>
      </c>
      <c r="W57" s="221">
        <f>VLOOKUP($N57,'pre 12-31-08'!$A$4:$L$1400,L$56+3,FALSE)</f>
        <v>22260</v>
      </c>
      <c r="Y57" s="43"/>
      <c r="Z57" s="49"/>
      <c r="AA57" s="49"/>
      <c r="AB57" s="49"/>
      <c r="AC57" s="49"/>
      <c r="AD57" s="49"/>
      <c r="AE57" s="49"/>
      <c r="AF57" s="44"/>
      <c r="AI57" s="225"/>
      <c r="AJ57" s="225"/>
      <c r="AK57" s="225"/>
      <c r="AL57" s="225"/>
      <c r="AM57" s="225"/>
      <c r="AN57" s="225"/>
      <c r="AO57" s="225"/>
      <c r="AP57" s="225"/>
      <c r="AS57" s="98"/>
      <c r="AT57" s="9" t="s">
        <v>125</v>
      </c>
      <c r="AW57" s="132" t="s">
        <v>1314</v>
      </c>
      <c r="AX57" s="130" t="s">
        <v>2870</v>
      </c>
      <c r="AY57" s="131" t="s">
        <v>1115</v>
      </c>
      <c r="AZ57" s="211" t="s">
        <v>1101</v>
      </c>
      <c r="BA57" s="209" t="s">
        <v>1016</v>
      </c>
      <c r="BB57" s="230" t="s">
        <v>1120</v>
      </c>
      <c r="BC57" s="246" t="s">
        <v>1120</v>
      </c>
      <c r="BD57" s="323" t="s">
        <v>2454</v>
      </c>
      <c r="BE57" s="321" t="s">
        <v>1088</v>
      </c>
      <c r="BF57" s="6">
        <f t="shared" si="8"/>
        <v>26</v>
      </c>
    </row>
    <row r="58" spans="1:58" ht="18" hidden="1" customHeight="1">
      <c r="A58" s="102">
        <f t="shared" si="9"/>
        <v>0</v>
      </c>
      <c r="B58" s="102">
        <f t="shared" ref="B58:B73" si="13">IF(OR(B57=1,$B$18=$AU11),1,0)</f>
        <v>1</v>
      </c>
      <c r="C58" s="102">
        <f t="shared" si="10"/>
        <v>1</v>
      </c>
      <c r="E58" s="112">
        <f t="shared" si="11"/>
        <v>11820</v>
      </c>
      <c r="F58" s="112">
        <f t="shared" si="12"/>
        <v>13500</v>
      </c>
      <c r="G58" s="112">
        <f t="shared" si="12"/>
        <v>15180</v>
      </c>
      <c r="H58" s="112">
        <f t="shared" si="12"/>
        <v>16860</v>
      </c>
      <c r="I58" s="112">
        <f t="shared" si="12"/>
        <v>18210</v>
      </c>
      <c r="J58" s="112">
        <f t="shared" si="12"/>
        <v>19560</v>
      </c>
      <c r="K58" s="112">
        <f t="shared" si="12"/>
        <v>20910</v>
      </c>
      <c r="L58" s="112">
        <f t="shared" si="12"/>
        <v>22260</v>
      </c>
      <c r="N58" s="104" t="str">
        <f>CONCATENATE($AU$11,$B$11,$N$56)</f>
        <v>1/1/2009 - 5/13/2010Smith30</v>
      </c>
      <c r="P58" s="221">
        <f>VLOOKUP($N58,'1-1-09-5-14-10'!$A$4:$L$1400,E$56+3,FALSE)</f>
        <v>11820</v>
      </c>
      <c r="Q58" s="221">
        <f>VLOOKUP($N58,'1-1-09-5-14-10'!$A$4:$L$1400,F$56+3,FALSE)</f>
        <v>13500</v>
      </c>
      <c r="R58" s="221">
        <f>VLOOKUP($N58,'1-1-09-5-14-10'!$A$4:$L$1400,G$56+3,FALSE)</f>
        <v>15180</v>
      </c>
      <c r="S58" s="221">
        <f>VLOOKUP($N58,'1-1-09-5-14-10'!$A$4:$L$1400,H$56+3,FALSE)</f>
        <v>16860</v>
      </c>
      <c r="T58" s="221">
        <f>VLOOKUP($N58,'1-1-09-5-14-10'!$A$4:$L$1400,I$56+3,FALSE)</f>
        <v>18210</v>
      </c>
      <c r="U58" s="221">
        <f>VLOOKUP($N58,'1-1-09-5-14-10'!$A$4:$L$1400,J$56+3,FALSE)</f>
        <v>19560</v>
      </c>
      <c r="V58" s="221">
        <f>VLOOKUP($N58,'1-1-09-5-14-10'!$A$4:$L$1400,K$56+3,FALSE)</f>
        <v>20910</v>
      </c>
      <c r="W58" s="221">
        <f>VLOOKUP($N58,'1-1-09-5-14-10'!$A$4:$L$1400,L$56+3,FALSE)</f>
        <v>22260</v>
      </c>
      <c r="Y58" s="45"/>
      <c r="Z58" s="37"/>
      <c r="AA58" s="37"/>
      <c r="AB58" s="37"/>
      <c r="AC58" s="37"/>
      <c r="AD58" s="37"/>
      <c r="AE58" s="37"/>
      <c r="AF58" s="46"/>
      <c r="AI58" s="221">
        <f t="shared" ref="AI58:AP58" si="14">+AI102/5*3</f>
        <v>0</v>
      </c>
      <c r="AJ58" s="221">
        <f t="shared" si="14"/>
        <v>0</v>
      </c>
      <c r="AK58" s="221">
        <f t="shared" si="14"/>
        <v>0</v>
      </c>
      <c r="AL58" s="221">
        <f t="shared" si="14"/>
        <v>0</v>
      </c>
      <c r="AM58" s="221">
        <f t="shared" si="14"/>
        <v>0</v>
      </c>
      <c r="AN58" s="221">
        <f t="shared" si="14"/>
        <v>0</v>
      </c>
      <c r="AO58" s="221">
        <f t="shared" si="14"/>
        <v>0</v>
      </c>
      <c r="AP58" s="221">
        <f t="shared" si="14"/>
        <v>0</v>
      </c>
      <c r="AT58" s="9" t="s">
        <v>126</v>
      </c>
      <c r="AW58" s="212" t="s">
        <v>1024</v>
      </c>
      <c r="AX58" s="132" t="s">
        <v>1314</v>
      </c>
      <c r="AY58" s="131" t="s">
        <v>1116</v>
      </c>
      <c r="AZ58" s="211" t="s">
        <v>1510</v>
      </c>
      <c r="BA58" s="209" t="s">
        <v>1103</v>
      </c>
      <c r="BB58" s="231" t="s">
        <v>1121</v>
      </c>
      <c r="BC58" s="246" t="s">
        <v>1121</v>
      </c>
      <c r="BD58" s="323" t="s">
        <v>1089</v>
      </c>
      <c r="BE58" s="321" t="s">
        <v>1424</v>
      </c>
      <c r="BF58" s="6">
        <f t="shared" si="8"/>
        <v>27</v>
      </c>
    </row>
    <row r="59" spans="1:58" ht="18" hidden="1" customHeight="1">
      <c r="A59" s="102">
        <f t="shared" si="9"/>
        <v>0</v>
      </c>
      <c r="B59" s="102">
        <f t="shared" si="13"/>
        <v>1</v>
      </c>
      <c r="C59" s="102">
        <f t="shared" si="10"/>
        <v>1</v>
      </c>
      <c r="E59" s="190">
        <f t="shared" ref="E59:L59" si="15">+MAX(E58,E60)</f>
        <v>11820</v>
      </c>
      <c r="F59" s="190">
        <f t="shared" si="15"/>
        <v>13500</v>
      </c>
      <c r="G59" s="190">
        <f t="shared" si="15"/>
        <v>15180</v>
      </c>
      <c r="H59" s="190">
        <f t="shared" si="15"/>
        <v>16860</v>
      </c>
      <c r="I59" s="190">
        <f t="shared" si="15"/>
        <v>18210</v>
      </c>
      <c r="J59" s="190">
        <f t="shared" si="15"/>
        <v>19560</v>
      </c>
      <c r="K59" s="190">
        <f t="shared" si="15"/>
        <v>20910</v>
      </c>
      <c r="L59" s="190">
        <f t="shared" si="15"/>
        <v>22260</v>
      </c>
      <c r="N59" s="191" t="s">
        <v>2231</v>
      </c>
      <c r="P59" s="225"/>
      <c r="Q59" s="225"/>
      <c r="R59" s="225"/>
      <c r="S59" s="225"/>
      <c r="T59" s="225"/>
      <c r="U59" s="225"/>
      <c r="V59" s="225"/>
      <c r="W59" s="225"/>
      <c r="Y59" s="45"/>
      <c r="Z59" s="37"/>
      <c r="AA59" s="37"/>
      <c r="AB59" s="37"/>
      <c r="AC59" s="37"/>
      <c r="AD59" s="37"/>
      <c r="AE59" s="37"/>
      <c r="AF59" s="46"/>
      <c r="AI59" s="225"/>
      <c r="AJ59" s="225"/>
      <c r="AK59" s="225"/>
      <c r="AL59" s="225"/>
      <c r="AM59" s="225"/>
      <c r="AN59" s="225"/>
      <c r="AO59" s="225"/>
      <c r="AP59" s="225"/>
      <c r="AT59" s="9" t="s">
        <v>61</v>
      </c>
      <c r="AU59" s="98"/>
      <c r="AW59" s="130" t="s">
        <v>1335</v>
      </c>
      <c r="AX59" s="212" t="s">
        <v>1326</v>
      </c>
      <c r="AY59" s="131" t="s">
        <v>1117</v>
      </c>
      <c r="AZ59" s="211" t="s">
        <v>1441</v>
      </c>
      <c r="BA59" s="209" t="s">
        <v>1104</v>
      </c>
      <c r="BB59" s="231" t="s">
        <v>1122</v>
      </c>
      <c r="BC59" s="246" t="s">
        <v>1122</v>
      </c>
      <c r="BD59" s="323" t="s">
        <v>1090</v>
      </c>
      <c r="BE59" s="320" t="s">
        <v>2454</v>
      </c>
      <c r="BF59" s="6" t="e">
        <f t="shared" si="8"/>
        <v>#N/A</v>
      </c>
    </row>
    <row r="60" spans="1:58" ht="18" hidden="1" customHeight="1">
      <c r="A60" s="102">
        <f t="shared" si="9"/>
        <v>0</v>
      </c>
      <c r="B60" s="102">
        <f t="shared" si="13"/>
        <v>1</v>
      </c>
      <c r="C60" s="102">
        <f t="shared" si="10"/>
        <v>1</v>
      </c>
      <c r="E60" s="112">
        <f t="shared" si="11"/>
        <v>11820</v>
      </c>
      <c r="F60" s="112">
        <f t="shared" si="12"/>
        <v>13500</v>
      </c>
      <c r="G60" s="112">
        <f t="shared" si="12"/>
        <v>15180</v>
      </c>
      <c r="H60" s="112">
        <f t="shared" si="12"/>
        <v>16860</v>
      </c>
      <c r="I60" s="112">
        <f t="shared" si="12"/>
        <v>18210</v>
      </c>
      <c r="J60" s="112">
        <f t="shared" si="12"/>
        <v>19560</v>
      </c>
      <c r="K60" s="112">
        <f t="shared" si="12"/>
        <v>20910</v>
      </c>
      <c r="L60" s="112">
        <f t="shared" si="12"/>
        <v>22260</v>
      </c>
      <c r="N60" s="104" t="str">
        <f>CONCATENATE($AU$13,$B$11,$N$56)</f>
        <v>6/29/2010 - 5/30/2011Smith30</v>
      </c>
      <c r="P60" s="221">
        <f>VLOOKUP($N60,'5-14-10-5-31-11'!$A$4:$L$1400,E$56+3,FALSE)</f>
        <v>11820</v>
      </c>
      <c r="Q60" s="221">
        <f>VLOOKUP($N60,'5-14-10-5-31-11'!$A$4:$L$1400,F$56+3,FALSE)</f>
        <v>13500</v>
      </c>
      <c r="R60" s="221">
        <f>VLOOKUP($N60,'5-14-10-5-31-11'!$A$4:$L$1400,G$56+3,FALSE)</f>
        <v>15180</v>
      </c>
      <c r="S60" s="221">
        <f>VLOOKUP($N60,'5-14-10-5-31-11'!$A$4:$L$1400,H$56+3,FALSE)</f>
        <v>16860</v>
      </c>
      <c r="T60" s="221">
        <f>VLOOKUP($N60,'5-14-10-5-31-11'!$A$4:$L$1400,I$56+3,FALSE)</f>
        <v>18210</v>
      </c>
      <c r="U60" s="221">
        <f>VLOOKUP($N60,'5-14-10-5-31-11'!$A$4:$L$1400,J$56+3,FALSE)</f>
        <v>19560</v>
      </c>
      <c r="V60" s="221">
        <f>VLOOKUP($N60,'5-14-10-5-31-11'!$A$4:$L$1400,K$56+3,FALSE)</f>
        <v>20910</v>
      </c>
      <c r="W60" s="221">
        <f>VLOOKUP($N60,'5-14-10-5-31-11'!$A$4:$L$1400,L$56+3,FALSE)</f>
        <v>22260</v>
      </c>
      <c r="Y60" s="45"/>
      <c r="Z60" s="37"/>
      <c r="AA60" s="37"/>
      <c r="AB60" s="37"/>
      <c r="AC60" s="37"/>
      <c r="AD60" s="37"/>
      <c r="AE60" s="37"/>
      <c r="AF60" s="46"/>
      <c r="AI60" s="221">
        <f t="shared" ref="AI60:AP60" si="16">+AI104/5*3</f>
        <v>0</v>
      </c>
      <c r="AJ60" s="221">
        <f t="shared" si="16"/>
        <v>0</v>
      </c>
      <c r="AK60" s="221">
        <f t="shared" si="16"/>
        <v>0</v>
      </c>
      <c r="AL60" s="221">
        <f t="shared" si="16"/>
        <v>0</v>
      </c>
      <c r="AM60" s="221">
        <f t="shared" si="16"/>
        <v>0</v>
      </c>
      <c r="AN60" s="221">
        <f t="shared" si="16"/>
        <v>0</v>
      </c>
      <c r="AO60" s="221">
        <f t="shared" si="16"/>
        <v>0</v>
      </c>
      <c r="AP60" s="221">
        <f t="shared" si="16"/>
        <v>0</v>
      </c>
      <c r="AT60" s="9" t="s">
        <v>127</v>
      </c>
      <c r="AW60" s="130" t="s">
        <v>1340</v>
      </c>
      <c r="AX60" s="212" t="s">
        <v>1024</v>
      </c>
      <c r="AY60" s="131" t="s">
        <v>1118</v>
      </c>
      <c r="AZ60" s="211" t="s">
        <v>1511</v>
      </c>
      <c r="BA60" s="209" t="s">
        <v>1105</v>
      </c>
      <c r="BB60" s="231" t="s">
        <v>1123</v>
      </c>
      <c r="BC60" s="246" t="s">
        <v>1123</v>
      </c>
      <c r="BD60" s="323" t="s">
        <v>78</v>
      </c>
      <c r="BE60" s="321" t="s">
        <v>1089</v>
      </c>
      <c r="BF60" s="6">
        <f t="shared" si="8"/>
        <v>29</v>
      </c>
    </row>
    <row r="61" spans="1:58" ht="18" hidden="1" customHeight="1">
      <c r="A61" s="102">
        <f t="shared" si="9"/>
        <v>0</v>
      </c>
      <c r="B61" s="102">
        <f t="shared" si="13"/>
        <v>1</v>
      </c>
      <c r="C61" s="102">
        <f t="shared" si="10"/>
        <v>1</v>
      </c>
      <c r="E61" s="190">
        <f t="shared" ref="E61:L61" si="17">+MAX(E60,E62)</f>
        <v>12180</v>
      </c>
      <c r="F61" s="190">
        <f t="shared" si="17"/>
        <v>13920</v>
      </c>
      <c r="G61" s="190">
        <f t="shared" si="17"/>
        <v>15660</v>
      </c>
      <c r="H61" s="190">
        <f t="shared" si="17"/>
        <v>17370</v>
      </c>
      <c r="I61" s="190">
        <f t="shared" si="17"/>
        <v>18780</v>
      </c>
      <c r="J61" s="190">
        <f t="shared" si="17"/>
        <v>20160</v>
      </c>
      <c r="K61" s="190">
        <f t="shared" si="17"/>
        <v>21540</v>
      </c>
      <c r="L61" s="190">
        <f t="shared" si="17"/>
        <v>22950</v>
      </c>
      <c r="N61" s="191" t="s">
        <v>2231</v>
      </c>
      <c r="P61" s="225"/>
      <c r="Q61" s="225"/>
      <c r="R61" s="225"/>
      <c r="S61" s="225"/>
      <c r="T61" s="225"/>
      <c r="U61" s="225"/>
      <c r="V61" s="225"/>
      <c r="W61" s="225"/>
      <c r="Y61" s="45"/>
      <c r="Z61" s="37"/>
      <c r="AA61" s="37"/>
      <c r="AB61" s="37"/>
      <c r="AC61" s="37"/>
      <c r="AD61" s="37"/>
      <c r="AE61" s="37"/>
      <c r="AF61" s="46"/>
      <c r="AI61" s="225"/>
      <c r="AJ61" s="225"/>
      <c r="AK61" s="225"/>
      <c r="AL61" s="225"/>
      <c r="AM61" s="225"/>
      <c r="AN61" s="225"/>
      <c r="AO61" s="225"/>
      <c r="AP61" s="225"/>
      <c r="AT61" s="9" t="s">
        <v>128</v>
      </c>
      <c r="AW61" s="132" t="s">
        <v>1347</v>
      </c>
      <c r="AX61" s="130" t="s">
        <v>1335</v>
      </c>
      <c r="AY61" s="131" t="s">
        <v>1119</v>
      </c>
      <c r="AZ61" s="211" t="s">
        <v>1442</v>
      </c>
      <c r="BA61" s="209" t="s">
        <v>1106</v>
      </c>
      <c r="BB61" s="231" t="s">
        <v>1124</v>
      </c>
      <c r="BC61" s="246" t="s">
        <v>1124</v>
      </c>
      <c r="BD61" s="323" t="s">
        <v>2455</v>
      </c>
      <c r="BE61" s="321" t="s">
        <v>1090</v>
      </c>
      <c r="BF61" s="6">
        <f t="shared" si="8"/>
        <v>30</v>
      </c>
    </row>
    <row r="62" spans="1:58" hidden="1">
      <c r="A62" s="102">
        <f t="shared" si="9"/>
        <v>0</v>
      </c>
      <c r="B62" s="102">
        <f t="shared" si="13"/>
        <v>1</v>
      </c>
      <c r="C62" s="102">
        <f t="shared" si="10"/>
        <v>1</v>
      </c>
      <c r="E62" s="112">
        <f t="shared" si="11"/>
        <v>12180</v>
      </c>
      <c r="F62" s="112">
        <f t="shared" si="12"/>
        <v>13920</v>
      </c>
      <c r="G62" s="112">
        <f t="shared" si="12"/>
        <v>15660</v>
      </c>
      <c r="H62" s="112">
        <f t="shared" si="12"/>
        <v>17370</v>
      </c>
      <c r="I62" s="112">
        <f t="shared" si="12"/>
        <v>18780</v>
      </c>
      <c r="J62" s="112">
        <f t="shared" si="12"/>
        <v>20160</v>
      </c>
      <c r="K62" s="112">
        <f t="shared" si="12"/>
        <v>21540</v>
      </c>
      <c r="L62" s="112">
        <f t="shared" si="12"/>
        <v>22950</v>
      </c>
      <c r="N62" s="188" t="s">
        <v>2106</v>
      </c>
      <c r="P62" s="221">
        <f>+P106/5*3</f>
        <v>12180</v>
      </c>
      <c r="Q62" s="221">
        <f t="shared" ref="Q62:W62" si="18">+Q106/5*3</f>
        <v>13920</v>
      </c>
      <c r="R62" s="221">
        <f t="shared" si="18"/>
        <v>15660</v>
      </c>
      <c r="S62" s="221">
        <f t="shared" si="18"/>
        <v>17370</v>
      </c>
      <c r="T62" s="221">
        <f t="shared" si="18"/>
        <v>18780</v>
      </c>
      <c r="U62" s="221">
        <f t="shared" si="18"/>
        <v>20160</v>
      </c>
      <c r="V62" s="221">
        <f t="shared" si="18"/>
        <v>21540</v>
      </c>
      <c r="W62" s="221">
        <f t="shared" si="18"/>
        <v>22950</v>
      </c>
      <c r="Y62" s="221">
        <f t="shared" ref="Y62:AF62" si="19">+Y106/5*3</f>
        <v>0</v>
      </c>
      <c r="Z62" s="221">
        <f t="shared" si="19"/>
        <v>0</v>
      </c>
      <c r="AA62" s="221">
        <f t="shared" si="19"/>
        <v>0</v>
      </c>
      <c r="AB62" s="221">
        <f t="shared" si="19"/>
        <v>0</v>
      </c>
      <c r="AC62" s="221">
        <f t="shared" si="19"/>
        <v>0</v>
      </c>
      <c r="AD62" s="221">
        <f t="shared" si="19"/>
        <v>0</v>
      </c>
      <c r="AE62" s="221">
        <f t="shared" si="19"/>
        <v>0</v>
      </c>
      <c r="AF62" s="221">
        <f t="shared" si="19"/>
        <v>0</v>
      </c>
      <c r="AI62" s="221">
        <f t="shared" ref="AI62:AP62" si="20">+AI106/5*3</f>
        <v>0</v>
      </c>
      <c r="AJ62" s="221">
        <f t="shared" si="20"/>
        <v>0</v>
      </c>
      <c r="AK62" s="221">
        <f t="shared" si="20"/>
        <v>0</v>
      </c>
      <c r="AL62" s="221">
        <f t="shared" si="20"/>
        <v>0</v>
      </c>
      <c r="AM62" s="221">
        <f t="shared" si="20"/>
        <v>0</v>
      </c>
      <c r="AN62" s="221">
        <f t="shared" si="20"/>
        <v>0</v>
      </c>
      <c r="AO62" s="221">
        <f t="shared" si="20"/>
        <v>0</v>
      </c>
      <c r="AP62" s="221">
        <f t="shared" si="20"/>
        <v>0</v>
      </c>
      <c r="AT62" s="9" t="s">
        <v>129</v>
      </c>
      <c r="AW62" s="212"/>
      <c r="AX62" s="212" t="s">
        <v>1336</v>
      </c>
      <c r="AY62" s="131" t="s">
        <v>1120</v>
      </c>
      <c r="AZ62" s="211" t="s">
        <v>1102</v>
      </c>
      <c r="BA62" s="209" t="s">
        <v>1444</v>
      </c>
      <c r="BB62" s="231" t="s">
        <v>1125</v>
      </c>
      <c r="BC62" s="246" t="s">
        <v>1125</v>
      </c>
      <c r="BD62" s="323" t="s">
        <v>2456</v>
      </c>
      <c r="BE62" s="320" t="s">
        <v>78</v>
      </c>
      <c r="BF62" s="6" t="e">
        <f t="shared" si="8"/>
        <v>#N/A</v>
      </c>
    </row>
    <row r="63" spans="1:58" hidden="1">
      <c r="A63" s="102">
        <f t="shared" si="9"/>
        <v>0</v>
      </c>
      <c r="B63" s="102">
        <f t="shared" si="13"/>
        <v>1</v>
      </c>
      <c r="C63" s="102">
        <f t="shared" si="10"/>
        <v>1</v>
      </c>
      <c r="E63" s="190">
        <f>+MAX(E62,E64)</f>
        <v>12330</v>
      </c>
      <c r="F63" s="190">
        <f t="shared" ref="F63:L63" si="21">+MAX(F62,F64)</f>
        <v>14100</v>
      </c>
      <c r="G63" s="190">
        <f t="shared" si="21"/>
        <v>15870</v>
      </c>
      <c r="H63" s="190">
        <f t="shared" si="21"/>
        <v>17610</v>
      </c>
      <c r="I63" s="190">
        <f t="shared" si="21"/>
        <v>19020</v>
      </c>
      <c r="J63" s="190">
        <f t="shared" si="21"/>
        <v>20430</v>
      </c>
      <c r="K63" s="190">
        <f t="shared" si="21"/>
        <v>21840</v>
      </c>
      <c r="L63" s="190">
        <f t="shared" si="21"/>
        <v>23250</v>
      </c>
      <c r="N63" s="191" t="s">
        <v>2231</v>
      </c>
      <c r="P63" s="225"/>
      <c r="Q63" s="225"/>
      <c r="R63" s="225"/>
      <c r="S63" s="225"/>
      <c r="T63" s="225"/>
      <c r="U63" s="225"/>
      <c r="V63" s="225"/>
      <c r="W63" s="225"/>
      <c r="Y63" s="225"/>
      <c r="Z63" s="225"/>
      <c r="AA63" s="225"/>
      <c r="AB63" s="225"/>
      <c r="AC63" s="225"/>
      <c r="AD63" s="225"/>
      <c r="AE63" s="225"/>
      <c r="AF63" s="225"/>
      <c r="AI63" s="225"/>
      <c r="AJ63" s="225"/>
      <c r="AK63" s="225"/>
      <c r="AL63" s="225"/>
      <c r="AM63" s="225"/>
      <c r="AN63" s="225"/>
      <c r="AO63" s="225"/>
      <c r="AP63" s="225"/>
      <c r="AT63" s="9" t="s">
        <v>69</v>
      </c>
      <c r="AW63" s="212"/>
      <c r="AX63" s="130" t="s">
        <v>1340</v>
      </c>
      <c r="AY63" s="131" t="s">
        <v>1121</v>
      </c>
      <c r="AZ63" s="211" t="s">
        <v>1016</v>
      </c>
      <c r="BA63" s="209" t="s">
        <v>35</v>
      </c>
      <c r="BB63" s="231" t="s">
        <v>1127</v>
      </c>
      <c r="BC63" s="246" t="s">
        <v>1127</v>
      </c>
      <c r="BD63" s="323" t="s">
        <v>2457</v>
      </c>
      <c r="BE63" s="320" t="s">
        <v>2455</v>
      </c>
      <c r="BF63" s="6" t="e">
        <f t="shared" si="8"/>
        <v>#N/A</v>
      </c>
    </row>
    <row r="64" spans="1:58" hidden="1">
      <c r="A64" s="102">
        <f t="shared" si="9"/>
        <v>0</v>
      </c>
      <c r="B64" s="102">
        <f t="shared" si="13"/>
        <v>1</v>
      </c>
      <c r="C64" s="102">
        <f t="shared" si="10"/>
        <v>1</v>
      </c>
      <c r="E64" s="112">
        <f t="shared" si="11"/>
        <v>12330</v>
      </c>
      <c r="F64" s="112">
        <f t="shared" si="12"/>
        <v>14100</v>
      </c>
      <c r="G64" s="112">
        <f t="shared" si="12"/>
        <v>15870</v>
      </c>
      <c r="H64" s="112">
        <f t="shared" si="12"/>
        <v>17610</v>
      </c>
      <c r="I64" s="112">
        <f t="shared" si="12"/>
        <v>19020</v>
      </c>
      <c r="J64" s="112">
        <f t="shared" si="12"/>
        <v>20430</v>
      </c>
      <c r="K64" s="112">
        <f t="shared" si="12"/>
        <v>21840</v>
      </c>
      <c r="L64" s="112">
        <f t="shared" si="12"/>
        <v>23250</v>
      </c>
      <c r="N64" s="188" t="s">
        <v>2108</v>
      </c>
      <c r="P64" s="221">
        <f t="shared" ref="P64:W64" si="22">+P108/5*3</f>
        <v>12330</v>
      </c>
      <c r="Q64" s="221">
        <f t="shared" si="22"/>
        <v>14100</v>
      </c>
      <c r="R64" s="221">
        <f t="shared" si="22"/>
        <v>15870</v>
      </c>
      <c r="S64" s="221">
        <f t="shared" si="22"/>
        <v>17610</v>
      </c>
      <c r="T64" s="221">
        <f t="shared" si="22"/>
        <v>19020</v>
      </c>
      <c r="U64" s="221">
        <f t="shared" si="22"/>
        <v>20430</v>
      </c>
      <c r="V64" s="221">
        <f t="shared" si="22"/>
        <v>21840</v>
      </c>
      <c r="W64" s="221">
        <f t="shared" si="22"/>
        <v>23250</v>
      </c>
      <c r="Y64" s="221">
        <f t="shared" ref="Y64:AF64" si="23">+Y108/5*3</f>
        <v>0</v>
      </c>
      <c r="Z64" s="221">
        <f t="shared" si="23"/>
        <v>0</v>
      </c>
      <c r="AA64" s="221">
        <f t="shared" si="23"/>
        <v>0</v>
      </c>
      <c r="AB64" s="221">
        <f t="shared" si="23"/>
        <v>0</v>
      </c>
      <c r="AC64" s="221">
        <f t="shared" si="23"/>
        <v>0</v>
      </c>
      <c r="AD64" s="221">
        <f t="shared" si="23"/>
        <v>0</v>
      </c>
      <c r="AE64" s="221">
        <f t="shared" si="23"/>
        <v>0</v>
      </c>
      <c r="AF64" s="221">
        <f t="shared" si="23"/>
        <v>0</v>
      </c>
      <c r="AI64" s="221">
        <f t="shared" ref="AI64:AP64" si="24">+AI108/5*3</f>
        <v>0</v>
      </c>
      <c r="AJ64" s="221">
        <f t="shared" si="24"/>
        <v>0</v>
      </c>
      <c r="AK64" s="221">
        <f t="shared" si="24"/>
        <v>0</v>
      </c>
      <c r="AL64" s="221">
        <f t="shared" si="24"/>
        <v>0</v>
      </c>
      <c r="AM64" s="221">
        <f t="shared" si="24"/>
        <v>0</v>
      </c>
      <c r="AN64" s="221">
        <f t="shared" si="24"/>
        <v>0</v>
      </c>
      <c r="AO64" s="221">
        <f t="shared" si="24"/>
        <v>0</v>
      </c>
      <c r="AP64" s="221">
        <f t="shared" si="24"/>
        <v>0</v>
      </c>
      <c r="AT64" s="9" t="s">
        <v>130</v>
      </c>
      <c r="AW64" s="212"/>
      <c r="AX64" s="132" t="s">
        <v>1347</v>
      </c>
      <c r="AY64" s="131" t="s">
        <v>1122</v>
      </c>
      <c r="AZ64" s="211" t="s">
        <v>1103</v>
      </c>
      <c r="BA64" s="209" t="s">
        <v>1021</v>
      </c>
      <c r="BB64" s="231" t="s">
        <v>1128</v>
      </c>
      <c r="BC64" s="246" t="s">
        <v>1128</v>
      </c>
      <c r="BD64" s="323" t="s">
        <v>2458</v>
      </c>
      <c r="BE64" s="320" t="s">
        <v>2456</v>
      </c>
      <c r="BF64" s="6" t="e">
        <f t="shared" si="8"/>
        <v>#N/A</v>
      </c>
    </row>
    <row r="65" spans="1:58" hidden="1">
      <c r="A65" s="102">
        <f t="shared" si="9"/>
        <v>0</v>
      </c>
      <c r="B65" s="102">
        <f t="shared" si="13"/>
        <v>1</v>
      </c>
      <c r="C65" s="102">
        <f t="shared" si="10"/>
        <v>1</v>
      </c>
      <c r="E65" s="190">
        <f t="shared" ref="E65:L65" si="25">+MAX(E64,E66)</f>
        <v>13500</v>
      </c>
      <c r="F65" s="190">
        <f t="shared" si="25"/>
        <v>15420</v>
      </c>
      <c r="G65" s="190">
        <f t="shared" si="25"/>
        <v>17340</v>
      </c>
      <c r="H65" s="190">
        <f t="shared" si="25"/>
        <v>19260</v>
      </c>
      <c r="I65" s="190">
        <f t="shared" si="25"/>
        <v>20820</v>
      </c>
      <c r="J65" s="190">
        <f t="shared" si="25"/>
        <v>22350</v>
      </c>
      <c r="K65" s="190">
        <f t="shared" si="25"/>
        <v>23910</v>
      </c>
      <c r="L65" s="190">
        <f t="shared" si="25"/>
        <v>25440</v>
      </c>
      <c r="N65" s="191" t="s">
        <v>2231</v>
      </c>
      <c r="P65" s="225"/>
      <c r="Q65" s="225"/>
      <c r="R65" s="225"/>
      <c r="S65" s="225"/>
      <c r="T65" s="225"/>
      <c r="U65" s="225"/>
      <c r="V65" s="225"/>
      <c r="W65" s="225"/>
      <c r="Y65" s="225"/>
      <c r="Z65" s="225"/>
      <c r="AA65" s="225"/>
      <c r="AB65" s="225"/>
      <c r="AC65" s="225"/>
      <c r="AD65" s="225"/>
      <c r="AE65" s="225"/>
      <c r="AF65" s="225"/>
      <c r="AI65" s="225"/>
      <c r="AJ65" s="225"/>
      <c r="AK65" s="225"/>
      <c r="AL65" s="225"/>
      <c r="AM65" s="225"/>
      <c r="AN65" s="225"/>
      <c r="AO65" s="225"/>
      <c r="AP65" s="225"/>
      <c r="AT65" s="9" t="s">
        <v>131</v>
      </c>
      <c r="AW65" s="212"/>
      <c r="AX65" s="212"/>
      <c r="AY65" s="131" t="s">
        <v>1014</v>
      </c>
      <c r="AZ65" s="211" t="s">
        <v>1104</v>
      </c>
      <c r="BA65" s="209" t="s">
        <v>1107</v>
      </c>
      <c r="BB65" s="231" t="s">
        <v>37</v>
      </c>
      <c r="BC65" s="246" t="s">
        <v>37</v>
      </c>
      <c r="BD65" s="323" t="s">
        <v>2459</v>
      </c>
      <c r="BE65" s="320" t="s">
        <v>2457</v>
      </c>
      <c r="BF65" s="6" t="e">
        <f t="shared" si="8"/>
        <v>#N/A</v>
      </c>
    </row>
    <row r="66" spans="1:58" hidden="1">
      <c r="A66" s="102">
        <f t="shared" si="9"/>
        <v>0</v>
      </c>
      <c r="B66" s="102">
        <f t="shared" si="13"/>
        <v>1</v>
      </c>
      <c r="C66" s="102">
        <f t="shared" si="10"/>
        <v>1</v>
      </c>
      <c r="E66" s="112">
        <f>+MAX(P66,Y66,AI66)</f>
        <v>13500</v>
      </c>
      <c r="F66" s="112">
        <f>+MAX(Q66,Z66,AJ66)</f>
        <v>15420</v>
      </c>
      <c r="G66" s="112">
        <f t="shared" ref="G66:L68" si="26">+MAX(R66,AA66,AK66)</f>
        <v>17340</v>
      </c>
      <c r="H66" s="112">
        <f t="shared" si="26"/>
        <v>19260</v>
      </c>
      <c r="I66" s="112">
        <f t="shared" si="26"/>
        <v>20820</v>
      </c>
      <c r="J66" s="112">
        <f t="shared" si="26"/>
        <v>22350</v>
      </c>
      <c r="K66" s="112">
        <f t="shared" si="26"/>
        <v>23910</v>
      </c>
      <c r="L66" s="112">
        <f t="shared" si="26"/>
        <v>25440</v>
      </c>
      <c r="N66" s="188" t="s">
        <v>2126</v>
      </c>
      <c r="P66" s="221">
        <f t="shared" ref="P66:W66" si="27">+P110/5*3</f>
        <v>12960</v>
      </c>
      <c r="Q66" s="221">
        <f t="shared" si="27"/>
        <v>14790</v>
      </c>
      <c r="R66" s="221">
        <f t="shared" si="27"/>
        <v>16650</v>
      </c>
      <c r="S66" s="221">
        <f t="shared" si="27"/>
        <v>18480</v>
      </c>
      <c r="T66" s="221">
        <f t="shared" si="27"/>
        <v>19980</v>
      </c>
      <c r="U66" s="221">
        <f t="shared" si="27"/>
        <v>21450</v>
      </c>
      <c r="V66" s="221">
        <f t="shared" si="27"/>
        <v>22920</v>
      </c>
      <c r="W66" s="221">
        <f t="shared" si="27"/>
        <v>24420</v>
      </c>
      <c r="Y66" s="221">
        <f t="shared" ref="Y66:AF66" si="28">+Y110/5*3</f>
        <v>13500</v>
      </c>
      <c r="Z66" s="221">
        <f t="shared" si="28"/>
        <v>15420</v>
      </c>
      <c r="AA66" s="221">
        <f t="shared" si="28"/>
        <v>17340</v>
      </c>
      <c r="AB66" s="221">
        <f t="shared" si="28"/>
        <v>19260</v>
      </c>
      <c r="AC66" s="221">
        <f t="shared" si="28"/>
        <v>20820</v>
      </c>
      <c r="AD66" s="221">
        <f t="shared" si="28"/>
        <v>22350</v>
      </c>
      <c r="AE66" s="221">
        <f t="shared" si="28"/>
        <v>23910</v>
      </c>
      <c r="AF66" s="221">
        <f t="shared" si="28"/>
        <v>25440</v>
      </c>
      <c r="AI66" s="221">
        <f t="shared" ref="AI66:AP66" si="29">+AI110*0.6</f>
        <v>0</v>
      </c>
      <c r="AJ66" s="221">
        <f t="shared" si="29"/>
        <v>0</v>
      </c>
      <c r="AK66" s="221">
        <f t="shared" si="29"/>
        <v>0</v>
      </c>
      <c r="AL66" s="221">
        <f t="shared" si="29"/>
        <v>0</v>
      </c>
      <c r="AM66" s="221">
        <f t="shared" si="29"/>
        <v>0</v>
      </c>
      <c r="AN66" s="221">
        <f t="shared" si="29"/>
        <v>0</v>
      </c>
      <c r="AO66" s="221">
        <f t="shared" si="29"/>
        <v>0</v>
      </c>
      <c r="AP66" s="221">
        <f t="shared" si="29"/>
        <v>0</v>
      </c>
      <c r="AT66" s="9" t="s">
        <v>41</v>
      </c>
      <c r="AW66" s="212"/>
      <c r="AX66" s="212"/>
      <c r="AY66" s="131" t="s">
        <v>1123</v>
      </c>
      <c r="AZ66" s="211" t="s">
        <v>1105</v>
      </c>
      <c r="BA66" s="209" t="s">
        <v>1446</v>
      </c>
      <c r="BB66" s="231" t="s">
        <v>1069</v>
      </c>
      <c r="BC66" s="246" t="s">
        <v>1069</v>
      </c>
      <c r="BD66" s="323" t="s">
        <v>1091</v>
      </c>
      <c r="BE66" s="320" t="s">
        <v>2458</v>
      </c>
      <c r="BF66" s="6" t="e">
        <f t="shared" si="8"/>
        <v>#N/A</v>
      </c>
    </row>
    <row r="67" spans="1:58" hidden="1">
      <c r="A67" s="214">
        <f t="shared" ref="A67:A73" si="30">IF($A$24=$AU20,1,0)</f>
        <v>0</v>
      </c>
      <c r="B67" s="214">
        <f t="shared" si="13"/>
        <v>1</v>
      </c>
      <c r="C67" s="214">
        <f t="shared" si="10"/>
        <v>1</v>
      </c>
      <c r="E67" s="190">
        <f t="shared" ref="E67:L67" si="31">+MAX(E66,E68)</f>
        <v>13500</v>
      </c>
      <c r="F67" s="190">
        <f t="shared" si="31"/>
        <v>15420</v>
      </c>
      <c r="G67" s="190">
        <f t="shared" si="31"/>
        <v>17340</v>
      </c>
      <c r="H67" s="190">
        <f t="shared" si="31"/>
        <v>19260</v>
      </c>
      <c r="I67" s="190">
        <f t="shared" si="31"/>
        <v>20820</v>
      </c>
      <c r="J67" s="190">
        <f t="shared" si="31"/>
        <v>22350</v>
      </c>
      <c r="K67" s="190">
        <f t="shared" si="31"/>
        <v>23910</v>
      </c>
      <c r="L67" s="190">
        <f t="shared" si="31"/>
        <v>25440</v>
      </c>
      <c r="N67" s="191" t="s">
        <v>2231</v>
      </c>
      <c r="P67" s="225"/>
      <c r="Q67" s="225"/>
      <c r="R67" s="225"/>
      <c r="S67" s="225"/>
      <c r="T67" s="225"/>
      <c r="U67" s="225"/>
      <c r="V67" s="225"/>
      <c r="W67" s="225"/>
      <c r="Y67" s="225"/>
      <c r="Z67" s="225"/>
      <c r="AA67" s="225"/>
      <c r="AB67" s="225"/>
      <c r="AC67" s="225"/>
      <c r="AD67" s="225"/>
      <c r="AE67" s="225"/>
      <c r="AF67" s="225"/>
      <c r="AI67" s="225"/>
      <c r="AJ67" s="225"/>
      <c r="AK67" s="225"/>
      <c r="AL67" s="225"/>
      <c r="AM67" s="225"/>
      <c r="AN67" s="225"/>
      <c r="AO67" s="225"/>
      <c r="AP67" s="225"/>
      <c r="AT67" s="9" t="s">
        <v>132</v>
      </c>
      <c r="AW67" s="212"/>
      <c r="AX67" s="212"/>
      <c r="AY67" s="131" t="s">
        <v>1124</v>
      </c>
      <c r="AZ67" s="211" t="s">
        <v>1443</v>
      </c>
      <c r="BA67" s="209" t="s">
        <v>1512</v>
      </c>
      <c r="BB67" s="231" t="s">
        <v>1130</v>
      </c>
      <c r="BC67" s="246" t="s">
        <v>1130</v>
      </c>
      <c r="BD67" s="323" t="s">
        <v>1573</v>
      </c>
      <c r="BE67" s="320" t="s">
        <v>2459</v>
      </c>
      <c r="BF67" s="6" t="e">
        <f t="shared" si="8"/>
        <v>#N/A</v>
      </c>
    </row>
    <row r="68" spans="1:58" hidden="1">
      <c r="A68" s="214">
        <f t="shared" si="30"/>
        <v>0</v>
      </c>
      <c r="B68" s="214">
        <f t="shared" si="13"/>
        <v>1</v>
      </c>
      <c r="C68" s="214">
        <f t="shared" si="10"/>
        <v>1</v>
      </c>
      <c r="E68" s="112">
        <f>+MAX(P68,Y68,AI68)</f>
        <v>13500</v>
      </c>
      <c r="F68" s="112">
        <f>+MAX(Q68,Z68,AJ68)</f>
        <v>15420</v>
      </c>
      <c r="G68" s="112">
        <f t="shared" si="26"/>
        <v>17340</v>
      </c>
      <c r="H68" s="112">
        <f t="shared" si="26"/>
        <v>19260</v>
      </c>
      <c r="I68" s="112">
        <f t="shared" si="26"/>
        <v>20820</v>
      </c>
      <c r="J68" s="112">
        <f t="shared" si="26"/>
        <v>22350</v>
      </c>
      <c r="K68" s="112">
        <f t="shared" si="26"/>
        <v>23910</v>
      </c>
      <c r="L68" s="112">
        <f t="shared" si="26"/>
        <v>25440</v>
      </c>
      <c r="N68" s="108" t="s">
        <v>2190</v>
      </c>
      <c r="P68" s="221">
        <f>+P112/5*3</f>
        <v>12330</v>
      </c>
      <c r="Q68" s="221">
        <f t="shared" ref="Q68:W68" si="32">+Q112/5*3</f>
        <v>14070</v>
      </c>
      <c r="R68" s="221">
        <f t="shared" si="32"/>
        <v>15840</v>
      </c>
      <c r="S68" s="221">
        <f t="shared" si="32"/>
        <v>17580</v>
      </c>
      <c r="T68" s="221">
        <f t="shared" si="32"/>
        <v>18990</v>
      </c>
      <c r="U68" s="221">
        <f t="shared" si="32"/>
        <v>20400</v>
      </c>
      <c r="V68" s="221">
        <f t="shared" si="32"/>
        <v>21810</v>
      </c>
      <c r="W68" s="221">
        <f t="shared" si="32"/>
        <v>23220</v>
      </c>
      <c r="Y68" s="221">
        <f t="shared" ref="Y68:AF70" si="33">+Y112/5*3</f>
        <v>13500</v>
      </c>
      <c r="Z68" s="221">
        <f t="shared" si="33"/>
        <v>15420</v>
      </c>
      <c r="AA68" s="221">
        <f t="shared" si="33"/>
        <v>17340</v>
      </c>
      <c r="AB68" s="221">
        <f t="shared" si="33"/>
        <v>19260</v>
      </c>
      <c r="AC68" s="221">
        <f t="shared" si="33"/>
        <v>20820</v>
      </c>
      <c r="AD68" s="221">
        <f t="shared" si="33"/>
        <v>22350</v>
      </c>
      <c r="AE68" s="221">
        <f t="shared" si="33"/>
        <v>23910</v>
      </c>
      <c r="AF68" s="221">
        <f t="shared" si="33"/>
        <v>25440</v>
      </c>
      <c r="AI68" s="221">
        <f t="shared" ref="AI68:AP70" si="34">+AI112*0.6</f>
        <v>0</v>
      </c>
      <c r="AJ68" s="221">
        <f t="shared" si="34"/>
        <v>0</v>
      </c>
      <c r="AK68" s="221">
        <f t="shared" si="34"/>
        <v>0</v>
      </c>
      <c r="AL68" s="221">
        <f t="shared" si="34"/>
        <v>0</v>
      </c>
      <c r="AM68" s="221">
        <f t="shared" si="34"/>
        <v>0</v>
      </c>
      <c r="AN68" s="221">
        <f t="shared" si="34"/>
        <v>0</v>
      </c>
      <c r="AO68" s="221">
        <f t="shared" si="34"/>
        <v>0</v>
      </c>
      <c r="AP68" s="221">
        <f t="shared" si="34"/>
        <v>0</v>
      </c>
      <c r="AT68" s="9" t="s">
        <v>134</v>
      </c>
      <c r="AW68" s="212"/>
      <c r="AX68" s="212"/>
      <c r="AY68" s="131" t="s">
        <v>1125</v>
      </c>
      <c r="AZ68" s="211" t="s">
        <v>1106</v>
      </c>
      <c r="BA68" s="209" t="s">
        <v>1108</v>
      </c>
      <c r="BB68" s="231" t="s">
        <v>41</v>
      </c>
      <c r="BC68" s="246" t="s">
        <v>41</v>
      </c>
      <c r="BD68" s="323" t="s">
        <v>25</v>
      </c>
      <c r="BE68" s="321" t="s">
        <v>1091</v>
      </c>
      <c r="BF68" s="6">
        <f t="shared" si="8"/>
        <v>31</v>
      </c>
    </row>
    <row r="69" spans="1:58" hidden="1">
      <c r="A69" s="214">
        <f t="shared" si="30"/>
        <v>0</v>
      </c>
      <c r="B69" s="214">
        <f t="shared" si="13"/>
        <v>1</v>
      </c>
      <c r="C69" s="214">
        <f t="shared" ref="C69:C74" si="35">+IF((A69+B69)=2,1,A69+B69)</f>
        <v>1</v>
      </c>
      <c r="E69" s="224">
        <f>+MAX(E68,E70)</f>
        <v>13500</v>
      </c>
      <c r="F69" s="224">
        <f t="shared" ref="F69:L69" si="36">+MAX(F68,F70)</f>
        <v>15420</v>
      </c>
      <c r="G69" s="224">
        <f t="shared" si="36"/>
        <v>17340</v>
      </c>
      <c r="H69" s="224">
        <f t="shared" si="36"/>
        <v>19260</v>
      </c>
      <c r="I69" s="224">
        <f t="shared" si="36"/>
        <v>20820</v>
      </c>
      <c r="J69" s="224">
        <f t="shared" si="36"/>
        <v>22350</v>
      </c>
      <c r="K69" s="224">
        <f t="shared" si="36"/>
        <v>23910</v>
      </c>
      <c r="L69" s="224">
        <f t="shared" si="36"/>
        <v>25440</v>
      </c>
      <c r="N69" s="191" t="s">
        <v>2231</v>
      </c>
      <c r="P69" s="227"/>
      <c r="Q69" s="227"/>
      <c r="R69" s="227"/>
      <c r="S69" s="227"/>
      <c r="T69" s="227"/>
      <c r="U69" s="227"/>
      <c r="V69" s="227"/>
      <c r="W69" s="227"/>
      <c r="Y69" s="225"/>
      <c r="Z69" s="225"/>
      <c r="AA69" s="225"/>
      <c r="AB69" s="225"/>
      <c r="AC69" s="225"/>
      <c r="AD69" s="225"/>
      <c r="AE69" s="225"/>
      <c r="AF69" s="225"/>
      <c r="AI69" s="225"/>
      <c r="AJ69" s="225"/>
      <c r="AK69" s="225"/>
      <c r="AL69" s="225"/>
      <c r="AM69" s="225"/>
      <c r="AN69" s="225"/>
      <c r="AO69" s="225"/>
      <c r="AP69" s="225"/>
      <c r="AT69" s="9" t="s">
        <v>42</v>
      </c>
      <c r="AW69" s="212"/>
      <c r="AX69" s="212"/>
      <c r="AY69" s="131"/>
      <c r="AZ69" s="211"/>
      <c r="BA69" s="209"/>
      <c r="BB69" s="231" t="s">
        <v>1133</v>
      </c>
      <c r="BC69" s="246" t="s">
        <v>1133</v>
      </c>
      <c r="BD69" s="323" t="s">
        <v>1439</v>
      </c>
      <c r="BE69" s="321" t="s">
        <v>1573</v>
      </c>
    </row>
    <row r="70" spans="1:58" hidden="1">
      <c r="A70" s="214">
        <f t="shared" si="30"/>
        <v>0</v>
      </c>
      <c r="B70" s="214">
        <f t="shared" si="13"/>
        <v>1</v>
      </c>
      <c r="C70" s="214">
        <f t="shared" si="35"/>
        <v>1</v>
      </c>
      <c r="E70" s="239">
        <f>+MAX(P70,Y70,AI70)</f>
        <v>13500</v>
      </c>
      <c r="F70" s="239">
        <f>+MAX(Q70,Z70,AJ70)</f>
        <v>15420</v>
      </c>
      <c r="G70" s="239">
        <f t="shared" ref="G70:L70" si="37">+MAX(R70,AA70,AK70)</f>
        <v>17340</v>
      </c>
      <c r="H70" s="239">
        <f t="shared" si="37"/>
        <v>19260</v>
      </c>
      <c r="I70" s="239">
        <f t="shared" si="37"/>
        <v>20820</v>
      </c>
      <c r="J70" s="239">
        <f t="shared" si="37"/>
        <v>22350</v>
      </c>
      <c r="K70" s="239">
        <f t="shared" si="37"/>
        <v>23910</v>
      </c>
      <c r="L70" s="239">
        <f t="shared" si="37"/>
        <v>25440</v>
      </c>
      <c r="N70" s="108" t="s">
        <v>2229</v>
      </c>
      <c r="P70" s="221">
        <f>+P114/5*3</f>
        <v>12270</v>
      </c>
      <c r="Q70" s="221">
        <f t="shared" ref="Q70:W70" si="38">+Q114/5*3</f>
        <v>14040</v>
      </c>
      <c r="R70" s="221">
        <f t="shared" si="38"/>
        <v>15780</v>
      </c>
      <c r="S70" s="221">
        <f t="shared" si="38"/>
        <v>17520</v>
      </c>
      <c r="T70" s="221">
        <f t="shared" si="38"/>
        <v>18930</v>
      </c>
      <c r="U70" s="221">
        <f t="shared" si="38"/>
        <v>20340</v>
      </c>
      <c r="V70" s="221">
        <f t="shared" si="38"/>
        <v>21750</v>
      </c>
      <c r="W70" s="221">
        <f t="shared" si="38"/>
        <v>23130</v>
      </c>
      <c r="Y70" s="221">
        <f t="shared" si="33"/>
        <v>13500</v>
      </c>
      <c r="Z70" s="221">
        <f t="shared" si="33"/>
        <v>15420</v>
      </c>
      <c r="AA70" s="221">
        <f t="shared" si="33"/>
        <v>17340</v>
      </c>
      <c r="AB70" s="221">
        <f t="shared" si="33"/>
        <v>19260</v>
      </c>
      <c r="AC70" s="221">
        <f t="shared" si="33"/>
        <v>20820</v>
      </c>
      <c r="AD70" s="221">
        <f t="shared" si="33"/>
        <v>22350</v>
      </c>
      <c r="AE70" s="221">
        <f t="shared" si="33"/>
        <v>23910</v>
      </c>
      <c r="AF70" s="221">
        <f t="shared" si="33"/>
        <v>25440</v>
      </c>
      <c r="AI70" s="221">
        <f t="shared" si="34"/>
        <v>0</v>
      </c>
      <c r="AJ70" s="221">
        <f t="shared" si="34"/>
        <v>0</v>
      </c>
      <c r="AK70" s="221">
        <f t="shared" si="34"/>
        <v>0</v>
      </c>
      <c r="AL70" s="221">
        <f t="shared" si="34"/>
        <v>0</v>
      </c>
      <c r="AM70" s="221">
        <f t="shared" si="34"/>
        <v>0</v>
      </c>
      <c r="AN70" s="221">
        <f t="shared" si="34"/>
        <v>0</v>
      </c>
      <c r="AO70" s="221">
        <f t="shared" si="34"/>
        <v>0</v>
      </c>
      <c r="AP70" s="221">
        <f t="shared" si="34"/>
        <v>0</v>
      </c>
      <c r="AT70" s="9" t="s">
        <v>43</v>
      </c>
      <c r="AW70" s="212"/>
      <c r="AX70" s="212"/>
      <c r="AY70" s="131"/>
      <c r="AZ70" s="211"/>
      <c r="BA70" s="209"/>
      <c r="BB70" s="231" t="s">
        <v>268</v>
      </c>
      <c r="BC70" s="246" t="s">
        <v>268</v>
      </c>
      <c r="BD70" s="323" t="s">
        <v>1092</v>
      </c>
      <c r="BE70" s="320" t="s">
        <v>25</v>
      </c>
    </row>
    <row r="71" spans="1:58" hidden="1">
      <c r="A71" s="214">
        <f t="shared" si="30"/>
        <v>0</v>
      </c>
      <c r="B71" s="214">
        <f t="shared" si="13"/>
        <v>1</v>
      </c>
      <c r="C71" s="214">
        <f t="shared" si="35"/>
        <v>1</v>
      </c>
      <c r="E71" s="224">
        <f>+MAX(E70,E72)</f>
        <v>13500</v>
      </c>
      <c r="F71" s="224">
        <f t="shared" ref="F71:L71" si="39">+MAX(F70,F72)</f>
        <v>15420</v>
      </c>
      <c r="G71" s="224">
        <f t="shared" si="39"/>
        <v>17340</v>
      </c>
      <c r="H71" s="224">
        <f t="shared" si="39"/>
        <v>19260</v>
      </c>
      <c r="I71" s="224">
        <f t="shared" si="39"/>
        <v>20820</v>
      </c>
      <c r="J71" s="224">
        <f t="shared" si="39"/>
        <v>22350</v>
      </c>
      <c r="K71" s="224">
        <f t="shared" si="39"/>
        <v>23910</v>
      </c>
      <c r="L71" s="224">
        <f t="shared" si="39"/>
        <v>25440</v>
      </c>
      <c r="N71" s="191" t="s">
        <v>2231</v>
      </c>
      <c r="P71" s="227"/>
      <c r="Q71" s="227"/>
      <c r="R71" s="227"/>
      <c r="S71" s="227"/>
      <c r="T71" s="227"/>
      <c r="U71" s="227"/>
      <c r="V71" s="227"/>
      <c r="W71" s="227"/>
      <c r="Y71" s="225"/>
      <c r="Z71" s="225"/>
      <c r="AA71" s="225"/>
      <c r="AB71" s="225"/>
      <c r="AC71" s="225"/>
      <c r="AD71" s="225"/>
      <c r="AE71" s="225"/>
      <c r="AF71" s="225"/>
      <c r="AI71" s="225"/>
      <c r="AJ71" s="225"/>
      <c r="AK71" s="225"/>
      <c r="AL71" s="225"/>
      <c r="AM71" s="225"/>
      <c r="AN71" s="225"/>
      <c r="AO71" s="225"/>
      <c r="AP71" s="225"/>
      <c r="AT71" s="9" t="s">
        <v>133</v>
      </c>
      <c r="AW71" s="212"/>
      <c r="AX71" s="212"/>
      <c r="AY71" s="131" t="s">
        <v>1126</v>
      </c>
      <c r="AZ71" s="211" t="s">
        <v>1444</v>
      </c>
      <c r="BA71" s="209" t="s">
        <v>1109</v>
      </c>
      <c r="BB71" s="231" t="s">
        <v>1134</v>
      </c>
      <c r="BC71" s="246" t="s">
        <v>1134</v>
      </c>
      <c r="BD71" s="323" t="s">
        <v>1574</v>
      </c>
      <c r="BE71" s="321" t="s">
        <v>1439</v>
      </c>
      <c r="BF71" s="6">
        <f>+MATCH(BE$10:BE$555,AZ$10:AZ$547,0)</f>
        <v>33</v>
      </c>
    </row>
    <row r="72" spans="1:58" hidden="1">
      <c r="A72" s="214">
        <f t="shared" si="30"/>
        <v>0</v>
      </c>
      <c r="B72" s="214">
        <f t="shared" si="13"/>
        <v>1</v>
      </c>
      <c r="C72" s="214">
        <f t="shared" si="35"/>
        <v>1</v>
      </c>
      <c r="D72" s="241"/>
      <c r="E72" s="239">
        <f t="shared" ref="E72:L72" si="40">+MAX(P72,Y72,AI72)</f>
        <v>13500</v>
      </c>
      <c r="F72" s="239">
        <f t="shared" si="40"/>
        <v>15420</v>
      </c>
      <c r="G72" s="239">
        <f t="shared" si="40"/>
        <v>17340</v>
      </c>
      <c r="H72" s="239">
        <f t="shared" si="40"/>
        <v>19260</v>
      </c>
      <c r="I72" s="239">
        <f t="shared" si="40"/>
        <v>20820</v>
      </c>
      <c r="J72" s="239">
        <f t="shared" si="40"/>
        <v>22350</v>
      </c>
      <c r="K72" s="239">
        <f t="shared" si="40"/>
        <v>23910</v>
      </c>
      <c r="L72" s="239">
        <f t="shared" si="40"/>
        <v>25440</v>
      </c>
      <c r="N72" s="108" t="str">
        <f>AU25</f>
        <v>5/13/2016 - 4/13/2017</v>
      </c>
      <c r="P72" s="221">
        <f>+P116*0.6</f>
        <v>12900</v>
      </c>
      <c r="Q72" s="221">
        <f t="shared" ref="Q72:W72" si="41">+Q116*0.6</f>
        <v>14730</v>
      </c>
      <c r="R72" s="221">
        <f t="shared" si="41"/>
        <v>16560</v>
      </c>
      <c r="S72" s="221">
        <f t="shared" si="41"/>
        <v>18390</v>
      </c>
      <c r="T72" s="221">
        <f t="shared" si="41"/>
        <v>19890</v>
      </c>
      <c r="U72" s="221">
        <f t="shared" si="41"/>
        <v>21360</v>
      </c>
      <c r="V72" s="221">
        <f t="shared" si="41"/>
        <v>22830</v>
      </c>
      <c r="W72" s="221">
        <f t="shared" si="41"/>
        <v>24300</v>
      </c>
      <c r="Y72" s="221">
        <f>+Y116*0.6</f>
        <v>13500</v>
      </c>
      <c r="Z72" s="221">
        <f t="shared" ref="Z72:AF72" si="42">+Z116*0.6</f>
        <v>15420</v>
      </c>
      <c r="AA72" s="221">
        <f t="shared" si="42"/>
        <v>17340</v>
      </c>
      <c r="AB72" s="221">
        <f t="shared" si="42"/>
        <v>19260</v>
      </c>
      <c r="AC72" s="221">
        <f t="shared" si="42"/>
        <v>20820</v>
      </c>
      <c r="AD72" s="221">
        <f t="shared" si="42"/>
        <v>22350</v>
      </c>
      <c r="AE72" s="221">
        <f t="shared" si="42"/>
        <v>23910</v>
      </c>
      <c r="AF72" s="221">
        <f t="shared" si="42"/>
        <v>25440</v>
      </c>
      <c r="AI72" s="221">
        <f t="shared" ref="AI72:AP72" si="43">+AI116*0.6</f>
        <v>0</v>
      </c>
      <c r="AJ72" s="221">
        <f t="shared" si="43"/>
        <v>0</v>
      </c>
      <c r="AK72" s="221">
        <f t="shared" si="43"/>
        <v>0</v>
      </c>
      <c r="AL72" s="221">
        <f t="shared" si="43"/>
        <v>0</v>
      </c>
      <c r="AM72" s="221">
        <f t="shared" si="43"/>
        <v>0</v>
      </c>
      <c r="AN72" s="221">
        <f t="shared" si="43"/>
        <v>0</v>
      </c>
      <c r="AO72" s="221">
        <f t="shared" si="43"/>
        <v>0</v>
      </c>
      <c r="AP72" s="221">
        <f t="shared" si="43"/>
        <v>0</v>
      </c>
      <c r="AT72" s="9" t="s">
        <v>135</v>
      </c>
      <c r="AW72" s="212"/>
      <c r="AX72" s="212"/>
      <c r="AY72" s="131" t="s">
        <v>1127</v>
      </c>
      <c r="AZ72" s="211" t="s">
        <v>35</v>
      </c>
      <c r="BA72" s="209" t="s">
        <v>1110</v>
      </c>
      <c r="BB72" s="231" t="s">
        <v>43</v>
      </c>
      <c r="BC72" s="246" t="s">
        <v>43</v>
      </c>
      <c r="BD72" s="323" t="s">
        <v>2460</v>
      </c>
      <c r="BE72" s="321" t="s">
        <v>1092</v>
      </c>
      <c r="BF72" s="6">
        <f>+MATCH(BE$10:BE$555,AZ$10:AZ$547,0)</f>
        <v>34</v>
      </c>
    </row>
    <row r="73" spans="1:58" hidden="1">
      <c r="A73" s="224">
        <f t="shared" si="30"/>
        <v>0</v>
      </c>
      <c r="B73" s="224">
        <f t="shared" si="13"/>
        <v>1</v>
      </c>
      <c r="C73" s="224">
        <f t="shared" si="35"/>
        <v>1</v>
      </c>
      <c r="D73" s="241"/>
      <c r="E73" s="224">
        <f t="shared" ref="E73:L75" si="44">+MAX(E72,E74)</f>
        <v>13500</v>
      </c>
      <c r="F73" s="224">
        <f t="shared" si="44"/>
        <v>15420</v>
      </c>
      <c r="G73" s="224">
        <f t="shared" si="44"/>
        <v>17340</v>
      </c>
      <c r="H73" s="224">
        <f t="shared" si="44"/>
        <v>19260</v>
      </c>
      <c r="I73" s="224">
        <f t="shared" si="44"/>
        <v>20820</v>
      </c>
      <c r="J73" s="224">
        <f t="shared" si="44"/>
        <v>22350</v>
      </c>
      <c r="K73" s="224">
        <f t="shared" si="44"/>
        <v>23910</v>
      </c>
      <c r="L73" s="224">
        <f t="shared" si="44"/>
        <v>25440</v>
      </c>
      <c r="M73" s="241"/>
      <c r="N73" s="191" t="s">
        <v>2231</v>
      </c>
      <c r="O73" s="241"/>
      <c r="P73" s="225"/>
      <c r="Q73" s="225"/>
      <c r="R73" s="225"/>
      <c r="S73" s="225"/>
      <c r="T73" s="225"/>
      <c r="U73" s="225"/>
      <c r="V73" s="225"/>
      <c r="W73" s="225"/>
      <c r="X73" s="241"/>
      <c r="Y73" s="225"/>
      <c r="Z73" s="225"/>
      <c r="AA73" s="225"/>
      <c r="AB73" s="225"/>
      <c r="AC73" s="225"/>
      <c r="AD73" s="225"/>
      <c r="AE73" s="225"/>
      <c r="AF73" s="225"/>
      <c r="AG73" s="241"/>
      <c r="AH73" s="241"/>
      <c r="AI73" s="225"/>
      <c r="AJ73" s="225"/>
      <c r="AK73" s="225"/>
      <c r="AL73" s="225"/>
      <c r="AM73" s="225"/>
      <c r="AN73" s="225"/>
      <c r="AO73" s="225"/>
      <c r="AP73" s="225"/>
      <c r="AQ73" s="241"/>
      <c r="AT73" s="9" t="s">
        <v>136</v>
      </c>
      <c r="AW73" s="212"/>
      <c r="AX73" s="212"/>
      <c r="AY73" s="131" t="s">
        <v>1128</v>
      </c>
      <c r="AZ73" s="211" t="s">
        <v>1445</v>
      </c>
      <c r="BA73" s="209" t="s">
        <v>1111</v>
      </c>
      <c r="BB73" s="231" t="s">
        <v>1135</v>
      </c>
      <c r="BC73" s="246" t="s">
        <v>1135</v>
      </c>
      <c r="BD73" s="323" t="s">
        <v>1425</v>
      </c>
      <c r="BE73" s="321" t="s">
        <v>1574</v>
      </c>
      <c r="BF73" s="6">
        <f>+MATCH(BE$10:BE$555,AZ$10:AZ$547,0)</f>
        <v>35</v>
      </c>
    </row>
    <row r="74" spans="1:58" hidden="1">
      <c r="A74" s="187">
        <f>IF($A$24=$AU27,1,0)</f>
        <v>0</v>
      </c>
      <c r="B74" s="187">
        <f>IF(OR(B73=1,$B$18=$AU27),1,0)</f>
        <v>1</v>
      </c>
      <c r="C74" s="187">
        <f t="shared" si="35"/>
        <v>1</v>
      </c>
      <c r="D74" s="241"/>
      <c r="E74" s="187">
        <f>+MAX(P74,Y74,AI74)</f>
        <v>13500</v>
      </c>
      <c r="F74" s="187">
        <f t="shared" ref="F74:L74" si="45">+MAX(Q74,Z74,AJ74)</f>
        <v>15420</v>
      </c>
      <c r="G74" s="187">
        <f t="shared" si="45"/>
        <v>17340</v>
      </c>
      <c r="H74" s="187">
        <f t="shared" si="45"/>
        <v>19260</v>
      </c>
      <c r="I74" s="187">
        <f t="shared" si="45"/>
        <v>20820</v>
      </c>
      <c r="J74" s="187">
        <f t="shared" si="45"/>
        <v>22350</v>
      </c>
      <c r="K74" s="187">
        <f t="shared" si="45"/>
        <v>23910</v>
      </c>
      <c r="L74" s="187">
        <f t="shared" si="45"/>
        <v>25440</v>
      </c>
      <c r="M74" s="241"/>
      <c r="N74" s="108" t="str">
        <f>AU27</f>
        <v>5/30/2017 - 3/31/2018</v>
      </c>
      <c r="O74" s="241"/>
      <c r="P74" s="226">
        <f>+P118*0.6</f>
        <v>12270</v>
      </c>
      <c r="Q74" s="226">
        <f t="shared" ref="Q74:W74" si="46">+Q118*0.6</f>
        <v>14010</v>
      </c>
      <c r="R74" s="226">
        <f t="shared" si="46"/>
        <v>15750</v>
      </c>
      <c r="S74" s="226">
        <f t="shared" si="46"/>
        <v>17490</v>
      </c>
      <c r="T74" s="226">
        <f t="shared" si="46"/>
        <v>18900</v>
      </c>
      <c r="U74" s="226">
        <f t="shared" si="46"/>
        <v>20310</v>
      </c>
      <c r="V74" s="226">
        <f t="shared" si="46"/>
        <v>21690</v>
      </c>
      <c r="W74" s="226">
        <f t="shared" si="46"/>
        <v>23100</v>
      </c>
      <c r="X74" s="241"/>
      <c r="Y74" s="226">
        <f>+Y118*0.6</f>
        <v>13500</v>
      </c>
      <c r="Z74" s="226">
        <f t="shared" ref="Z74:AF76" si="47">+Z118*0.6</f>
        <v>15420</v>
      </c>
      <c r="AA74" s="226">
        <f t="shared" si="47"/>
        <v>17340</v>
      </c>
      <c r="AB74" s="226">
        <f t="shared" si="47"/>
        <v>19260</v>
      </c>
      <c r="AC74" s="226">
        <f t="shared" si="47"/>
        <v>20820</v>
      </c>
      <c r="AD74" s="226">
        <f t="shared" si="47"/>
        <v>22350</v>
      </c>
      <c r="AE74" s="226">
        <f t="shared" si="47"/>
        <v>23910</v>
      </c>
      <c r="AF74" s="226">
        <f t="shared" si="47"/>
        <v>25440</v>
      </c>
      <c r="AG74" s="241"/>
      <c r="AH74" s="241"/>
      <c r="AI74" s="226">
        <f>+AI118*0.6</f>
        <v>0</v>
      </c>
      <c r="AJ74" s="226">
        <f t="shared" ref="AJ74:AP76" si="48">+AJ118*0.6</f>
        <v>0</v>
      </c>
      <c r="AK74" s="226">
        <f t="shared" si="48"/>
        <v>0</v>
      </c>
      <c r="AL74" s="226">
        <f t="shared" si="48"/>
        <v>0</v>
      </c>
      <c r="AM74" s="226">
        <f t="shared" si="48"/>
        <v>0</v>
      </c>
      <c r="AN74" s="226">
        <f t="shared" si="48"/>
        <v>0</v>
      </c>
      <c r="AO74" s="226">
        <f t="shared" si="48"/>
        <v>0</v>
      </c>
      <c r="AP74" s="226">
        <f t="shared" si="48"/>
        <v>0</v>
      </c>
      <c r="AQ74" s="241"/>
      <c r="AT74" s="9" t="s">
        <v>137</v>
      </c>
      <c r="AW74" s="212"/>
      <c r="AX74" s="212"/>
      <c r="AY74" s="131" t="s">
        <v>37</v>
      </c>
      <c r="AZ74" s="211" t="s">
        <v>1021</v>
      </c>
      <c r="BA74" s="209" t="s">
        <v>1112</v>
      </c>
      <c r="BB74" s="231" t="s">
        <v>1136</v>
      </c>
      <c r="BC74" s="246" t="s">
        <v>1136</v>
      </c>
      <c r="BD74" s="323" t="s">
        <v>1440</v>
      </c>
      <c r="BE74" s="320" t="s">
        <v>2460</v>
      </c>
      <c r="BF74" s="6" t="e">
        <f>+MATCH(BE$10:BE$555,AZ$10:AZ$547,0)</f>
        <v>#N/A</v>
      </c>
    </row>
    <row r="75" spans="1:58" hidden="1">
      <c r="A75" s="214">
        <f>IF($A$24=$AU28,1,0)</f>
        <v>0</v>
      </c>
      <c r="B75" s="214">
        <f>IF(OR(B74=1,$B$18=$AU28),1,0)</f>
        <v>1</v>
      </c>
      <c r="C75" s="214">
        <f t="shared" ref="C75" si="49">+IF((A75+B75)=2,1,A75+B75)</f>
        <v>1</v>
      </c>
      <c r="D75" s="241"/>
      <c r="E75" s="224">
        <f t="shared" si="44"/>
        <v>13500</v>
      </c>
      <c r="F75" s="224">
        <f t="shared" si="44"/>
        <v>15420</v>
      </c>
      <c r="G75" s="224">
        <f t="shared" si="44"/>
        <v>17340</v>
      </c>
      <c r="H75" s="224">
        <f t="shared" si="44"/>
        <v>19260</v>
      </c>
      <c r="I75" s="224">
        <f t="shared" si="44"/>
        <v>20820</v>
      </c>
      <c r="J75" s="224">
        <f t="shared" si="44"/>
        <v>22350</v>
      </c>
      <c r="K75" s="224">
        <f t="shared" si="44"/>
        <v>23910</v>
      </c>
      <c r="L75" s="224">
        <f t="shared" si="44"/>
        <v>25440</v>
      </c>
      <c r="M75" s="241"/>
      <c r="N75" s="191" t="s">
        <v>2231</v>
      </c>
      <c r="O75" s="241"/>
      <c r="P75" s="225"/>
      <c r="Q75" s="225"/>
      <c r="R75" s="225"/>
      <c r="S75" s="225"/>
      <c r="T75" s="225"/>
      <c r="U75" s="225"/>
      <c r="V75" s="225"/>
      <c r="W75" s="225"/>
      <c r="X75" s="241"/>
      <c r="Y75" s="225"/>
      <c r="Z75" s="225"/>
      <c r="AA75" s="225"/>
      <c r="AB75" s="225"/>
      <c r="AC75" s="225"/>
      <c r="AD75" s="225"/>
      <c r="AE75" s="225"/>
      <c r="AF75" s="225"/>
      <c r="AG75" s="241"/>
      <c r="AH75" s="241"/>
      <c r="AI75" s="225"/>
      <c r="AJ75" s="225"/>
      <c r="AK75" s="225"/>
      <c r="AL75" s="225"/>
      <c r="AM75" s="225"/>
      <c r="AN75" s="225"/>
      <c r="AO75" s="225"/>
      <c r="AP75" s="225"/>
      <c r="AQ75" s="241"/>
      <c r="AT75" s="9" t="s">
        <v>138</v>
      </c>
      <c r="AW75" s="212"/>
      <c r="AX75" s="212"/>
      <c r="AY75" s="131"/>
      <c r="AZ75" s="211"/>
      <c r="BA75" s="209"/>
      <c r="BB75" s="232"/>
      <c r="BC75" s="246"/>
      <c r="BD75" s="323" t="s">
        <v>1094</v>
      </c>
      <c r="BE75" s="321" t="s">
        <v>1425</v>
      </c>
    </row>
    <row r="76" spans="1:58" hidden="1">
      <c r="A76" s="214">
        <f>IF($A$24=$AU29,1,0)</f>
        <v>0</v>
      </c>
      <c r="B76" s="214">
        <f>IF(OR(B75=1,$B$18=$AU29),1,0)</f>
        <v>1</v>
      </c>
      <c r="C76" s="214">
        <f t="shared" ref="C76" si="50">+IF((A76+B76)=2,1,A76+B76)</f>
        <v>1</v>
      </c>
      <c r="D76" s="241"/>
      <c r="E76" s="187">
        <f>+MAX(P76,Y76,AI76)</f>
        <v>13500</v>
      </c>
      <c r="F76" s="187">
        <f t="shared" ref="F76" si="51">+MAX(Q76,Z76,AJ76)</f>
        <v>15420</v>
      </c>
      <c r="G76" s="187">
        <f t="shared" ref="G76" si="52">+MAX(R76,AA76,AK76)</f>
        <v>17340</v>
      </c>
      <c r="H76" s="187">
        <f t="shared" ref="H76" si="53">+MAX(S76,AB76,AL76)</f>
        <v>19260</v>
      </c>
      <c r="I76" s="187">
        <f t="shared" ref="I76" si="54">+MAX(T76,AC76,AM76)</f>
        <v>20820</v>
      </c>
      <c r="J76" s="187">
        <f t="shared" ref="J76" si="55">+MAX(U76,AD76,AN76)</f>
        <v>22350</v>
      </c>
      <c r="K76" s="187">
        <f t="shared" ref="K76" si="56">+MAX(V76,AE76,AO76)</f>
        <v>23910</v>
      </c>
      <c r="L76" s="187">
        <f t="shared" ref="L76" si="57">+MAX(W76,AF76,AP76)</f>
        <v>25440</v>
      </c>
      <c r="M76" s="241"/>
      <c r="N76" s="315" t="str">
        <f>AU29</f>
        <v>On or After 5/17/2018</v>
      </c>
      <c r="O76" s="241"/>
      <c r="P76" s="226">
        <f>P120*0.6</f>
        <v>13440</v>
      </c>
      <c r="Q76" s="226">
        <f t="shared" ref="Q76:W76" si="58">Q120*0.6</f>
        <v>15360</v>
      </c>
      <c r="R76" s="226">
        <f t="shared" si="58"/>
        <v>17280</v>
      </c>
      <c r="S76" s="226">
        <f t="shared" si="58"/>
        <v>19200</v>
      </c>
      <c r="T76" s="226">
        <f t="shared" si="58"/>
        <v>20760</v>
      </c>
      <c r="U76" s="226">
        <f t="shared" si="58"/>
        <v>22290</v>
      </c>
      <c r="V76" s="226">
        <f t="shared" si="58"/>
        <v>23820</v>
      </c>
      <c r="W76" s="226">
        <f t="shared" si="58"/>
        <v>25350</v>
      </c>
      <c r="X76" s="241"/>
      <c r="Y76" s="226">
        <f>+Y120*0.6</f>
        <v>13500</v>
      </c>
      <c r="Z76" s="226">
        <f t="shared" si="47"/>
        <v>15420</v>
      </c>
      <c r="AA76" s="226">
        <f t="shared" si="47"/>
        <v>17340</v>
      </c>
      <c r="AB76" s="226">
        <f t="shared" si="47"/>
        <v>19260</v>
      </c>
      <c r="AC76" s="226">
        <f t="shared" si="47"/>
        <v>20820</v>
      </c>
      <c r="AD76" s="226">
        <f t="shared" si="47"/>
        <v>22350</v>
      </c>
      <c r="AE76" s="226">
        <f t="shared" si="47"/>
        <v>23910</v>
      </c>
      <c r="AF76" s="226">
        <f t="shared" si="47"/>
        <v>25440</v>
      </c>
      <c r="AG76" s="241"/>
      <c r="AH76" s="241"/>
      <c r="AI76" s="226">
        <f>+AI120*0.6</f>
        <v>0</v>
      </c>
      <c r="AJ76" s="226">
        <f t="shared" si="48"/>
        <v>0</v>
      </c>
      <c r="AK76" s="226">
        <f t="shared" si="48"/>
        <v>0</v>
      </c>
      <c r="AL76" s="226">
        <f t="shared" si="48"/>
        <v>0</v>
      </c>
      <c r="AM76" s="226">
        <f t="shared" si="48"/>
        <v>0</v>
      </c>
      <c r="AN76" s="226">
        <f t="shared" si="48"/>
        <v>0</v>
      </c>
      <c r="AO76" s="226">
        <f t="shared" si="48"/>
        <v>0</v>
      </c>
      <c r="AP76" s="226">
        <f t="shared" si="48"/>
        <v>0</v>
      </c>
      <c r="AQ76" s="241"/>
      <c r="AT76" s="9" t="s">
        <v>139</v>
      </c>
      <c r="AW76" s="212"/>
      <c r="AX76" s="212"/>
      <c r="AY76" s="131"/>
      <c r="AZ76" s="211"/>
      <c r="BA76" s="209"/>
      <c r="BB76" s="232"/>
      <c r="BC76" s="246"/>
      <c r="BD76" s="323" t="s">
        <v>2461</v>
      </c>
      <c r="BE76" s="321" t="s">
        <v>1440</v>
      </c>
    </row>
    <row r="77" spans="1:58" hidden="1">
      <c r="A77" s="137"/>
      <c r="B77" s="138"/>
      <c r="C77" s="139"/>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40" t="s">
        <v>1423</v>
      </c>
      <c r="AT77" s="9" t="s">
        <v>73</v>
      </c>
      <c r="AW77" s="212"/>
      <c r="AX77" s="212"/>
      <c r="AY77" s="135" t="s">
        <v>1069</v>
      </c>
      <c r="AZ77" s="211" t="s">
        <v>1107</v>
      </c>
      <c r="BA77" s="209" t="s">
        <v>1513</v>
      </c>
      <c r="BB77" s="231" t="s">
        <v>1518</v>
      </c>
      <c r="BC77" s="246" t="s">
        <v>1518</v>
      </c>
      <c r="BD77" s="323" t="s">
        <v>1095</v>
      </c>
      <c r="BE77" s="321" t="s">
        <v>1094</v>
      </c>
      <c r="BF77" s="6">
        <f t="shared" ref="BF77:BF86" si="59">+MATCH(BE$10:BE$555,AZ$10:AZ$547,0)</f>
        <v>39</v>
      </c>
    </row>
    <row r="78" spans="1:58" ht="15.75" hidden="1">
      <c r="A78" s="100" t="s">
        <v>1413</v>
      </c>
      <c r="B78" s="101" t="s">
        <v>1414</v>
      </c>
      <c r="C78" s="106" t="s">
        <v>1364</v>
      </c>
      <c r="E78" s="136">
        <v>1</v>
      </c>
      <c r="F78" s="136">
        <v>2</v>
      </c>
      <c r="G78" s="136">
        <v>3</v>
      </c>
      <c r="H78" s="136">
        <v>4</v>
      </c>
      <c r="I78" s="136">
        <v>5</v>
      </c>
      <c r="J78" s="136">
        <v>6</v>
      </c>
      <c r="K78" s="136">
        <v>7</v>
      </c>
      <c r="L78" s="136">
        <v>8</v>
      </c>
      <c r="M78" s="98"/>
      <c r="N78" s="105">
        <v>40</v>
      </c>
      <c r="O78" s="98"/>
      <c r="P78" s="341" t="s">
        <v>1415</v>
      </c>
      <c r="Q78" s="341"/>
      <c r="R78" s="341"/>
      <c r="S78" s="341"/>
      <c r="T78" s="341"/>
      <c r="U78" s="341"/>
      <c r="V78" s="341"/>
      <c r="W78" s="341"/>
      <c r="Y78" s="339" t="s">
        <v>1416</v>
      </c>
      <c r="Z78" s="339"/>
      <c r="AA78" s="339"/>
      <c r="AB78" s="339"/>
      <c r="AC78" s="339"/>
      <c r="AD78" s="339"/>
      <c r="AE78" s="339"/>
      <c r="AF78" s="339"/>
      <c r="AI78" s="335" t="s">
        <v>1417</v>
      </c>
      <c r="AJ78" s="335"/>
      <c r="AK78" s="335"/>
      <c r="AL78" s="335"/>
      <c r="AM78" s="335"/>
      <c r="AN78" s="335"/>
      <c r="AO78" s="335"/>
      <c r="AP78" s="335"/>
      <c r="AQ78" s="141"/>
      <c r="AT78" s="9" t="s">
        <v>140</v>
      </c>
      <c r="AW78" s="212"/>
      <c r="AX78" s="212"/>
      <c r="AY78" s="131" t="s">
        <v>1129</v>
      </c>
      <c r="AZ78" s="211" t="s">
        <v>1446</v>
      </c>
      <c r="BA78" s="209" t="s">
        <v>2167</v>
      </c>
      <c r="BB78" s="231" t="s">
        <v>1452</v>
      </c>
      <c r="BC78" s="246" t="s">
        <v>1452</v>
      </c>
      <c r="BD78" s="323" t="s">
        <v>2462</v>
      </c>
      <c r="BE78" s="320" t="s">
        <v>2461</v>
      </c>
      <c r="BF78" s="6" t="e">
        <f t="shared" si="59"/>
        <v>#N/A</v>
      </c>
    </row>
    <row r="79" spans="1:58" hidden="1">
      <c r="A79" s="102">
        <f t="shared" ref="A79:A88" si="60">IF($A$24=$AU10,1,0)</f>
        <v>1</v>
      </c>
      <c r="B79" s="102">
        <f>IF($B$18=$AU10,1,0)</f>
        <v>1</v>
      </c>
      <c r="C79" s="102">
        <f t="shared" ref="C79:C90" si="61">+IF((A57+B57)=2,1,A57+B57)</f>
        <v>1</v>
      </c>
      <c r="E79" s="112">
        <f t="shared" ref="E79:L88" si="62">+MAX(P79,Y79,AI79)</f>
        <v>15760</v>
      </c>
      <c r="F79" s="112">
        <f t="shared" si="62"/>
        <v>18000</v>
      </c>
      <c r="G79" s="112">
        <f t="shared" si="62"/>
        <v>20240</v>
      </c>
      <c r="H79" s="112">
        <f t="shared" si="62"/>
        <v>22480</v>
      </c>
      <c r="I79" s="112">
        <f t="shared" si="62"/>
        <v>24280</v>
      </c>
      <c r="J79" s="112">
        <f t="shared" si="62"/>
        <v>26080</v>
      </c>
      <c r="K79" s="112">
        <f t="shared" si="62"/>
        <v>27880</v>
      </c>
      <c r="L79" s="112">
        <f t="shared" si="62"/>
        <v>29680</v>
      </c>
      <c r="N79" s="104" t="str">
        <f>CONCATENATE($AU$10,$B$11,N78)</f>
        <v>Before 12-31-2008Smith40</v>
      </c>
      <c r="P79" s="221">
        <f>VLOOKUP($N79,'pre 12-31-08'!$A$4:$L$1400,E$78+3,FALSE)</f>
        <v>15760</v>
      </c>
      <c r="Q79" s="221">
        <f>VLOOKUP($N79,'pre 12-31-08'!$A$4:$L$1400,F$78+3,FALSE)</f>
        <v>18000</v>
      </c>
      <c r="R79" s="221">
        <f>VLOOKUP($N79,'pre 12-31-08'!$A$4:$L$1400,G$78+3,FALSE)</f>
        <v>20240</v>
      </c>
      <c r="S79" s="221">
        <f>VLOOKUP($N79,'pre 12-31-08'!$A$4:$L$1400,H$78+3,FALSE)</f>
        <v>22480</v>
      </c>
      <c r="T79" s="221">
        <f>VLOOKUP($N79,'pre 12-31-08'!$A$4:$L$1400,I$78+3,FALSE)</f>
        <v>24280</v>
      </c>
      <c r="U79" s="221">
        <f>VLOOKUP($N79,'pre 12-31-08'!$A$4:$L$1400,J$78+3,FALSE)</f>
        <v>26080</v>
      </c>
      <c r="V79" s="221">
        <f>VLOOKUP($N79,'pre 12-31-08'!$A$4:$L$1400,K$78+3,FALSE)</f>
        <v>27880</v>
      </c>
      <c r="W79" s="221">
        <f>VLOOKUP($N79,'pre 12-31-08'!$A$4:$L$1400,L$78+3,FALSE)</f>
        <v>29680</v>
      </c>
      <c r="Y79" s="43"/>
      <c r="Z79" s="49"/>
      <c r="AA79" s="49"/>
      <c r="AB79" s="49"/>
      <c r="AC79" s="49"/>
      <c r="AD79" s="49"/>
      <c r="AE79" s="49"/>
      <c r="AF79" s="44"/>
      <c r="AI79" s="225"/>
      <c r="AJ79" s="225"/>
      <c r="AK79" s="225"/>
      <c r="AL79" s="225"/>
      <c r="AM79" s="225"/>
      <c r="AN79" s="225"/>
      <c r="AO79" s="225"/>
      <c r="AP79" s="225"/>
      <c r="AQ79" s="141"/>
      <c r="AT79" s="9" t="s">
        <v>51</v>
      </c>
      <c r="AW79" s="212"/>
      <c r="AX79" s="212"/>
      <c r="AY79" s="131" t="s">
        <v>1130</v>
      </c>
      <c r="AZ79" s="211" t="s">
        <v>1512</v>
      </c>
      <c r="BA79" s="209" t="s">
        <v>1114</v>
      </c>
      <c r="BB79" s="231" t="s">
        <v>1137</v>
      </c>
      <c r="BC79" s="246" t="s">
        <v>1137</v>
      </c>
      <c r="BD79" s="323" t="s">
        <v>2463</v>
      </c>
      <c r="BE79" s="321" t="s">
        <v>1095</v>
      </c>
      <c r="BF79" s="6">
        <f t="shared" si="59"/>
        <v>40</v>
      </c>
    </row>
    <row r="80" spans="1:58" hidden="1">
      <c r="A80" s="102">
        <f t="shared" si="60"/>
        <v>0</v>
      </c>
      <c r="B80" s="102">
        <f t="shared" ref="B80:B98" si="63">IF(OR(B57=1,$B$18=$AU11),1,0)</f>
        <v>1</v>
      </c>
      <c r="C80" s="102">
        <f t="shared" si="61"/>
        <v>1</v>
      </c>
      <c r="E80" s="112">
        <f t="shared" si="62"/>
        <v>15760</v>
      </c>
      <c r="F80" s="112">
        <f t="shared" si="62"/>
        <v>18000</v>
      </c>
      <c r="G80" s="112">
        <f t="shared" si="62"/>
        <v>20240</v>
      </c>
      <c r="H80" s="112">
        <f t="shared" si="62"/>
        <v>22480</v>
      </c>
      <c r="I80" s="112">
        <f t="shared" si="62"/>
        <v>24280</v>
      </c>
      <c r="J80" s="112">
        <f t="shared" si="62"/>
        <v>26080</v>
      </c>
      <c r="K80" s="112">
        <f t="shared" si="62"/>
        <v>27880</v>
      </c>
      <c r="L80" s="112">
        <f t="shared" si="62"/>
        <v>29680</v>
      </c>
      <c r="N80" s="104" t="str">
        <f>CONCATENATE($AU$11,$B$11,$N$78)</f>
        <v>1/1/2009 - 5/13/2010Smith40</v>
      </c>
      <c r="P80" s="221">
        <f>VLOOKUP($N80,'1-1-09-5-14-10'!$A$4:$L$1400,E$78+3,FALSE)</f>
        <v>15760</v>
      </c>
      <c r="Q80" s="221">
        <f>VLOOKUP($N80,'1-1-09-5-14-10'!$A$4:$L$1400,F$78+3,FALSE)</f>
        <v>18000</v>
      </c>
      <c r="R80" s="221">
        <f>VLOOKUP($N80,'1-1-09-5-14-10'!$A$4:$L$1400,G$78+3,FALSE)</f>
        <v>20240</v>
      </c>
      <c r="S80" s="221">
        <f>VLOOKUP($N80,'1-1-09-5-14-10'!$A$4:$L$1400,H$78+3,FALSE)</f>
        <v>22480</v>
      </c>
      <c r="T80" s="221">
        <f>VLOOKUP($N80,'1-1-09-5-14-10'!$A$4:$L$1400,I$78+3,FALSE)</f>
        <v>24280</v>
      </c>
      <c r="U80" s="221">
        <f>VLOOKUP($N80,'1-1-09-5-14-10'!$A$4:$L$1400,J$78+3,FALSE)</f>
        <v>26080</v>
      </c>
      <c r="V80" s="221">
        <f>VLOOKUP($N80,'1-1-09-5-14-10'!$A$4:$L$1400,K$78+3,FALSE)</f>
        <v>27880</v>
      </c>
      <c r="W80" s="221">
        <f>VLOOKUP($N80,'1-1-09-5-14-10'!$A$4:$L$1400,L$78+3,FALSE)</f>
        <v>29680</v>
      </c>
      <c r="Y80" s="45"/>
      <c r="Z80" s="37"/>
      <c r="AA80" s="37"/>
      <c r="AB80" s="37"/>
      <c r="AC80" s="37"/>
      <c r="AD80" s="37"/>
      <c r="AE80" s="37"/>
      <c r="AF80" s="46"/>
      <c r="AI80" s="221">
        <f t="shared" ref="AI80:AP80" si="64">+AI102/5*4</f>
        <v>0</v>
      </c>
      <c r="AJ80" s="221">
        <f t="shared" si="64"/>
        <v>0</v>
      </c>
      <c r="AK80" s="221">
        <f t="shared" si="64"/>
        <v>0</v>
      </c>
      <c r="AL80" s="221">
        <f t="shared" si="64"/>
        <v>0</v>
      </c>
      <c r="AM80" s="221">
        <f t="shared" si="64"/>
        <v>0</v>
      </c>
      <c r="AN80" s="221">
        <f t="shared" si="64"/>
        <v>0</v>
      </c>
      <c r="AO80" s="221">
        <f t="shared" si="64"/>
        <v>0</v>
      </c>
      <c r="AP80" s="221">
        <f t="shared" si="64"/>
        <v>0</v>
      </c>
      <c r="AQ80" s="141"/>
      <c r="AT80" s="9" t="s">
        <v>44</v>
      </c>
      <c r="AW80" s="212"/>
      <c r="AX80" s="212"/>
      <c r="AY80" s="131" t="s">
        <v>1131</v>
      </c>
      <c r="AZ80" s="211" t="s">
        <v>1108</v>
      </c>
      <c r="BA80" s="209" t="s">
        <v>1575</v>
      </c>
      <c r="BB80" s="231" t="s">
        <v>1140</v>
      </c>
      <c r="BC80" s="246" t="s">
        <v>1140</v>
      </c>
      <c r="BD80" s="323" t="s">
        <v>1096</v>
      </c>
      <c r="BE80" s="320" t="s">
        <v>2462</v>
      </c>
      <c r="BF80" s="6" t="e">
        <f t="shared" si="59"/>
        <v>#N/A</v>
      </c>
    </row>
    <row r="81" spans="1:58" hidden="1">
      <c r="A81" s="102">
        <f t="shared" si="60"/>
        <v>0</v>
      </c>
      <c r="B81" s="102">
        <f t="shared" si="63"/>
        <v>1</v>
      </c>
      <c r="C81" s="102">
        <f t="shared" si="61"/>
        <v>1</v>
      </c>
      <c r="E81" s="190">
        <f t="shared" ref="E81:L81" si="65">+MAX(E80,E82)</f>
        <v>15760</v>
      </c>
      <c r="F81" s="190">
        <f t="shared" si="65"/>
        <v>18000</v>
      </c>
      <c r="G81" s="190">
        <f t="shared" si="65"/>
        <v>20240</v>
      </c>
      <c r="H81" s="190">
        <f t="shared" si="65"/>
        <v>22480</v>
      </c>
      <c r="I81" s="190">
        <f t="shared" si="65"/>
        <v>24280</v>
      </c>
      <c r="J81" s="190">
        <f t="shared" si="65"/>
        <v>26080</v>
      </c>
      <c r="K81" s="190">
        <f t="shared" si="65"/>
        <v>27880</v>
      </c>
      <c r="L81" s="190">
        <f t="shared" si="65"/>
        <v>29680</v>
      </c>
      <c r="N81" s="191" t="s">
        <v>2231</v>
      </c>
      <c r="P81" s="225"/>
      <c r="Q81" s="225"/>
      <c r="R81" s="225"/>
      <c r="S81" s="225"/>
      <c r="T81" s="225"/>
      <c r="U81" s="225"/>
      <c r="V81" s="225"/>
      <c r="W81" s="225"/>
      <c r="Y81" s="45"/>
      <c r="Z81" s="37"/>
      <c r="AA81" s="37"/>
      <c r="AB81" s="37"/>
      <c r="AC81" s="37"/>
      <c r="AD81" s="37"/>
      <c r="AE81" s="37"/>
      <c r="AF81" s="46"/>
      <c r="AI81" s="225"/>
      <c r="AJ81" s="225"/>
      <c r="AK81" s="225"/>
      <c r="AL81" s="225"/>
      <c r="AM81" s="225"/>
      <c r="AN81" s="225"/>
      <c r="AO81" s="225"/>
      <c r="AP81" s="225"/>
      <c r="AQ81" s="141"/>
      <c r="AT81" s="9" t="s">
        <v>141</v>
      </c>
      <c r="AW81" s="212"/>
      <c r="AX81" s="212"/>
      <c r="AY81" s="131" t="s">
        <v>41</v>
      </c>
      <c r="AZ81" s="211" t="s">
        <v>1109</v>
      </c>
      <c r="BA81" s="209" t="s">
        <v>1514</v>
      </c>
      <c r="BB81" s="231" t="s">
        <v>1013</v>
      </c>
      <c r="BC81" s="246" t="s">
        <v>1013</v>
      </c>
      <c r="BD81" s="323" t="s">
        <v>2464</v>
      </c>
      <c r="BE81" s="320" t="s">
        <v>2463</v>
      </c>
      <c r="BF81" s="6" t="e">
        <f t="shared" si="59"/>
        <v>#N/A</v>
      </c>
    </row>
    <row r="82" spans="1:58" ht="23.25" hidden="1">
      <c r="A82" s="102">
        <f t="shared" si="60"/>
        <v>0</v>
      </c>
      <c r="B82" s="102">
        <f t="shared" si="63"/>
        <v>1</v>
      </c>
      <c r="C82" s="102">
        <f t="shared" si="61"/>
        <v>1</v>
      </c>
      <c r="E82" s="112">
        <f t="shared" si="62"/>
        <v>15760</v>
      </c>
      <c r="F82" s="112">
        <f t="shared" si="62"/>
        <v>18000</v>
      </c>
      <c r="G82" s="112">
        <f t="shared" si="62"/>
        <v>20240</v>
      </c>
      <c r="H82" s="112">
        <f t="shared" si="62"/>
        <v>22480</v>
      </c>
      <c r="I82" s="112">
        <f t="shared" si="62"/>
        <v>24280</v>
      </c>
      <c r="J82" s="112">
        <f t="shared" si="62"/>
        <v>26080</v>
      </c>
      <c r="K82" s="112">
        <f t="shared" si="62"/>
        <v>27880</v>
      </c>
      <c r="L82" s="112">
        <f t="shared" si="62"/>
        <v>29680</v>
      </c>
      <c r="N82" s="104" t="str">
        <f>CONCATENATE($AU$13,$B$11,$N$78)</f>
        <v>6/29/2010 - 5/30/2011Smith40</v>
      </c>
      <c r="P82" s="221">
        <f>VLOOKUP($N82,'5-14-10-5-31-11'!$A$4:$L$1400,E$78+3,FALSE)</f>
        <v>15760</v>
      </c>
      <c r="Q82" s="221">
        <f>VLOOKUP($N82,'5-14-10-5-31-11'!$A$4:$L$1400,F$78+3,FALSE)</f>
        <v>18000</v>
      </c>
      <c r="R82" s="221">
        <f>VLOOKUP($N82,'5-14-10-5-31-11'!$A$4:$L$1400,G$78+3,FALSE)</f>
        <v>20240</v>
      </c>
      <c r="S82" s="221">
        <f>VLOOKUP($N82,'5-14-10-5-31-11'!$A$4:$L$1400,H$78+3,FALSE)</f>
        <v>22480</v>
      </c>
      <c r="T82" s="221">
        <f>VLOOKUP($N82,'5-14-10-5-31-11'!$A$4:$L$1400,I$78+3,FALSE)</f>
        <v>24280</v>
      </c>
      <c r="U82" s="221">
        <f>VLOOKUP($N82,'5-14-10-5-31-11'!$A$4:$L$1400,J$78+3,FALSE)</f>
        <v>26080</v>
      </c>
      <c r="V82" s="221">
        <f>VLOOKUP($N82,'5-14-10-5-31-11'!$A$4:$L$1400,K$78+3,FALSE)</f>
        <v>27880</v>
      </c>
      <c r="W82" s="221">
        <f>VLOOKUP($N82,'5-14-10-5-31-11'!$A$4:$L$1400,L$78+3,FALSE)</f>
        <v>29680</v>
      </c>
      <c r="Y82" s="45"/>
      <c r="Z82" s="37"/>
      <c r="AA82" s="37"/>
      <c r="AB82" s="37"/>
      <c r="AC82" s="37"/>
      <c r="AD82" s="37"/>
      <c r="AE82" s="37"/>
      <c r="AF82" s="46"/>
      <c r="AI82" s="221">
        <f t="shared" ref="AI82:AP82" si="66">+AI104/5*4</f>
        <v>0</v>
      </c>
      <c r="AJ82" s="221">
        <f t="shared" si="66"/>
        <v>0</v>
      </c>
      <c r="AK82" s="221">
        <f t="shared" si="66"/>
        <v>0</v>
      </c>
      <c r="AL82" s="221">
        <f t="shared" si="66"/>
        <v>0</v>
      </c>
      <c r="AM82" s="221">
        <f t="shared" si="66"/>
        <v>0</v>
      </c>
      <c r="AN82" s="221">
        <f t="shared" si="66"/>
        <v>0</v>
      </c>
      <c r="AO82" s="221">
        <f t="shared" si="66"/>
        <v>0</v>
      </c>
      <c r="AP82" s="221">
        <f t="shared" si="66"/>
        <v>0</v>
      </c>
      <c r="AQ82" s="141"/>
      <c r="AT82" s="9" t="s">
        <v>142</v>
      </c>
      <c r="AW82" s="212"/>
      <c r="AX82" s="212"/>
      <c r="AY82" s="131" t="s">
        <v>1132</v>
      </c>
      <c r="AZ82" s="211" t="s">
        <v>1110</v>
      </c>
      <c r="BA82" s="209" t="s">
        <v>2998</v>
      </c>
      <c r="BB82" s="231" t="s">
        <v>1142</v>
      </c>
      <c r="BC82" s="246" t="s">
        <v>1142</v>
      </c>
      <c r="BD82" s="323" t="s">
        <v>1097</v>
      </c>
      <c r="BE82" s="321" t="s">
        <v>1096</v>
      </c>
      <c r="BF82" s="6">
        <f t="shared" si="59"/>
        <v>41</v>
      </c>
    </row>
    <row r="83" spans="1:58" ht="15" hidden="1" customHeight="1">
      <c r="A83" s="102">
        <f t="shared" si="60"/>
        <v>0</v>
      </c>
      <c r="B83" s="102">
        <f t="shared" si="63"/>
        <v>1</v>
      </c>
      <c r="C83" s="102">
        <f t="shared" si="61"/>
        <v>1</v>
      </c>
      <c r="E83" s="190">
        <f t="shared" ref="E83:L83" si="67">+MAX(E82,E84)</f>
        <v>16240</v>
      </c>
      <c r="F83" s="190">
        <f t="shared" si="67"/>
        <v>18560</v>
      </c>
      <c r="G83" s="190">
        <f t="shared" si="67"/>
        <v>20880</v>
      </c>
      <c r="H83" s="190">
        <f t="shared" si="67"/>
        <v>23160</v>
      </c>
      <c r="I83" s="190">
        <f t="shared" si="67"/>
        <v>25040</v>
      </c>
      <c r="J83" s="190">
        <f t="shared" si="67"/>
        <v>26880</v>
      </c>
      <c r="K83" s="190">
        <f t="shared" si="67"/>
        <v>28720</v>
      </c>
      <c r="L83" s="190">
        <f t="shared" si="67"/>
        <v>30600</v>
      </c>
      <c r="N83" s="191" t="s">
        <v>2231</v>
      </c>
      <c r="P83" s="225"/>
      <c r="Q83" s="225"/>
      <c r="R83" s="225"/>
      <c r="S83" s="225"/>
      <c r="T83" s="225"/>
      <c r="U83" s="225"/>
      <c r="V83" s="225"/>
      <c r="W83" s="225"/>
      <c r="Y83" s="45"/>
      <c r="Z83" s="37"/>
      <c r="AA83" s="37"/>
      <c r="AB83" s="37"/>
      <c r="AC83" s="37"/>
      <c r="AD83" s="37"/>
      <c r="AE83" s="37"/>
      <c r="AF83" s="46"/>
      <c r="AI83" s="225"/>
      <c r="AJ83" s="225"/>
      <c r="AK83" s="225"/>
      <c r="AL83" s="225"/>
      <c r="AM83" s="225"/>
      <c r="AN83" s="225"/>
      <c r="AO83" s="225"/>
      <c r="AP83" s="225"/>
      <c r="AQ83" s="141"/>
      <c r="AT83" s="9" t="s">
        <v>143</v>
      </c>
      <c r="AW83" s="212"/>
      <c r="AX83" s="212"/>
      <c r="AY83" s="131" t="s">
        <v>1133</v>
      </c>
      <c r="AZ83" s="211" t="s">
        <v>1111</v>
      </c>
      <c r="BA83" s="209" t="s">
        <v>1447</v>
      </c>
      <c r="BB83" s="231" t="s">
        <v>1143</v>
      </c>
      <c r="BC83" s="246" t="s">
        <v>1143</v>
      </c>
      <c r="BD83" s="323" t="s">
        <v>2465</v>
      </c>
      <c r="BE83" s="320" t="s">
        <v>2464</v>
      </c>
      <c r="BF83" s="6" t="e">
        <f t="shared" si="59"/>
        <v>#N/A</v>
      </c>
    </row>
    <row r="84" spans="1:58" hidden="1">
      <c r="A84" s="102">
        <f t="shared" si="60"/>
        <v>0</v>
      </c>
      <c r="B84" s="102">
        <f t="shared" si="63"/>
        <v>1</v>
      </c>
      <c r="C84" s="102">
        <f t="shared" si="61"/>
        <v>1</v>
      </c>
      <c r="E84" s="112">
        <f t="shared" si="62"/>
        <v>16240</v>
      </c>
      <c r="F84" s="112">
        <f t="shared" si="62"/>
        <v>18560</v>
      </c>
      <c r="G84" s="112">
        <f t="shared" si="62"/>
        <v>20880</v>
      </c>
      <c r="H84" s="112">
        <f t="shared" si="62"/>
        <v>23160</v>
      </c>
      <c r="I84" s="112">
        <f t="shared" si="62"/>
        <v>25040</v>
      </c>
      <c r="J84" s="112">
        <f t="shared" si="62"/>
        <v>26880</v>
      </c>
      <c r="K84" s="112">
        <f t="shared" si="62"/>
        <v>28720</v>
      </c>
      <c r="L84" s="112">
        <f t="shared" si="62"/>
        <v>30600</v>
      </c>
      <c r="N84" s="188" t="s">
        <v>2106</v>
      </c>
      <c r="P84" s="221">
        <f>+P106/5*4</f>
        <v>16240</v>
      </c>
      <c r="Q84" s="221">
        <f t="shared" ref="Q84:W84" si="68">+Q106/5*4</f>
        <v>18560</v>
      </c>
      <c r="R84" s="221">
        <f t="shared" si="68"/>
        <v>20880</v>
      </c>
      <c r="S84" s="221">
        <f t="shared" si="68"/>
        <v>23160</v>
      </c>
      <c r="T84" s="221">
        <f t="shared" si="68"/>
        <v>25040</v>
      </c>
      <c r="U84" s="221">
        <f t="shared" si="68"/>
        <v>26880</v>
      </c>
      <c r="V84" s="221">
        <f t="shared" si="68"/>
        <v>28720</v>
      </c>
      <c r="W84" s="221">
        <f t="shared" si="68"/>
        <v>30600</v>
      </c>
      <c r="Y84" s="221">
        <f t="shared" ref="Y84:AF84" si="69">+Y106/5*4</f>
        <v>0</v>
      </c>
      <c r="Z84" s="221">
        <f t="shared" si="69"/>
        <v>0</v>
      </c>
      <c r="AA84" s="221">
        <f t="shared" si="69"/>
        <v>0</v>
      </c>
      <c r="AB84" s="221">
        <f t="shared" si="69"/>
        <v>0</v>
      </c>
      <c r="AC84" s="221">
        <f t="shared" si="69"/>
        <v>0</v>
      </c>
      <c r="AD84" s="221">
        <f t="shared" si="69"/>
        <v>0</v>
      </c>
      <c r="AE84" s="221">
        <f t="shared" si="69"/>
        <v>0</v>
      </c>
      <c r="AF84" s="221">
        <f t="shared" si="69"/>
        <v>0</v>
      </c>
      <c r="AI84" s="221">
        <f t="shared" ref="AI84:AP84" si="70">+AI106/5*4</f>
        <v>0</v>
      </c>
      <c r="AJ84" s="221">
        <f t="shared" si="70"/>
        <v>0</v>
      </c>
      <c r="AK84" s="221">
        <f t="shared" si="70"/>
        <v>0</v>
      </c>
      <c r="AL84" s="221">
        <f t="shared" si="70"/>
        <v>0</v>
      </c>
      <c r="AM84" s="221">
        <f t="shared" si="70"/>
        <v>0</v>
      </c>
      <c r="AN84" s="221">
        <f t="shared" si="70"/>
        <v>0</v>
      </c>
      <c r="AO84" s="221">
        <f t="shared" si="70"/>
        <v>0</v>
      </c>
      <c r="AP84" s="221">
        <f t="shared" si="70"/>
        <v>0</v>
      </c>
      <c r="AQ84" s="141"/>
      <c r="AT84" s="9" t="s">
        <v>144</v>
      </c>
      <c r="AW84" s="212"/>
      <c r="AX84" s="212"/>
      <c r="AY84" s="131" t="s">
        <v>268</v>
      </c>
      <c r="AZ84" s="211" t="s">
        <v>1112</v>
      </c>
      <c r="BA84" s="209" t="s">
        <v>1115</v>
      </c>
      <c r="BB84" s="231" t="s">
        <v>1144</v>
      </c>
      <c r="BC84" s="246" t="s">
        <v>1144</v>
      </c>
      <c r="BD84" s="323" t="s">
        <v>2466</v>
      </c>
      <c r="BE84" s="321" t="s">
        <v>1097</v>
      </c>
      <c r="BF84" s="6">
        <f t="shared" si="59"/>
        <v>42</v>
      </c>
    </row>
    <row r="85" spans="1:58" hidden="1">
      <c r="A85" s="102">
        <f t="shared" si="60"/>
        <v>0</v>
      </c>
      <c r="B85" s="102">
        <f t="shared" si="63"/>
        <v>1</v>
      </c>
      <c r="C85" s="102">
        <f t="shared" si="61"/>
        <v>1</v>
      </c>
      <c r="E85" s="190">
        <f t="shared" ref="E85:L85" si="71">+MAX(E84,E86)</f>
        <v>16440</v>
      </c>
      <c r="F85" s="190">
        <f t="shared" si="71"/>
        <v>18800</v>
      </c>
      <c r="G85" s="190">
        <f t="shared" si="71"/>
        <v>21160</v>
      </c>
      <c r="H85" s="190">
        <f t="shared" si="71"/>
        <v>23480</v>
      </c>
      <c r="I85" s="190">
        <f t="shared" si="71"/>
        <v>25360</v>
      </c>
      <c r="J85" s="190">
        <f t="shared" si="71"/>
        <v>27240</v>
      </c>
      <c r="K85" s="190">
        <f t="shared" si="71"/>
        <v>29120</v>
      </c>
      <c r="L85" s="190">
        <f t="shared" si="71"/>
        <v>31000</v>
      </c>
      <c r="N85" s="191" t="s">
        <v>2231</v>
      </c>
      <c r="P85" s="225"/>
      <c r="Q85" s="225"/>
      <c r="R85" s="225"/>
      <c r="S85" s="225"/>
      <c r="T85" s="225"/>
      <c r="U85" s="225"/>
      <c r="V85" s="225"/>
      <c r="W85" s="225"/>
      <c r="Y85" s="225"/>
      <c r="Z85" s="225"/>
      <c r="AA85" s="225"/>
      <c r="AB85" s="225"/>
      <c r="AC85" s="225"/>
      <c r="AD85" s="225"/>
      <c r="AE85" s="225"/>
      <c r="AF85" s="225"/>
      <c r="AI85" s="225"/>
      <c r="AJ85" s="225"/>
      <c r="AK85" s="225"/>
      <c r="AL85" s="225"/>
      <c r="AM85" s="225"/>
      <c r="AN85" s="225"/>
      <c r="AO85" s="225"/>
      <c r="AP85" s="225"/>
      <c r="AQ85" s="141"/>
      <c r="AT85" s="9" t="s">
        <v>145</v>
      </c>
      <c r="AW85" s="212"/>
      <c r="AX85" s="212"/>
      <c r="AY85" s="131" t="s">
        <v>1134</v>
      </c>
      <c r="AZ85" s="211" t="s">
        <v>1513</v>
      </c>
      <c r="BA85" s="209" t="s">
        <v>2529</v>
      </c>
      <c r="BB85" s="231" t="s">
        <v>51</v>
      </c>
      <c r="BC85" s="246" t="s">
        <v>51</v>
      </c>
      <c r="BD85" s="323" t="s">
        <v>1098</v>
      </c>
      <c r="BE85" s="320" t="s">
        <v>2465</v>
      </c>
      <c r="BF85" s="6" t="e">
        <f t="shared" si="59"/>
        <v>#N/A</v>
      </c>
    </row>
    <row r="86" spans="1:58" hidden="1">
      <c r="A86" s="102">
        <f t="shared" si="60"/>
        <v>0</v>
      </c>
      <c r="B86" s="102">
        <f t="shared" si="63"/>
        <v>1</v>
      </c>
      <c r="C86" s="102">
        <f t="shared" si="61"/>
        <v>1</v>
      </c>
      <c r="E86" s="112">
        <f t="shared" si="62"/>
        <v>16440</v>
      </c>
      <c r="F86" s="112">
        <f t="shared" si="62"/>
        <v>18800</v>
      </c>
      <c r="G86" s="112">
        <f t="shared" si="62"/>
        <v>21160</v>
      </c>
      <c r="H86" s="112">
        <f t="shared" si="62"/>
        <v>23480</v>
      </c>
      <c r="I86" s="112">
        <f t="shared" si="62"/>
        <v>25360</v>
      </c>
      <c r="J86" s="112">
        <f t="shared" si="62"/>
        <v>27240</v>
      </c>
      <c r="K86" s="112">
        <f t="shared" si="62"/>
        <v>29120</v>
      </c>
      <c r="L86" s="112">
        <f t="shared" si="62"/>
        <v>31000</v>
      </c>
      <c r="N86" s="188" t="s">
        <v>2108</v>
      </c>
      <c r="P86" s="221">
        <f t="shared" ref="P86:W86" si="72">+P108/5*4</f>
        <v>16440</v>
      </c>
      <c r="Q86" s="221">
        <f t="shared" si="72"/>
        <v>18800</v>
      </c>
      <c r="R86" s="221">
        <f t="shared" si="72"/>
        <v>21160</v>
      </c>
      <c r="S86" s="221">
        <f t="shared" si="72"/>
        <v>23480</v>
      </c>
      <c r="T86" s="221">
        <f t="shared" si="72"/>
        <v>25360</v>
      </c>
      <c r="U86" s="221">
        <f t="shared" si="72"/>
        <v>27240</v>
      </c>
      <c r="V86" s="221">
        <f t="shared" si="72"/>
        <v>29120</v>
      </c>
      <c r="W86" s="221">
        <f t="shared" si="72"/>
        <v>31000</v>
      </c>
      <c r="Y86" s="221">
        <f t="shared" ref="Y86:AF86" si="73">+Y108/5*4</f>
        <v>0</v>
      </c>
      <c r="Z86" s="221">
        <f t="shared" si="73"/>
        <v>0</v>
      </c>
      <c r="AA86" s="221">
        <f t="shared" si="73"/>
        <v>0</v>
      </c>
      <c r="AB86" s="221">
        <f t="shared" si="73"/>
        <v>0</v>
      </c>
      <c r="AC86" s="221">
        <f t="shared" si="73"/>
        <v>0</v>
      </c>
      <c r="AD86" s="221">
        <f t="shared" si="73"/>
        <v>0</v>
      </c>
      <c r="AE86" s="221">
        <f t="shared" si="73"/>
        <v>0</v>
      </c>
      <c r="AF86" s="221">
        <f t="shared" si="73"/>
        <v>0</v>
      </c>
      <c r="AI86" s="221">
        <f t="shared" ref="AI86:AP86" si="74">+AI108/5*4</f>
        <v>0</v>
      </c>
      <c r="AJ86" s="221">
        <f t="shared" si="74"/>
        <v>0</v>
      </c>
      <c r="AK86" s="221">
        <f t="shared" si="74"/>
        <v>0</v>
      </c>
      <c r="AL86" s="221">
        <f t="shared" si="74"/>
        <v>0</v>
      </c>
      <c r="AM86" s="221">
        <f t="shared" si="74"/>
        <v>0</v>
      </c>
      <c r="AN86" s="221">
        <f t="shared" si="74"/>
        <v>0</v>
      </c>
      <c r="AO86" s="221">
        <f t="shared" si="74"/>
        <v>0</v>
      </c>
      <c r="AP86" s="221">
        <f t="shared" si="74"/>
        <v>0</v>
      </c>
      <c r="AQ86" s="141"/>
      <c r="AT86" s="9" t="s">
        <v>146</v>
      </c>
      <c r="AW86" s="212"/>
      <c r="AX86" s="212"/>
      <c r="AY86" s="131" t="s">
        <v>43</v>
      </c>
      <c r="AZ86" s="211" t="s">
        <v>1113</v>
      </c>
      <c r="BA86" s="209" t="s">
        <v>1116</v>
      </c>
      <c r="BB86" s="231" t="s">
        <v>1453</v>
      </c>
      <c r="BC86" s="246" t="s">
        <v>1453</v>
      </c>
      <c r="BD86" s="323" t="s">
        <v>1099</v>
      </c>
      <c r="BE86" s="320" t="s">
        <v>2466</v>
      </c>
      <c r="BF86" s="6" t="e">
        <f t="shared" si="59"/>
        <v>#N/A</v>
      </c>
    </row>
    <row r="87" spans="1:58" hidden="1">
      <c r="A87" s="102">
        <f t="shared" si="60"/>
        <v>0</v>
      </c>
      <c r="B87" s="102">
        <f t="shared" si="63"/>
        <v>1</v>
      </c>
      <c r="C87" s="102">
        <f t="shared" si="61"/>
        <v>1</v>
      </c>
      <c r="E87" s="190">
        <f t="shared" ref="E87:L87" si="75">+MAX(E86,E88)</f>
        <v>18000</v>
      </c>
      <c r="F87" s="190">
        <f t="shared" si="75"/>
        <v>20560</v>
      </c>
      <c r="G87" s="190">
        <f t="shared" si="75"/>
        <v>23120</v>
      </c>
      <c r="H87" s="190">
        <f t="shared" si="75"/>
        <v>25680</v>
      </c>
      <c r="I87" s="190">
        <f t="shared" si="75"/>
        <v>27760</v>
      </c>
      <c r="J87" s="190">
        <f t="shared" si="75"/>
        <v>29800</v>
      </c>
      <c r="K87" s="190">
        <f t="shared" si="75"/>
        <v>31880</v>
      </c>
      <c r="L87" s="190">
        <f t="shared" si="75"/>
        <v>33920</v>
      </c>
      <c r="N87" s="191" t="s">
        <v>2231</v>
      </c>
      <c r="P87" s="225"/>
      <c r="Q87" s="225"/>
      <c r="R87" s="225"/>
      <c r="S87" s="225"/>
      <c r="T87" s="225"/>
      <c r="U87" s="225"/>
      <c r="V87" s="225"/>
      <c r="W87" s="225"/>
      <c r="Y87" s="225"/>
      <c r="Z87" s="225"/>
      <c r="AA87" s="225"/>
      <c r="AB87" s="225"/>
      <c r="AC87" s="225"/>
      <c r="AD87" s="225"/>
      <c r="AE87" s="225"/>
      <c r="AF87" s="225"/>
      <c r="AI87" s="225"/>
      <c r="AJ87" s="225"/>
      <c r="AK87" s="225"/>
      <c r="AL87" s="225"/>
      <c r="AM87" s="225"/>
      <c r="AN87" s="225"/>
      <c r="AO87" s="225"/>
      <c r="AP87" s="225"/>
      <c r="AQ87" s="141"/>
      <c r="AT87" s="9" t="s">
        <v>147</v>
      </c>
      <c r="AW87" s="212"/>
      <c r="AX87" s="212"/>
      <c r="AY87" s="131"/>
      <c r="AZ87" s="211"/>
      <c r="BA87" s="209"/>
      <c r="BB87" s="231" t="s">
        <v>1145</v>
      </c>
      <c r="BC87" s="246" t="s">
        <v>1145</v>
      </c>
      <c r="BD87" s="323" t="s">
        <v>2467</v>
      </c>
      <c r="BE87" s="321" t="s">
        <v>1098</v>
      </c>
    </row>
    <row r="88" spans="1:58" hidden="1">
      <c r="A88" s="102">
        <f t="shared" si="60"/>
        <v>0</v>
      </c>
      <c r="B88" s="102">
        <f t="shared" si="63"/>
        <v>1</v>
      </c>
      <c r="C88" s="102">
        <f t="shared" si="61"/>
        <v>1</v>
      </c>
      <c r="E88" s="112">
        <f t="shared" si="62"/>
        <v>18000</v>
      </c>
      <c r="F88" s="112">
        <f t="shared" si="62"/>
        <v>20560</v>
      </c>
      <c r="G88" s="112">
        <f t="shared" si="62"/>
        <v>23120</v>
      </c>
      <c r="H88" s="112">
        <f t="shared" si="62"/>
        <v>25680</v>
      </c>
      <c r="I88" s="112">
        <f t="shared" si="62"/>
        <v>27760</v>
      </c>
      <c r="J88" s="112">
        <f t="shared" si="62"/>
        <v>29800</v>
      </c>
      <c r="K88" s="112">
        <f t="shared" si="62"/>
        <v>31880</v>
      </c>
      <c r="L88" s="112">
        <f t="shared" si="62"/>
        <v>33920</v>
      </c>
      <c r="N88" s="188" t="s">
        <v>2126</v>
      </c>
      <c r="P88" s="221">
        <f t="shared" ref="P88:W88" si="76">+P110/5*4</f>
        <v>17280</v>
      </c>
      <c r="Q88" s="221">
        <f t="shared" si="76"/>
        <v>19720</v>
      </c>
      <c r="R88" s="221">
        <f t="shared" si="76"/>
        <v>22200</v>
      </c>
      <c r="S88" s="221">
        <f t="shared" si="76"/>
        <v>24640</v>
      </c>
      <c r="T88" s="221">
        <f t="shared" si="76"/>
        <v>26640</v>
      </c>
      <c r="U88" s="221">
        <f t="shared" si="76"/>
        <v>28600</v>
      </c>
      <c r="V88" s="221">
        <f t="shared" si="76"/>
        <v>30560</v>
      </c>
      <c r="W88" s="221">
        <f t="shared" si="76"/>
        <v>32560</v>
      </c>
      <c r="Y88" s="221">
        <f t="shared" ref="Y88:AF88" si="77">+Y110/5*4</f>
        <v>18000</v>
      </c>
      <c r="Z88" s="221">
        <f t="shared" si="77"/>
        <v>20560</v>
      </c>
      <c r="AA88" s="221">
        <f t="shared" si="77"/>
        <v>23120</v>
      </c>
      <c r="AB88" s="221">
        <f t="shared" si="77"/>
        <v>25680</v>
      </c>
      <c r="AC88" s="221">
        <f t="shared" si="77"/>
        <v>27760</v>
      </c>
      <c r="AD88" s="221">
        <f t="shared" si="77"/>
        <v>29800</v>
      </c>
      <c r="AE88" s="221">
        <f t="shared" si="77"/>
        <v>31880</v>
      </c>
      <c r="AF88" s="221">
        <f t="shared" si="77"/>
        <v>33920</v>
      </c>
      <c r="AI88" s="221">
        <f t="shared" ref="AI88:AP88" si="78">+AI110*0.8</f>
        <v>0</v>
      </c>
      <c r="AJ88" s="221">
        <f t="shared" si="78"/>
        <v>0</v>
      </c>
      <c r="AK88" s="221">
        <f t="shared" si="78"/>
        <v>0</v>
      </c>
      <c r="AL88" s="221">
        <f t="shared" si="78"/>
        <v>0</v>
      </c>
      <c r="AM88" s="221">
        <f t="shared" si="78"/>
        <v>0</v>
      </c>
      <c r="AN88" s="221">
        <f t="shared" si="78"/>
        <v>0</v>
      </c>
      <c r="AO88" s="221">
        <f t="shared" si="78"/>
        <v>0</v>
      </c>
      <c r="AP88" s="221">
        <f t="shared" si="78"/>
        <v>0</v>
      </c>
      <c r="AQ88" s="141"/>
      <c r="AT88" s="9" t="s">
        <v>53</v>
      </c>
      <c r="AW88" s="212"/>
      <c r="AX88" s="212"/>
      <c r="AY88" s="131"/>
      <c r="AZ88" s="211"/>
      <c r="BA88" s="209"/>
      <c r="BB88" s="231" t="s">
        <v>1146</v>
      </c>
      <c r="BC88" s="246" t="s">
        <v>1146</v>
      </c>
      <c r="BD88" s="323" t="s">
        <v>2468</v>
      </c>
      <c r="BE88" s="321" t="s">
        <v>1099</v>
      </c>
    </row>
    <row r="89" spans="1:58" hidden="1">
      <c r="A89" s="214">
        <f t="shared" ref="A89:A98" si="79">IF($A$24=$AU20,1,0)</f>
        <v>0</v>
      </c>
      <c r="B89" s="214">
        <f t="shared" si="63"/>
        <v>1</v>
      </c>
      <c r="C89" s="214">
        <f t="shared" si="61"/>
        <v>1</v>
      </c>
      <c r="E89" s="190">
        <f t="shared" ref="E89:L89" si="80">+MAX(E88,E90)</f>
        <v>18000</v>
      </c>
      <c r="F89" s="190">
        <f t="shared" si="80"/>
        <v>20560</v>
      </c>
      <c r="G89" s="190">
        <f t="shared" si="80"/>
        <v>23120</v>
      </c>
      <c r="H89" s="190">
        <f t="shared" si="80"/>
        <v>25680</v>
      </c>
      <c r="I89" s="190">
        <f t="shared" si="80"/>
        <v>27760</v>
      </c>
      <c r="J89" s="190">
        <f t="shared" si="80"/>
        <v>29800</v>
      </c>
      <c r="K89" s="190">
        <f t="shared" si="80"/>
        <v>31880</v>
      </c>
      <c r="L89" s="190">
        <f t="shared" si="80"/>
        <v>33920</v>
      </c>
      <c r="N89" s="191" t="s">
        <v>2231</v>
      </c>
      <c r="O89" s="241"/>
      <c r="P89" s="225"/>
      <c r="Q89" s="225"/>
      <c r="R89" s="225"/>
      <c r="S89" s="225"/>
      <c r="T89" s="225"/>
      <c r="U89" s="225"/>
      <c r="V89" s="225"/>
      <c r="W89" s="225"/>
      <c r="Y89" s="225"/>
      <c r="Z89" s="225"/>
      <c r="AA89" s="225"/>
      <c r="AB89" s="225"/>
      <c r="AC89" s="225"/>
      <c r="AD89" s="225"/>
      <c r="AE89" s="225"/>
      <c r="AF89" s="225"/>
      <c r="AI89" s="225"/>
      <c r="AJ89" s="225"/>
      <c r="AK89" s="225"/>
      <c r="AL89" s="225"/>
      <c r="AM89" s="225"/>
      <c r="AN89" s="225"/>
      <c r="AO89" s="225"/>
      <c r="AP89" s="225"/>
      <c r="AQ89" s="141"/>
      <c r="AT89" s="9" t="s">
        <v>148</v>
      </c>
      <c r="AW89" s="212"/>
      <c r="AX89" s="212"/>
      <c r="AY89" s="131" t="s">
        <v>1135</v>
      </c>
      <c r="AZ89" s="211" t="s">
        <v>1114</v>
      </c>
      <c r="BA89" s="209" t="s">
        <v>1117</v>
      </c>
      <c r="BB89" s="231" t="s">
        <v>1149</v>
      </c>
      <c r="BC89" s="246" t="s">
        <v>1149</v>
      </c>
      <c r="BD89" s="323" t="s">
        <v>1100</v>
      </c>
      <c r="BE89" s="320" t="s">
        <v>2467</v>
      </c>
      <c r="BF89" s="6" t="e">
        <f t="shared" ref="BF89:BF96" si="81">+MATCH(BE$10:BE$555,AZ$10:AZ$547,0)</f>
        <v>#N/A</v>
      </c>
    </row>
    <row r="90" spans="1:58" hidden="1">
      <c r="A90" s="214">
        <f t="shared" si="79"/>
        <v>0</v>
      </c>
      <c r="B90" s="214">
        <f t="shared" si="63"/>
        <v>1</v>
      </c>
      <c r="C90" s="214">
        <f t="shared" si="61"/>
        <v>1</v>
      </c>
      <c r="E90" s="112">
        <f t="shared" ref="E90:L90" si="82">+MAX(P90,Y90,AI90)</f>
        <v>18000</v>
      </c>
      <c r="F90" s="112">
        <f t="shared" si="82"/>
        <v>20560</v>
      </c>
      <c r="G90" s="112">
        <f t="shared" si="82"/>
        <v>23120</v>
      </c>
      <c r="H90" s="112">
        <f t="shared" si="82"/>
        <v>25680</v>
      </c>
      <c r="I90" s="112">
        <f t="shared" si="82"/>
        <v>27760</v>
      </c>
      <c r="J90" s="112">
        <f t="shared" si="82"/>
        <v>29800</v>
      </c>
      <c r="K90" s="112">
        <f t="shared" si="82"/>
        <v>31880</v>
      </c>
      <c r="L90" s="112">
        <f t="shared" si="82"/>
        <v>33920</v>
      </c>
      <c r="N90" s="108" t="s">
        <v>2190</v>
      </c>
      <c r="P90" s="221">
        <f>+P112/5*4</f>
        <v>16440</v>
      </c>
      <c r="Q90" s="221">
        <f t="shared" ref="Q90:W90" si="83">+Q112/5*4</f>
        <v>18760</v>
      </c>
      <c r="R90" s="221">
        <f t="shared" si="83"/>
        <v>21120</v>
      </c>
      <c r="S90" s="221">
        <f t="shared" si="83"/>
        <v>23440</v>
      </c>
      <c r="T90" s="221">
        <f t="shared" si="83"/>
        <v>25320</v>
      </c>
      <c r="U90" s="221">
        <f t="shared" si="83"/>
        <v>27200</v>
      </c>
      <c r="V90" s="221">
        <f t="shared" si="83"/>
        <v>29080</v>
      </c>
      <c r="W90" s="221">
        <f t="shared" si="83"/>
        <v>30960</v>
      </c>
      <c r="Y90" s="221">
        <f t="shared" ref="Y90:AF92" si="84">+Y112/5*4</f>
        <v>18000</v>
      </c>
      <c r="Z90" s="221">
        <f t="shared" si="84"/>
        <v>20560</v>
      </c>
      <c r="AA90" s="221">
        <f t="shared" si="84"/>
        <v>23120</v>
      </c>
      <c r="AB90" s="221">
        <f t="shared" si="84"/>
        <v>25680</v>
      </c>
      <c r="AC90" s="221">
        <f t="shared" si="84"/>
        <v>27760</v>
      </c>
      <c r="AD90" s="221">
        <f t="shared" si="84"/>
        <v>29800</v>
      </c>
      <c r="AE90" s="221">
        <f t="shared" si="84"/>
        <v>31880</v>
      </c>
      <c r="AF90" s="221">
        <f t="shared" si="84"/>
        <v>33920</v>
      </c>
      <c r="AI90" s="221">
        <f t="shared" ref="AI90:AP92" si="85">+AI112*0.8</f>
        <v>0</v>
      </c>
      <c r="AJ90" s="221">
        <f t="shared" si="85"/>
        <v>0</v>
      </c>
      <c r="AK90" s="221">
        <f t="shared" si="85"/>
        <v>0</v>
      </c>
      <c r="AL90" s="221">
        <f t="shared" si="85"/>
        <v>0</v>
      </c>
      <c r="AM90" s="221">
        <f t="shared" si="85"/>
        <v>0</v>
      </c>
      <c r="AN90" s="221">
        <f t="shared" si="85"/>
        <v>0</v>
      </c>
      <c r="AO90" s="221">
        <f t="shared" si="85"/>
        <v>0</v>
      </c>
      <c r="AP90" s="221">
        <f t="shared" si="85"/>
        <v>0</v>
      </c>
      <c r="AQ90" s="141"/>
      <c r="AT90" s="9" t="s">
        <v>149</v>
      </c>
      <c r="AW90" s="212"/>
      <c r="AX90" s="212"/>
      <c r="AY90" s="131" t="s">
        <v>1136</v>
      </c>
      <c r="AZ90" s="211" t="s">
        <v>1575</v>
      </c>
      <c r="BA90" s="209" t="s">
        <v>1576</v>
      </c>
      <c r="BB90" s="231" t="s">
        <v>1152</v>
      </c>
      <c r="BC90" s="246" t="s">
        <v>1152</v>
      </c>
      <c r="BD90" s="323" t="s">
        <v>2469</v>
      </c>
      <c r="BE90" s="320" t="s">
        <v>2468</v>
      </c>
      <c r="BF90" s="6" t="e">
        <f t="shared" si="81"/>
        <v>#N/A</v>
      </c>
    </row>
    <row r="91" spans="1:58" hidden="1">
      <c r="A91" s="214">
        <f t="shared" si="79"/>
        <v>0</v>
      </c>
      <c r="B91" s="214">
        <f t="shared" si="63"/>
        <v>1</v>
      </c>
      <c r="C91" s="214">
        <f>+IF((A69+B69)=2,1,A69+B69)</f>
        <v>1</v>
      </c>
      <c r="E91" s="190">
        <f>+MAX(E90,E92)</f>
        <v>18000</v>
      </c>
      <c r="F91" s="190">
        <f t="shared" ref="F91:L91" si="86">+MAX(F90,F92)</f>
        <v>20560</v>
      </c>
      <c r="G91" s="190">
        <f t="shared" si="86"/>
        <v>23120</v>
      </c>
      <c r="H91" s="190">
        <f t="shared" si="86"/>
        <v>25680</v>
      </c>
      <c r="I91" s="190">
        <f t="shared" si="86"/>
        <v>27760</v>
      </c>
      <c r="J91" s="190">
        <f t="shared" si="86"/>
        <v>29800</v>
      </c>
      <c r="K91" s="190">
        <f t="shared" si="86"/>
        <v>31880</v>
      </c>
      <c r="L91" s="190">
        <f t="shared" si="86"/>
        <v>33920</v>
      </c>
      <c r="N91" s="191" t="s">
        <v>2231</v>
      </c>
      <c r="P91" s="225"/>
      <c r="Q91" s="225"/>
      <c r="R91" s="225"/>
      <c r="S91" s="225"/>
      <c r="T91" s="225"/>
      <c r="U91" s="225"/>
      <c r="V91" s="225"/>
      <c r="W91" s="225"/>
      <c r="Y91" s="225"/>
      <c r="Z91" s="225"/>
      <c r="AA91" s="225"/>
      <c r="AB91" s="225"/>
      <c r="AC91" s="225"/>
      <c r="AD91" s="225"/>
      <c r="AE91" s="225"/>
      <c r="AF91" s="225"/>
      <c r="AI91" s="225"/>
      <c r="AJ91" s="225"/>
      <c r="AK91" s="225"/>
      <c r="AL91" s="225"/>
      <c r="AM91" s="225"/>
      <c r="AN91" s="225"/>
      <c r="AO91" s="225"/>
      <c r="AP91" s="225"/>
      <c r="AQ91" s="141"/>
      <c r="AT91" s="9" t="s">
        <v>150</v>
      </c>
      <c r="AW91" s="212"/>
      <c r="AX91" s="212"/>
      <c r="AY91" s="131" t="s">
        <v>1137</v>
      </c>
      <c r="AZ91" s="211" t="s">
        <v>1514</v>
      </c>
      <c r="BA91" s="209" t="s">
        <v>1118</v>
      </c>
      <c r="BB91" s="231" t="s">
        <v>1153</v>
      </c>
      <c r="BC91" s="246" t="s">
        <v>1153</v>
      </c>
      <c r="BD91" s="323" t="s">
        <v>2470</v>
      </c>
      <c r="BE91" s="321" t="s">
        <v>1100</v>
      </c>
      <c r="BF91" s="6">
        <f t="shared" si="81"/>
        <v>45</v>
      </c>
    </row>
    <row r="92" spans="1:58" hidden="1">
      <c r="A92" s="214">
        <f t="shared" si="79"/>
        <v>0</v>
      </c>
      <c r="B92" s="214">
        <f t="shared" si="63"/>
        <v>1</v>
      </c>
      <c r="C92" s="214">
        <f>+IF((A70+B70)=2,1,A70+B70)</f>
        <v>1</v>
      </c>
      <c r="E92" s="239">
        <f t="shared" ref="E92:L92" si="87">+MAX(P92,Y92,AI92)</f>
        <v>18000</v>
      </c>
      <c r="F92" s="239">
        <f t="shared" si="87"/>
        <v>20560</v>
      </c>
      <c r="G92" s="239">
        <f t="shared" si="87"/>
        <v>23120</v>
      </c>
      <c r="H92" s="239">
        <f t="shared" si="87"/>
        <v>25680</v>
      </c>
      <c r="I92" s="239">
        <f t="shared" si="87"/>
        <v>27760</v>
      </c>
      <c r="J92" s="239">
        <f t="shared" si="87"/>
        <v>29800</v>
      </c>
      <c r="K92" s="239">
        <f t="shared" si="87"/>
        <v>31880</v>
      </c>
      <c r="L92" s="239">
        <f t="shared" si="87"/>
        <v>33920</v>
      </c>
      <c r="N92" s="108" t="s">
        <v>2229</v>
      </c>
      <c r="P92" s="221">
        <f>+P114/5*4</f>
        <v>16360</v>
      </c>
      <c r="Q92" s="221">
        <f t="shared" ref="Q92:W92" si="88">+Q114/5*4</f>
        <v>18720</v>
      </c>
      <c r="R92" s="221">
        <f t="shared" si="88"/>
        <v>21040</v>
      </c>
      <c r="S92" s="221">
        <f t="shared" si="88"/>
        <v>23360</v>
      </c>
      <c r="T92" s="221">
        <f t="shared" si="88"/>
        <v>25240</v>
      </c>
      <c r="U92" s="221">
        <f t="shared" si="88"/>
        <v>27120</v>
      </c>
      <c r="V92" s="221">
        <f t="shared" si="88"/>
        <v>29000</v>
      </c>
      <c r="W92" s="221">
        <f t="shared" si="88"/>
        <v>30840</v>
      </c>
      <c r="Y92" s="221">
        <f t="shared" si="84"/>
        <v>18000</v>
      </c>
      <c r="Z92" s="221">
        <f t="shared" si="84"/>
        <v>20560</v>
      </c>
      <c r="AA92" s="221">
        <f t="shared" si="84"/>
        <v>23120</v>
      </c>
      <c r="AB92" s="221">
        <f t="shared" si="84"/>
        <v>25680</v>
      </c>
      <c r="AC92" s="221">
        <f t="shared" si="84"/>
        <v>27760</v>
      </c>
      <c r="AD92" s="221">
        <f t="shared" si="84"/>
        <v>29800</v>
      </c>
      <c r="AE92" s="221">
        <f t="shared" si="84"/>
        <v>31880</v>
      </c>
      <c r="AF92" s="221">
        <f t="shared" si="84"/>
        <v>33920</v>
      </c>
      <c r="AI92" s="221">
        <f t="shared" si="85"/>
        <v>0</v>
      </c>
      <c r="AJ92" s="221">
        <f t="shared" si="85"/>
        <v>0</v>
      </c>
      <c r="AK92" s="221">
        <f t="shared" si="85"/>
        <v>0</v>
      </c>
      <c r="AL92" s="221">
        <f t="shared" si="85"/>
        <v>0</v>
      </c>
      <c r="AM92" s="221">
        <f t="shared" si="85"/>
        <v>0</v>
      </c>
      <c r="AN92" s="221">
        <f t="shared" si="85"/>
        <v>0</v>
      </c>
      <c r="AO92" s="221">
        <f t="shared" si="85"/>
        <v>0</v>
      </c>
      <c r="AP92" s="221">
        <f t="shared" si="85"/>
        <v>0</v>
      </c>
      <c r="AQ92" s="141"/>
      <c r="AT92" s="9" t="s">
        <v>151</v>
      </c>
      <c r="AW92" s="212"/>
      <c r="AX92" s="212"/>
      <c r="AY92" s="131" t="s">
        <v>1138</v>
      </c>
      <c r="AZ92" s="211" t="s">
        <v>2998</v>
      </c>
      <c r="BA92" s="209" t="s">
        <v>1119</v>
      </c>
      <c r="BB92" s="231" t="s">
        <v>1154</v>
      </c>
      <c r="BC92" s="246" t="s">
        <v>1154</v>
      </c>
      <c r="BD92" s="323" t="s">
        <v>2471</v>
      </c>
      <c r="BE92" s="320" t="s">
        <v>2469</v>
      </c>
      <c r="BF92" s="6" t="e">
        <f t="shared" si="81"/>
        <v>#N/A</v>
      </c>
    </row>
    <row r="93" spans="1:58" hidden="1">
      <c r="A93" s="214">
        <f t="shared" si="79"/>
        <v>0</v>
      </c>
      <c r="B93" s="214">
        <f t="shared" si="63"/>
        <v>1</v>
      </c>
      <c r="C93" s="214">
        <f>+IF((A71+B71)=2,1,A71+B71)</f>
        <v>1</v>
      </c>
      <c r="E93" s="190">
        <f>+MAX(E92,E94)</f>
        <v>18000</v>
      </c>
      <c r="F93" s="190">
        <f t="shared" ref="F93:L93" si="89">+MAX(F92,F94)</f>
        <v>20560</v>
      </c>
      <c r="G93" s="190">
        <f t="shared" si="89"/>
        <v>23120</v>
      </c>
      <c r="H93" s="190">
        <f t="shared" si="89"/>
        <v>25680</v>
      </c>
      <c r="I93" s="190">
        <f t="shared" si="89"/>
        <v>27760</v>
      </c>
      <c r="J93" s="190">
        <f t="shared" si="89"/>
        <v>29800</v>
      </c>
      <c r="K93" s="190">
        <f t="shared" si="89"/>
        <v>31880</v>
      </c>
      <c r="L93" s="190">
        <f t="shared" si="89"/>
        <v>33920</v>
      </c>
      <c r="N93" s="191" t="s">
        <v>2231</v>
      </c>
      <c r="P93" s="225"/>
      <c r="Q93" s="225"/>
      <c r="R93" s="225"/>
      <c r="S93" s="225"/>
      <c r="T93" s="225"/>
      <c r="U93" s="225"/>
      <c r="V93" s="225"/>
      <c r="W93" s="225"/>
      <c r="Y93" s="225"/>
      <c r="Z93" s="225"/>
      <c r="AA93" s="225"/>
      <c r="AB93" s="225"/>
      <c r="AC93" s="225"/>
      <c r="AD93" s="225"/>
      <c r="AE93" s="225"/>
      <c r="AF93" s="225"/>
      <c r="AI93" s="225"/>
      <c r="AJ93" s="225"/>
      <c r="AK93" s="225"/>
      <c r="AL93" s="225"/>
      <c r="AM93" s="225"/>
      <c r="AN93" s="225"/>
      <c r="AO93" s="225"/>
      <c r="AP93" s="225"/>
      <c r="AQ93" s="141"/>
      <c r="AT93" s="265" t="s">
        <v>54</v>
      </c>
      <c r="AW93" s="212"/>
      <c r="AX93" s="212"/>
      <c r="AY93" s="131" t="s">
        <v>1139</v>
      </c>
      <c r="AZ93" s="211" t="s">
        <v>1447</v>
      </c>
      <c r="BA93" s="209" t="s">
        <v>1120</v>
      </c>
      <c r="BB93" s="231" t="s">
        <v>1155</v>
      </c>
      <c r="BC93" s="246" t="s">
        <v>1155</v>
      </c>
      <c r="BD93" s="323" t="s">
        <v>173</v>
      </c>
      <c r="BE93" s="320" t="s">
        <v>2470</v>
      </c>
      <c r="BF93" s="6" t="e">
        <f t="shared" si="81"/>
        <v>#N/A</v>
      </c>
    </row>
    <row r="94" spans="1:58" hidden="1">
      <c r="A94" s="214">
        <f t="shared" si="79"/>
        <v>0</v>
      </c>
      <c r="B94" s="214">
        <f t="shared" si="63"/>
        <v>1</v>
      </c>
      <c r="C94" s="214">
        <f>+IF((A72+B72)=2,1,A72+B72)</f>
        <v>1</v>
      </c>
      <c r="E94" s="239">
        <f t="shared" ref="E94:L94" si="90">+MAX(P94,Y94,AI94)</f>
        <v>18000</v>
      </c>
      <c r="F94" s="239">
        <f t="shared" si="90"/>
        <v>20560</v>
      </c>
      <c r="G94" s="239">
        <f t="shared" si="90"/>
        <v>23120</v>
      </c>
      <c r="H94" s="239">
        <f t="shared" si="90"/>
        <v>25680</v>
      </c>
      <c r="I94" s="239">
        <f t="shared" si="90"/>
        <v>27760</v>
      </c>
      <c r="J94" s="239">
        <f t="shared" si="90"/>
        <v>29800</v>
      </c>
      <c r="K94" s="239">
        <f t="shared" si="90"/>
        <v>31880</v>
      </c>
      <c r="L94" s="239">
        <f t="shared" si="90"/>
        <v>33920</v>
      </c>
      <c r="N94" s="108" t="s">
        <v>2269</v>
      </c>
      <c r="P94" s="221">
        <f>+P116*0.8</f>
        <v>17200</v>
      </c>
      <c r="Q94" s="221">
        <f t="shared" ref="Q94:W94" si="91">+Q116*0.8</f>
        <v>19640</v>
      </c>
      <c r="R94" s="221">
        <f t="shared" si="91"/>
        <v>22080</v>
      </c>
      <c r="S94" s="221">
        <f t="shared" si="91"/>
        <v>24520</v>
      </c>
      <c r="T94" s="221">
        <f t="shared" si="91"/>
        <v>26520</v>
      </c>
      <c r="U94" s="221">
        <f t="shared" si="91"/>
        <v>28480</v>
      </c>
      <c r="V94" s="221">
        <f t="shared" si="91"/>
        <v>30440</v>
      </c>
      <c r="W94" s="221">
        <f t="shared" si="91"/>
        <v>32400</v>
      </c>
      <c r="Y94" s="221">
        <f>+Y116*0.8</f>
        <v>18000</v>
      </c>
      <c r="Z94" s="221">
        <f t="shared" ref="Z94:AF94" si="92">+Z116*0.8</f>
        <v>20560</v>
      </c>
      <c r="AA94" s="221">
        <f t="shared" si="92"/>
        <v>23120</v>
      </c>
      <c r="AB94" s="221">
        <f t="shared" si="92"/>
        <v>25680</v>
      </c>
      <c r="AC94" s="221">
        <f t="shared" si="92"/>
        <v>27760</v>
      </c>
      <c r="AD94" s="221">
        <f t="shared" si="92"/>
        <v>29800</v>
      </c>
      <c r="AE94" s="221">
        <f t="shared" si="92"/>
        <v>31880</v>
      </c>
      <c r="AF94" s="221">
        <f t="shared" si="92"/>
        <v>33920</v>
      </c>
      <c r="AI94" s="221">
        <f t="shared" ref="AI94:AP94" si="93">+AI116*0.8</f>
        <v>0</v>
      </c>
      <c r="AJ94" s="221">
        <f t="shared" si="93"/>
        <v>0</v>
      </c>
      <c r="AK94" s="221">
        <f t="shared" si="93"/>
        <v>0</v>
      </c>
      <c r="AL94" s="221">
        <f t="shared" si="93"/>
        <v>0</v>
      </c>
      <c r="AM94" s="221">
        <f t="shared" si="93"/>
        <v>0</v>
      </c>
      <c r="AN94" s="221">
        <f t="shared" si="93"/>
        <v>0</v>
      </c>
      <c r="AO94" s="221">
        <f t="shared" si="93"/>
        <v>0</v>
      </c>
      <c r="AP94" s="221">
        <f t="shared" si="93"/>
        <v>0</v>
      </c>
      <c r="AQ94" s="141"/>
      <c r="AT94" s="265" t="s">
        <v>152</v>
      </c>
      <c r="AW94" s="212"/>
      <c r="AX94" s="212"/>
      <c r="AY94" s="131" t="s">
        <v>1140</v>
      </c>
      <c r="AZ94" s="211" t="s">
        <v>1115</v>
      </c>
      <c r="BA94" s="209" t="s">
        <v>1121</v>
      </c>
      <c r="BB94" s="231" t="s">
        <v>1156</v>
      </c>
      <c r="BC94" s="246" t="s">
        <v>1156</v>
      </c>
      <c r="BD94" s="323" t="s">
        <v>2472</v>
      </c>
      <c r="BE94" s="320" t="s">
        <v>2471</v>
      </c>
      <c r="BF94" s="6" t="e">
        <f t="shared" si="81"/>
        <v>#N/A</v>
      </c>
    </row>
    <row r="95" spans="1:58" s="241" customFormat="1" hidden="1">
      <c r="A95" s="224">
        <f t="shared" si="79"/>
        <v>0</v>
      </c>
      <c r="B95" s="224">
        <f t="shared" si="63"/>
        <v>1</v>
      </c>
      <c r="C95" s="224">
        <f>+IF((A73+B73)=2,1,A73+B73)</f>
        <v>1</v>
      </c>
      <c r="E95" s="224">
        <f>+MAX(E94,E96)</f>
        <v>18000</v>
      </c>
      <c r="F95" s="224">
        <f t="shared" ref="F95:L97" si="94">+MAX(F94,F96)</f>
        <v>20560</v>
      </c>
      <c r="G95" s="224">
        <f t="shared" si="94"/>
        <v>23120</v>
      </c>
      <c r="H95" s="224">
        <f t="shared" si="94"/>
        <v>25680</v>
      </c>
      <c r="I95" s="224">
        <f t="shared" si="94"/>
        <v>27760</v>
      </c>
      <c r="J95" s="224">
        <f t="shared" si="94"/>
        <v>29800</v>
      </c>
      <c r="K95" s="224">
        <f t="shared" si="94"/>
        <v>31880</v>
      </c>
      <c r="L95" s="224">
        <f t="shared" si="94"/>
        <v>33920</v>
      </c>
      <c r="N95" s="191" t="s">
        <v>2231</v>
      </c>
      <c r="P95" s="225"/>
      <c r="Q95" s="225"/>
      <c r="R95" s="225"/>
      <c r="S95" s="225"/>
      <c r="T95" s="225"/>
      <c r="U95" s="225"/>
      <c r="V95" s="225"/>
      <c r="W95" s="225"/>
      <c r="Y95" s="225"/>
      <c r="Z95" s="225"/>
      <c r="AA95" s="225"/>
      <c r="AB95" s="225"/>
      <c r="AC95" s="225"/>
      <c r="AD95" s="225"/>
      <c r="AE95" s="225"/>
      <c r="AF95" s="225"/>
      <c r="AI95" s="225"/>
      <c r="AJ95" s="225"/>
      <c r="AK95" s="225"/>
      <c r="AL95" s="225"/>
      <c r="AM95" s="225"/>
      <c r="AN95" s="225"/>
      <c r="AO95" s="225"/>
      <c r="AP95" s="225"/>
      <c r="AQ95" s="264"/>
      <c r="AT95" s="9" t="s">
        <v>153</v>
      </c>
      <c r="AU95" s="6"/>
      <c r="AW95" s="251"/>
      <c r="AX95" s="251"/>
      <c r="AY95" s="266" t="s">
        <v>1141</v>
      </c>
      <c r="AZ95" s="267" t="s">
        <v>2529</v>
      </c>
      <c r="BA95" s="253" t="s">
        <v>1122</v>
      </c>
      <c r="BB95" s="232" t="s">
        <v>1157</v>
      </c>
      <c r="BC95" s="246" t="s">
        <v>1157</v>
      </c>
      <c r="BD95" s="323" t="s">
        <v>2473</v>
      </c>
      <c r="BE95" s="321" t="s">
        <v>173</v>
      </c>
      <c r="BF95" s="241">
        <f t="shared" si="81"/>
        <v>46</v>
      </c>
    </row>
    <row r="96" spans="1:58" s="241" customFormat="1" hidden="1">
      <c r="A96" s="187">
        <f t="shared" si="79"/>
        <v>0</v>
      </c>
      <c r="B96" s="187">
        <f t="shared" si="63"/>
        <v>1</v>
      </c>
      <c r="C96" s="187">
        <f t="shared" ref="C96" si="95">+IF((A74+B74)=2,1,A74+B74)</f>
        <v>1</v>
      </c>
      <c r="E96" s="187">
        <f>+MAX(P96,Y96,AI96)</f>
        <v>18000</v>
      </c>
      <c r="F96" s="187">
        <f t="shared" ref="F96:L96" si="96">+MAX(Q96,Z96,AJ96)</f>
        <v>20560</v>
      </c>
      <c r="G96" s="187">
        <f t="shared" si="96"/>
        <v>23120</v>
      </c>
      <c r="H96" s="187">
        <f t="shared" si="96"/>
        <v>25680</v>
      </c>
      <c r="I96" s="187">
        <f t="shared" si="96"/>
        <v>27760</v>
      </c>
      <c r="J96" s="187">
        <f t="shared" si="96"/>
        <v>29800</v>
      </c>
      <c r="K96" s="187">
        <f t="shared" si="96"/>
        <v>31880</v>
      </c>
      <c r="L96" s="187">
        <f t="shared" si="96"/>
        <v>33920</v>
      </c>
      <c r="N96" s="269" t="s">
        <v>2432</v>
      </c>
      <c r="P96" s="226">
        <f>+P118*0.8</f>
        <v>16360</v>
      </c>
      <c r="Q96" s="226">
        <f t="shared" ref="Q96:W96" si="97">+Q118*0.8</f>
        <v>18680</v>
      </c>
      <c r="R96" s="226">
        <f t="shared" si="97"/>
        <v>21000</v>
      </c>
      <c r="S96" s="226">
        <f t="shared" si="97"/>
        <v>23320</v>
      </c>
      <c r="T96" s="226">
        <f t="shared" si="97"/>
        <v>25200</v>
      </c>
      <c r="U96" s="226">
        <f t="shared" si="97"/>
        <v>27080</v>
      </c>
      <c r="V96" s="226">
        <f t="shared" si="97"/>
        <v>28920</v>
      </c>
      <c r="W96" s="226">
        <f t="shared" si="97"/>
        <v>30800</v>
      </c>
      <c r="Y96" s="226">
        <f>+Y118*0.8</f>
        <v>18000</v>
      </c>
      <c r="Z96" s="226">
        <f t="shared" ref="Z96:AF98" si="98">+Z118*0.8</f>
        <v>20560</v>
      </c>
      <c r="AA96" s="226">
        <f t="shared" si="98"/>
        <v>23120</v>
      </c>
      <c r="AB96" s="226">
        <f t="shared" si="98"/>
        <v>25680</v>
      </c>
      <c r="AC96" s="226">
        <f t="shared" si="98"/>
        <v>27760</v>
      </c>
      <c r="AD96" s="226">
        <f t="shared" si="98"/>
        <v>29800</v>
      </c>
      <c r="AE96" s="226">
        <f t="shared" si="98"/>
        <v>31880</v>
      </c>
      <c r="AF96" s="226">
        <f t="shared" si="98"/>
        <v>33920</v>
      </c>
      <c r="AI96" s="226">
        <f>+AI118*0.8</f>
        <v>0</v>
      </c>
      <c r="AJ96" s="226">
        <f t="shared" ref="AJ96:AP98" si="99">+AJ118*0.8</f>
        <v>0</v>
      </c>
      <c r="AK96" s="226">
        <f t="shared" si="99"/>
        <v>0</v>
      </c>
      <c r="AL96" s="226">
        <f t="shared" si="99"/>
        <v>0</v>
      </c>
      <c r="AM96" s="226">
        <f t="shared" si="99"/>
        <v>0</v>
      </c>
      <c r="AN96" s="226">
        <f t="shared" si="99"/>
        <v>0</v>
      </c>
      <c r="AO96" s="226">
        <f t="shared" si="99"/>
        <v>0</v>
      </c>
      <c r="AP96" s="226">
        <f t="shared" si="99"/>
        <v>0</v>
      </c>
      <c r="AQ96" s="264"/>
      <c r="AT96" s="9" t="s">
        <v>154</v>
      </c>
      <c r="AU96" s="6"/>
      <c r="AW96" s="251"/>
      <c r="AX96" s="251"/>
      <c r="AY96" s="268" t="s">
        <v>1013</v>
      </c>
      <c r="AZ96" s="267" t="s">
        <v>1116</v>
      </c>
      <c r="BA96" s="253" t="s">
        <v>1014</v>
      </c>
      <c r="BB96" s="232" t="s">
        <v>1158</v>
      </c>
      <c r="BC96" s="246" t="s">
        <v>1158</v>
      </c>
      <c r="BD96" s="323" t="s">
        <v>2474</v>
      </c>
      <c r="BE96" s="320" t="s">
        <v>2472</v>
      </c>
      <c r="BF96" s="241" t="e">
        <f t="shared" si="81"/>
        <v>#N/A</v>
      </c>
    </row>
    <row r="97" spans="1:58" s="241" customFormat="1" hidden="1">
      <c r="A97" s="214">
        <f t="shared" si="79"/>
        <v>0</v>
      </c>
      <c r="B97" s="214">
        <f t="shared" si="63"/>
        <v>1</v>
      </c>
      <c r="C97" s="214">
        <f t="shared" ref="C97" si="100">+IF((A75+B75)=2,1,A75+B75)</f>
        <v>1</v>
      </c>
      <c r="E97" s="224">
        <f>+MAX(E96,E98)</f>
        <v>18000</v>
      </c>
      <c r="F97" s="224">
        <f t="shared" si="94"/>
        <v>20560</v>
      </c>
      <c r="G97" s="224">
        <f t="shared" si="94"/>
        <v>23120</v>
      </c>
      <c r="H97" s="224">
        <f t="shared" si="94"/>
        <v>25680</v>
      </c>
      <c r="I97" s="224">
        <f t="shared" si="94"/>
        <v>27760</v>
      </c>
      <c r="J97" s="224">
        <f t="shared" si="94"/>
        <v>29800</v>
      </c>
      <c r="K97" s="224">
        <f t="shared" si="94"/>
        <v>31880</v>
      </c>
      <c r="L97" s="224">
        <f t="shared" si="94"/>
        <v>33920</v>
      </c>
      <c r="N97" s="191" t="s">
        <v>2231</v>
      </c>
      <c r="P97" s="225"/>
      <c r="Q97" s="225"/>
      <c r="R97" s="225"/>
      <c r="S97" s="225"/>
      <c r="T97" s="225"/>
      <c r="U97" s="225"/>
      <c r="V97" s="225"/>
      <c r="W97" s="225"/>
      <c r="Y97" s="225"/>
      <c r="Z97" s="225"/>
      <c r="AA97" s="225"/>
      <c r="AB97" s="225"/>
      <c r="AC97" s="225"/>
      <c r="AD97" s="225"/>
      <c r="AE97" s="225"/>
      <c r="AF97" s="225"/>
      <c r="AI97" s="225"/>
      <c r="AJ97" s="225"/>
      <c r="AK97" s="225"/>
      <c r="AL97" s="225"/>
      <c r="AM97" s="225"/>
      <c r="AN97" s="225"/>
      <c r="AO97" s="225"/>
      <c r="AP97" s="225"/>
      <c r="AQ97" s="264"/>
      <c r="AT97" s="9" t="s">
        <v>88</v>
      </c>
      <c r="AU97" s="6"/>
      <c r="AW97" s="251"/>
      <c r="AX97" s="251"/>
      <c r="AY97" s="268"/>
      <c r="AZ97" s="267"/>
      <c r="BA97" s="253"/>
      <c r="BB97" s="232"/>
      <c r="BC97" s="246"/>
      <c r="BD97" s="323" t="s">
        <v>1509</v>
      </c>
      <c r="BE97" s="320" t="s">
        <v>2473</v>
      </c>
    </row>
    <row r="98" spans="1:58" s="241" customFormat="1" hidden="1">
      <c r="A98" s="214">
        <f t="shared" si="79"/>
        <v>0</v>
      </c>
      <c r="B98" s="214">
        <f t="shared" si="63"/>
        <v>1</v>
      </c>
      <c r="C98" s="214">
        <f t="shared" ref="C98" si="101">+IF((A76+B76)=2,1,A76+B76)</f>
        <v>1</v>
      </c>
      <c r="E98" s="187">
        <f>+MAX(P98,Y98,AI98)</f>
        <v>18000</v>
      </c>
      <c r="F98" s="187">
        <f t="shared" ref="F98" si="102">+MAX(Q98,Z98,AJ98)</f>
        <v>20560</v>
      </c>
      <c r="G98" s="187">
        <f t="shared" ref="G98" si="103">+MAX(R98,AA98,AK98)</f>
        <v>23120</v>
      </c>
      <c r="H98" s="187">
        <f t="shared" ref="H98" si="104">+MAX(S98,AB98,AL98)</f>
        <v>25680</v>
      </c>
      <c r="I98" s="187">
        <f t="shared" ref="I98" si="105">+MAX(T98,AC98,AM98)</f>
        <v>27760</v>
      </c>
      <c r="J98" s="187">
        <f t="shared" ref="J98" si="106">+MAX(U98,AD98,AN98)</f>
        <v>29800</v>
      </c>
      <c r="K98" s="187">
        <f t="shared" ref="K98" si="107">+MAX(V98,AE98,AO98)</f>
        <v>31880</v>
      </c>
      <c r="L98" s="187">
        <f t="shared" ref="L98" si="108">+MAX(W98,AF98,AP98)</f>
        <v>33920</v>
      </c>
      <c r="N98" s="316" t="s">
        <v>2419</v>
      </c>
      <c r="P98" s="226">
        <f>P120*0.8</f>
        <v>17920</v>
      </c>
      <c r="Q98" s="226">
        <f t="shared" ref="Q98:W98" si="109">Q120*0.8</f>
        <v>20480</v>
      </c>
      <c r="R98" s="226">
        <f t="shared" si="109"/>
        <v>23040</v>
      </c>
      <c r="S98" s="226">
        <f t="shared" si="109"/>
        <v>25600</v>
      </c>
      <c r="T98" s="226">
        <f t="shared" si="109"/>
        <v>27680</v>
      </c>
      <c r="U98" s="226">
        <f t="shared" si="109"/>
        <v>29720</v>
      </c>
      <c r="V98" s="226">
        <f t="shared" si="109"/>
        <v>31760</v>
      </c>
      <c r="W98" s="226">
        <f t="shared" si="109"/>
        <v>33800</v>
      </c>
      <c r="Y98" s="226">
        <f>+Y120*0.8</f>
        <v>18000</v>
      </c>
      <c r="Z98" s="226">
        <f t="shared" si="98"/>
        <v>20560</v>
      </c>
      <c r="AA98" s="226">
        <f t="shared" si="98"/>
        <v>23120</v>
      </c>
      <c r="AB98" s="226">
        <f t="shared" si="98"/>
        <v>25680</v>
      </c>
      <c r="AC98" s="226">
        <f t="shared" si="98"/>
        <v>27760</v>
      </c>
      <c r="AD98" s="226">
        <f t="shared" si="98"/>
        <v>29800</v>
      </c>
      <c r="AE98" s="226">
        <f t="shared" si="98"/>
        <v>31880</v>
      </c>
      <c r="AF98" s="226">
        <f t="shared" si="98"/>
        <v>33920</v>
      </c>
      <c r="AI98" s="226">
        <f>+AI120*0.8</f>
        <v>0</v>
      </c>
      <c r="AJ98" s="226">
        <f t="shared" si="99"/>
        <v>0</v>
      </c>
      <c r="AK98" s="226">
        <f t="shared" si="99"/>
        <v>0</v>
      </c>
      <c r="AL98" s="226">
        <f t="shared" si="99"/>
        <v>0</v>
      </c>
      <c r="AM98" s="226">
        <f t="shared" si="99"/>
        <v>0</v>
      </c>
      <c r="AN98" s="226">
        <f t="shared" si="99"/>
        <v>0</v>
      </c>
      <c r="AO98" s="226">
        <f t="shared" si="99"/>
        <v>0</v>
      </c>
      <c r="AP98" s="226">
        <f t="shared" si="99"/>
        <v>0</v>
      </c>
      <c r="AQ98" s="264"/>
      <c r="AT98" s="9" t="s">
        <v>155</v>
      </c>
      <c r="AU98" s="6"/>
      <c r="AW98" s="251"/>
      <c r="AX98" s="251"/>
      <c r="AY98" s="268"/>
      <c r="AZ98" s="267"/>
      <c r="BA98" s="253"/>
      <c r="BB98" s="232"/>
      <c r="BC98" s="246"/>
      <c r="BD98" s="323" t="s">
        <v>2475</v>
      </c>
      <c r="BE98" s="320" t="s">
        <v>2474</v>
      </c>
    </row>
    <row r="99" spans="1:58" hidden="1">
      <c r="A99" s="137"/>
      <c r="B99" s="138"/>
      <c r="C99" s="139"/>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40" t="s">
        <v>1423</v>
      </c>
      <c r="AT99" s="9" t="s">
        <v>156</v>
      </c>
      <c r="AU99" s="241"/>
      <c r="AW99" s="212"/>
      <c r="AX99" s="212"/>
      <c r="AY99" s="131" t="s">
        <v>1142</v>
      </c>
      <c r="AZ99" s="211" t="s">
        <v>1117</v>
      </c>
      <c r="BA99" s="209" t="s">
        <v>1448</v>
      </c>
      <c r="BB99" s="231" t="s">
        <v>1159</v>
      </c>
      <c r="BC99" s="246" t="s">
        <v>1159</v>
      </c>
      <c r="BD99" s="323" t="s">
        <v>104</v>
      </c>
      <c r="BE99" s="321" t="s">
        <v>1509</v>
      </c>
      <c r="BF99" s="6">
        <f t="shared" ref="BF99:BF104" si="110">+MATCH(BE$10:BE$555,AZ$10:AZ$547,0)</f>
        <v>47</v>
      </c>
    </row>
    <row r="100" spans="1:58" ht="15.75" hidden="1">
      <c r="A100" s="100" t="s">
        <v>1413</v>
      </c>
      <c r="B100" s="101" t="s">
        <v>1414</v>
      </c>
      <c r="C100" s="106" t="s">
        <v>1364</v>
      </c>
      <c r="E100" s="136">
        <v>1</v>
      </c>
      <c r="F100" s="136">
        <v>2</v>
      </c>
      <c r="G100" s="136">
        <v>3</v>
      </c>
      <c r="H100" s="136">
        <v>4</v>
      </c>
      <c r="I100" s="136">
        <v>5</v>
      </c>
      <c r="J100" s="136">
        <v>6</v>
      </c>
      <c r="K100" s="136">
        <v>7</v>
      </c>
      <c r="L100" s="136">
        <v>8</v>
      </c>
      <c r="M100" s="98"/>
      <c r="N100" s="105">
        <v>50</v>
      </c>
      <c r="O100" s="98"/>
      <c r="P100" s="341" t="s">
        <v>1415</v>
      </c>
      <c r="Q100" s="341"/>
      <c r="R100" s="341"/>
      <c r="S100" s="341"/>
      <c r="T100" s="341"/>
      <c r="U100" s="341"/>
      <c r="V100" s="341"/>
      <c r="W100" s="341"/>
      <c r="Y100" s="339" t="s">
        <v>1416</v>
      </c>
      <c r="Z100" s="339"/>
      <c r="AA100" s="339"/>
      <c r="AB100" s="339"/>
      <c r="AC100" s="339"/>
      <c r="AD100" s="339"/>
      <c r="AE100" s="339"/>
      <c r="AF100" s="339"/>
      <c r="AI100" s="335" t="s">
        <v>1417</v>
      </c>
      <c r="AJ100" s="335"/>
      <c r="AK100" s="335"/>
      <c r="AL100" s="335"/>
      <c r="AM100" s="335"/>
      <c r="AN100" s="335"/>
      <c r="AO100" s="335"/>
      <c r="AP100" s="335"/>
      <c r="AQ100" s="141"/>
      <c r="AT100" s="9" t="s">
        <v>83</v>
      </c>
      <c r="AU100" s="241"/>
      <c r="AW100" s="212"/>
      <c r="AX100" s="212"/>
      <c r="AY100" s="131" t="s">
        <v>1143</v>
      </c>
      <c r="AZ100" s="211" t="s">
        <v>1118</v>
      </c>
      <c r="BA100" s="209"/>
      <c r="BB100" s="231" t="s">
        <v>1160</v>
      </c>
      <c r="BC100" s="246" t="s">
        <v>1160</v>
      </c>
      <c r="BD100" s="323" t="s">
        <v>2476</v>
      </c>
      <c r="BE100" s="320" t="s">
        <v>2475</v>
      </c>
      <c r="BF100" s="6" t="e">
        <f t="shared" si="110"/>
        <v>#N/A</v>
      </c>
    </row>
    <row r="101" spans="1:58" hidden="1">
      <c r="A101" s="102">
        <f t="shared" ref="A101:A120" si="111">IF($A$24=$AU10,1,0)</f>
        <v>1</v>
      </c>
      <c r="B101" s="102">
        <f>IF($B$18=$AU10,1,0)</f>
        <v>1</v>
      </c>
      <c r="C101" s="102">
        <f t="shared" ref="C101:C110" si="112">+IF((A57+B57)=2,1,A57+B57)</f>
        <v>1</v>
      </c>
      <c r="E101" s="112">
        <f t="shared" ref="E101:L110" si="113">+MAX(P101,Y101,AI101)</f>
        <v>19700</v>
      </c>
      <c r="F101" s="112">
        <f t="shared" si="113"/>
        <v>22500</v>
      </c>
      <c r="G101" s="112">
        <f t="shared" si="113"/>
        <v>25300</v>
      </c>
      <c r="H101" s="112">
        <f t="shared" si="113"/>
        <v>28100</v>
      </c>
      <c r="I101" s="112">
        <f t="shared" si="113"/>
        <v>30350</v>
      </c>
      <c r="J101" s="112">
        <f t="shared" si="113"/>
        <v>32600</v>
      </c>
      <c r="K101" s="112">
        <f t="shared" si="113"/>
        <v>34850</v>
      </c>
      <c r="L101" s="112">
        <f t="shared" si="113"/>
        <v>37100</v>
      </c>
      <c r="N101" s="104" t="str">
        <f>CONCATENATE($AU$10,$B$11,N100)</f>
        <v>Before 12-31-2008Smith50</v>
      </c>
      <c r="P101" s="226">
        <f>VLOOKUP($N101,'pre 12-31-08'!$A$4:$L$1400,E$100+3,FALSE)</f>
        <v>19700</v>
      </c>
      <c r="Q101" s="226">
        <f>VLOOKUP($N101,'pre 12-31-08'!$A$4:$L$1400,F$100+3,FALSE)</f>
        <v>22500</v>
      </c>
      <c r="R101" s="226">
        <f>VLOOKUP($N101,'pre 12-31-08'!$A$4:$L$1400,G$100+3,FALSE)</f>
        <v>25300</v>
      </c>
      <c r="S101" s="226">
        <f>VLOOKUP($N101,'pre 12-31-08'!$A$4:$L$1400,H$100+3,FALSE)</f>
        <v>28100</v>
      </c>
      <c r="T101" s="226">
        <f>VLOOKUP($N101,'pre 12-31-08'!$A$4:$L$1400,I$100+3,FALSE)</f>
        <v>30350</v>
      </c>
      <c r="U101" s="226">
        <f>VLOOKUP($N101,'pre 12-31-08'!$A$4:$L$1400,J$100+3,FALSE)</f>
        <v>32600</v>
      </c>
      <c r="V101" s="226">
        <f>VLOOKUP($N101,'pre 12-31-08'!$A$4:$L$1400,K$100+3,FALSE)</f>
        <v>34850</v>
      </c>
      <c r="W101" s="226">
        <f>VLOOKUP($N101,'pre 12-31-08'!$A$4:$L$1400,L$100+3,FALSE)</f>
        <v>37100</v>
      </c>
      <c r="Y101" s="43"/>
      <c r="Z101" s="49"/>
      <c r="AA101" s="49"/>
      <c r="AB101" s="49"/>
      <c r="AC101" s="49"/>
      <c r="AD101" s="49"/>
      <c r="AE101" s="49"/>
      <c r="AF101" s="44"/>
      <c r="AI101" s="225">
        <v>1</v>
      </c>
      <c r="AJ101" s="225">
        <v>2</v>
      </c>
      <c r="AK101" s="225">
        <v>3</v>
      </c>
      <c r="AL101" s="225">
        <v>4</v>
      </c>
      <c r="AM101" s="225">
        <v>5</v>
      </c>
      <c r="AN101" s="225">
        <v>6</v>
      </c>
      <c r="AO101" s="225">
        <v>7</v>
      </c>
      <c r="AP101" s="225">
        <v>8</v>
      </c>
      <c r="AQ101" s="141"/>
      <c r="AT101" s="9" t="s">
        <v>66</v>
      </c>
      <c r="AW101" s="212"/>
      <c r="AX101" s="212"/>
      <c r="AY101" s="131" t="s">
        <v>1144</v>
      </c>
      <c r="AZ101" s="211" t="s">
        <v>1119</v>
      </c>
      <c r="BA101" s="209" t="s">
        <v>1124</v>
      </c>
      <c r="BB101" s="231" t="s">
        <v>1161</v>
      </c>
      <c r="BC101" s="246" t="s">
        <v>1161</v>
      </c>
      <c r="BD101" s="323" t="s">
        <v>1101</v>
      </c>
      <c r="BE101" s="320" t="s">
        <v>104</v>
      </c>
      <c r="BF101" s="6" t="e">
        <f t="shared" si="110"/>
        <v>#N/A</v>
      </c>
    </row>
    <row r="102" spans="1:58" ht="15" hidden="1" customHeight="1">
      <c r="A102" s="102">
        <f t="shared" si="111"/>
        <v>0</v>
      </c>
      <c r="B102" s="102">
        <f t="shared" ref="B102:B120" si="114">IF(OR(B57=1,$B$18=$AU11),1,0)</f>
        <v>1</v>
      </c>
      <c r="C102" s="102">
        <f t="shared" si="112"/>
        <v>1</v>
      </c>
      <c r="E102" s="112">
        <f t="shared" si="113"/>
        <v>19700</v>
      </c>
      <c r="F102" s="112">
        <f t="shared" si="113"/>
        <v>22500</v>
      </c>
      <c r="G102" s="112">
        <f t="shared" si="113"/>
        <v>25300</v>
      </c>
      <c r="H102" s="112">
        <f t="shared" si="113"/>
        <v>28100</v>
      </c>
      <c r="I102" s="112">
        <f t="shared" si="113"/>
        <v>30350</v>
      </c>
      <c r="J102" s="112">
        <f t="shared" si="113"/>
        <v>32600</v>
      </c>
      <c r="K102" s="112">
        <f t="shared" si="113"/>
        <v>34850</v>
      </c>
      <c r="L102" s="112">
        <f t="shared" si="113"/>
        <v>37100</v>
      </c>
      <c r="N102" s="104" t="str">
        <f>CONCATENATE($AU$11,$B$11,N100)</f>
        <v>1/1/2009 - 5/13/2010Smith50</v>
      </c>
      <c r="P102" s="226">
        <f>VLOOKUP($N102,'1-1-09-5-14-10'!$A$4:$L$1400,E$100+3,FALSE)</f>
        <v>19700</v>
      </c>
      <c r="Q102" s="226">
        <f>VLOOKUP($N102,'1-1-09-5-14-10'!$A$4:$L$1400,F$100+3,FALSE)</f>
        <v>22500</v>
      </c>
      <c r="R102" s="226">
        <f>VLOOKUP($N102,'1-1-09-5-14-10'!$A$4:$L$1400,G$100+3,FALSE)</f>
        <v>25300</v>
      </c>
      <c r="S102" s="226">
        <f>VLOOKUP($N102,'1-1-09-5-14-10'!$A$4:$L$1400,H$100+3,FALSE)</f>
        <v>28100</v>
      </c>
      <c r="T102" s="226">
        <f>VLOOKUP($N102,'1-1-09-5-14-10'!$A$4:$L$1400,I$100+3,FALSE)</f>
        <v>30350</v>
      </c>
      <c r="U102" s="226">
        <f>VLOOKUP($N102,'1-1-09-5-14-10'!$A$4:$L$1400,J$100+3,FALSE)</f>
        <v>32600</v>
      </c>
      <c r="V102" s="226">
        <f>VLOOKUP($N102,'1-1-09-5-14-10'!$A$4:$L$1400,K$100+3,FALSE)</f>
        <v>34850</v>
      </c>
      <c r="W102" s="226">
        <f>VLOOKUP($N102,'1-1-09-5-14-10'!$A$4:$L$1400,L$100+3,FALSE)</f>
        <v>37100</v>
      </c>
      <c r="Y102" s="45"/>
      <c r="Z102" s="37"/>
      <c r="AA102" s="37"/>
      <c r="AB102" s="37"/>
      <c r="AC102" s="37"/>
      <c r="AD102" s="37"/>
      <c r="AE102" s="37"/>
      <c r="AF102" s="46"/>
      <c r="AH102" s="189" t="str">
        <f>IF(AND((IF(ISNA(VLOOKUP($B$13,$AW$10:$AW$552,1,FALSE)),0,VLOOKUP($B$13,$AW$10:$AW$552,1,FALSE)))=0,$AL$168&gt;$S$168,OR($B$16=$AS$11,$B$16=$AS$15)),"Yes","No")</f>
        <v>No</v>
      </c>
      <c r="AI102" s="226">
        <f>IF($AH102="No",0,18050)</f>
        <v>0</v>
      </c>
      <c r="AJ102" s="226">
        <f>IF($AH102="No",0,20650)</f>
        <v>0</v>
      </c>
      <c r="AK102" s="226">
        <f>IF($AH102="No",0,23200)</f>
        <v>0</v>
      </c>
      <c r="AL102" s="226">
        <f>IF($AH102="No",0,25800)</f>
        <v>0</v>
      </c>
      <c r="AM102" s="226">
        <f>IF($AH102="No",0,27850)</f>
        <v>0</v>
      </c>
      <c r="AN102" s="226">
        <f>IF($AH102="No",0,29950)</f>
        <v>0</v>
      </c>
      <c r="AO102" s="226">
        <f>IF($AH102="No",0,32000)</f>
        <v>0</v>
      </c>
      <c r="AP102" s="226">
        <f>IF($AH102="No",0,34050)</f>
        <v>0</v>
      </c>
      <c r="AQ102" s="141"/>
      <c r="AT102" s="9" t="s">
        <v>157</v>
      </c>
      <c r="AW102" s="212"/>
      <c r="AX102" s="212"/>
      <c r="AY102" s="131" t="s">
        <v>51</v>
      </c>
      <c r="AZ102" s="211" t="s">
        <v>1120</v>
      </c>
      <c r="BA102" s="209" t="s">
        <v>1125</v>
      </c>
      <c r="BB102" s="231" t="s">
        <v>1162</v>
      </c>
      <c r="BC102" s="246" t="s">
        <v>1162</v>
      </c>
      <c r="BD102" s="323" t="s">
        <v>2477</v>
      </c>
      <c r="BE102" s="320" t="s">
        <v>2476</v>
      </c>
      <c r="BF102" s="6" t="e">
        <f t="shared" si="110"/>
        <v>#N/A</v>
      </c>
    </row>
    <row r="103" spans="1:58" ht="15" hidden="1" customHeight="1">
      <c r="A103" s="102">
        <f t="shared" si="111"/>
        <v>0</v>
      </c>
      <c r="B103" s="102">
        <f t="shared" si="114"/>
        <v>1</v>
      </c>
      <c r="C103" s="102">
        <f t="shared" si="112"/>
        <v>1</v>
      </c>
      <c r="E103" s="190">
        <f t="shared" ref="E103:L103" si="115">+MAX(E102,E104)</f>
        <v>19700</v>
      </c>
      <c r="F103" s="190">
        <f t="shared" si="115"/>
        <v>22500</v>
      </c>
      <c r="G103" s="190">
        <f t="shared" si="115"/>
        <v>25300</v>
      </c>
      <c r="H103" s="190">
        <f t="shared" si="115"/>
        <v>28100</v>
      </c>
      <c r="I103" s="190">
        <f t="shared" si="115"/>
        <v>30350</v>
      </c>
      <c r="J103" s="190">
        <f t="shared" si="115"/>
        <v>32600</v>
      </c>
      <c r="K103" s="190">
        <f t="shared" si="115"/>
        <v>34850</v>
      </c>
      <c r="L103" s="190">
        <f t="shared" si="115"/>
        <v>37100</v>
      </c>
      <c r="N103" s="191" t="s">
        <v>2231</v>
      </c>
      <c r="P103" s="225"/>
      <c r="Q103" s="225"/>
      <c r="R103" s="225"/>
      <c r="S103" s="225"/>
      <c r="T103" s="225"/>
      <c r="U103" s="225"/>
      <c r="V103" s="225"/>
      <c r="W103" s="225"/>
      <c r="Y103" s="45"/>
      <c r="Z103" s="37"/>
      <c r="AA103" s="37"/>
      <c r="AB103" s="37"/>
      <c r="AC103" s="37"/>
      <c r="AD103" s="37"/>
      <c r="AE103" s="37"/>
      <c r="AF103" s="46"/>
      <c r="AH103" s="189"/>
      <c r="AI103" s="225"/>
      <c r="AJ103" s="225"/>
      <c r="AK103" s="225"/>
      <c r="AL103" s="225"/>
      <c r="AM103" s="225"/>
      <c r="AN103" s="225"/>
      <c r="AO103" s="225"/>
      <c r="AP103" s="225"/>
      <c r="AQ103" s="141"/>
      <c r="AT103" s="9" t="s">
        <v>81</v>
      </c>
      <c r="AW103" s="212"/>
      <c r="AX103" s="212"/>
      <c r="AY103" s="131" t="s">
        <v>1145</v>
      </c>
      <c r="AZ103" s="211" t="s">
        <v>1121</v>
      </c>
      <c r="BA103" s="209" t="s">
        <v>1126</v>
      </c>
      <c r="BB103" s="231" t="s">
        <v>54</v>
      </c>
      <c r="BC103" s="246" t="s">
        <v>54</v>
      </c>
      <c r="BD103" s="323" t="s">
        <v>1510</v>
      </c>
      <c r="BE103" s="320" t="s">
        <v>2166</v>
      </c>
      <c r="BF103" s="6" t="e">
        <f t="shared" si="110"/>
        <v>#N/A</v>
      </c>
    </row>
    <row r="104" spans="1:58" hidden="1">
      <c r="A104" s="102">
        <f t="shared" si="111"/>
        <v>0</v>
      </c>
      <c r="B104" s="102">
        <f t="shared" si="114"/>
        <v>1</v>
      </c>
      <c r="C104" s="102">
        <f t="shared" si="112"/>
        <v>1</v>
      </c>
      <c r="E104" s="112">
        <f t="shared" si="113"/>
        <v>19700</v>
      </c>
      <c r="F104" s="112">
        <f t="shared" si="113"/>
        <v>22500</v>
      </c>
      <c r="G104" s="112">
        <f t="shared" si="113"/>
        <v>25300</v>
      </c>
      <c r="H104" s="112">
        <f t="shared" si="113"/>
        <v>28100</v>
      </c>
      <c r="I104" s="112">
        <f t="shared" si="113"/>
        <v>30350</v>
      </c>
      <c r="J104" s="112">
        <f t="shared" si="113"/>
        <v>32600</v>
      </c>
      <c r="K104" s="112">
        <f t="shared" si="113"/>
        <v>34850</v>
      </c>
      <c r="L104" s="112">
        <f t="shared" si="113"/>
        <v>37100</v>
      </c>
      <c r="N104" s="104" t="str">
        <f>CONCATENATE($AU$13,$B$11,N100)</f>
        <v>6/29/2010 - 5/30/2011Smith50</v>
      </c>
      <c r="P104" s="226">
        <f>VLOOKUP($N104,'5-14-10-5-31-11'!$A$4:$L$1400,E$100+3,FALSE)</f>
        <v>19700</v>
      </c>
      <c r="Q104" s="226">
        <f>VLOOKUP($N104,'5-14-10-5-31-11'!$A$4:$L$1400,F$100+3,FALSE)</f>
        <v>22500</v>
      </c>
      <c r="R104" s="226">
        <f>VLOOKUP($N104,'5-14-10-5-31-11'!$A$4:$L$1400,G$100+3,FALSE)</f>
        <v>25300</v>
      </c>
      <c r="S104" s="226">
        <f>VLOOKUP($N104,'5-14-10-5-31-11'!$A$4:$L$1400,H$100+3,FALSE)</f>
        <v>28100</v>
      </c>
      <c r="T104" s="226">
        <f>VLOOKUP($N104,'5-14-10-5-31-11'!$A$4:$L$1400,I$100+3,FALSE)</f>
        <v>30350</v>
      </c>
      <c r="U104" s="226">
        <f>VLOOKUP($N104,'5-14-10-5-31-11'!$A$4:$L$1400,J$100+3,FALSE)</f>
        <v>32600</v>
      </c>
      <c r="V104" s="226">
        <f>VLOOKUP($N104,'5-14-10-5-31-11'!$A$4:$L$1400,K$100+3,FALSE)</f>
        <v>34850</v>
      </c>
      <c r="W104" s="226">
        <f>VLOOKUP($N104,'5-14-10-5-31-11'!$A$4:$L$1400,L$100+3,FALSE)</f>
        <v>37100</v>
      </c>
      <c r="Y104" s="45"/>
      <c r="Z104" s="37"/>
      <c r="AA104" s="37"/>
      <c r="AB104" s="37"/>
      <c r="AC104" s="37"/>
      <c r="AD104" s="37"/>
      <c r="AE104" s="37"/>
      <c r="AF104" s="46"/>
      <c r="AH104" s="189" t="str">
        <f>IF(AND((IF(ISNA(VLOOKUP($B$13,$AX$10:$AX$552,1,FALSE)),0,VLOOKUP($B$13,$AX$10:$AX$552,1,FALSE)))=0,AL170&gt;S170,OR($B$16=$AS$11,$B$16=$AS$15)),"Yes","No")</f>
        <v>No</v>
      </c>
      <c r="AI104" s="226">
        <f>IF($AH104="No",0,18050)</f>
        <v>0</v>
      </c>
      <c r="AJ104" s="226">
        <f>IF($AH104="No",0,20650)</f>
        <v>0</v>
      </c>
      <c r="AK104" s="226">
        <f>IF($AH104="No",0,23200)</f>
        <v>0</v>
      </c>
      <c r="AL104" s="226">
        <f>IF($AH104="No",0,25800)</f>
        <v>0</v>
      </c>
      <c r="AM104" s="226">
        <f>IF($AH104="No",0,27850)</f>
        <v>0</v>
      </c>
      <c r="AN104" s="226">
        <f>IF($AH104="No",0,29950)</f>
        <v>0</v>
      </c>
      <c r="AO104" s="226">
        <f>IF($AH104="No",0,32000)</f>
        <v>0</v>
      </c>
      <c r="AP104" s="226">
        <f>IF($AH104="No",0,34050)</f>
        <v>0</v>
      </c>
      <c r="AQ104" s="141"/>
      <c r="AT104" s="9" t="s">
        <v>158</v>
      </c>
      <c r="AW104" s="212"/>
      <c r="AX104" s="212"/>
      <c r="AY104" s="131" t="s">
        <v>1146</v>
      </c>
      <c r="AZ104" s="211" t="s">
        <v>1122</v>
      </c>
      <c r="BA104" s="209" t="s">
        <v>1127</v>
      </c>
      <c r="BB104" s="231" t="s">
        <v>1163</v>
      </c>
      <c r="BC104" s="246" t="s">
        <v>1163</v>
      </c>
      <c r="BD104" s="323" t="s">
        <v>1441</v>
      </c>
      <c r="BE104" s="321" t="s">
        <v>1101</v>
      </c>
      <c r="BF104" s="6">
        <f t="shared" si="110"/>
        <v>48</v>
      </c>
    </row>
    <row r="105" spans="1:58" hidden="1">
      <c r="A105" s="102">
        <f t="shared" si="111"/>
        <v>0</v>
      </c>
      <c r="B105" s="102">
        <f t="shared" si="114"/>
        <v>1</v>
      </c>
      <c r="C105" s="102">
        <f t="shared" si="112"/>
        <v>1</v>
      </c>
      <c r="E105" s="190">
        <f t="shared" ref="E105:L105" si="116">+MAX(E104,E106)</f>
        <v>20300</v>
      </c>
      <c r="F105" s="190">
        <f t="shared" si="116"/>
        <v>23200</v>
      </c>
      <c r="G105" s="190">
        <f t="shared" si="116"/>
        <v>26100</v>
      </c>
      <c r="H105" s="190">
        <f t="shared" si="116"/>
        <v>28950</v>
      </c>
      <c r="I105" s="190">
        <f t="shared" si="116"/>
        <v>31300</v>
      </c>
      <c r="J105" s="190">
        <f t="shared" si="116"/>
        <v>33600</v>
      </c>
      <c r="K105" s="190">
        <f t="shared" si="116"/>
        <v>35900</v>
      </c>
      <c r="L105" s="190">
        <f t="shared" si="116"/>
        <v>38250</v>
      </c>
      <c r="N105" s="191" t="s">
        <v>2231</v>
      </c>
      <c r="P105" s="225"/>
      <c r="Q105" s="225"/>
      <c r="R105" s="225"/>
      <c r="S105" s="225"/>
      <c r="T105" s="225"/>
      <c r="U105" s="225"/>
      <c r="V105" s="225"/>
      <c r="W105" s="225"/>
      <c r="Y105" s="45"/>
      <c r="Z105" s="37"/>
      <c r="AA105" s="37"/>
      <c r="AB105" s="37"/>
      <c r="AC105" s="37"/>
      <c r="AD105" s="37"/>
      <c r="AE105" s="37"/>
      <c r="AF105" s="46"/>
      <c r="AH105" s="189"/>
      <c r="AI105" s="225"/>
      <c r="AJ105" s="225"/>
      <c r="AK105" s="225"/>
      <c r="AL105" s="225"/>
      <c r="AM105" s="225"/>
      <c r="AN105" s="225"/>
      <c r="AO105" s="225"/>
      <c r="AP105" s="225"/>
      <c r="AQ105" s="141"/>
      <c r="AT105" s="9" t="s">
        <v>159</v>
      </c>
      <c r="AW105" s="212"/>
      <c r="AX105" s="212"/>
      <c r="AY105" s="131"/>
      <c r="AZ105" s="211"/>
      <c r="BA105" s="209"/>
      <c r="BB105" s="231" t="s">
        <v>1459</v>
      </c>
      <c r="BC105" s="246" t="s">
        <v>1459</v>
      </c>
      <c r="BD105" s="323" t="s">
        <v>2478</v>
      </c>
      <c r="BE105" s="320" t="s">
        <v>2477</v>
      </c>
    </row>
    <row r="106" spans="1:58" ht="15" hidden="1" customHeight="1">
      <c r="A106" s="102">
        <f t="shared" si="111"/>
        <v>0</v>
      </c>
      <c r="B106" s="102">
        <f t="shared" si="114"/>
        <v>1</v>
      </c>
      <c r="C106" s="102">
        <f t="shared" si="112"/>
        <v>1</v>
      </c>
      <c r="E106" s="112">
        <f t="shared" si="113"/>
        <v>20300</v>
      </c>
      <c r="F106" s="112">
        <f t="shared" si="113"/>
        <v>23200</v>
      </c>
      <c r="G106" s="112">
        <f t="shared" si="113"/>
        <v>26100</v>
      </c>
      <c r="H106" s="112">
        <f t="shared" si="113"/>
        <v>28950</v>
      </c>
      <c r="I106" s="112">
        <f t="shared" si="113"/>
        <v>31300</v>
      </c>
      <c r="J106" s="112">
        <f t="shared" si="113"/>
        <v>33600</v>
      </c>
      <c r="K106" s="112">
        <f t="shared" si="113"/>
        <v>35900</v>
      </c>
      <c r="L106" s="112">
        <f t="shared" si="113"/>
        <v>38250</v>
      </c>
      <c r="N106" s="104" t="str">
        <f>CONCATENATE(AU15,$B$11)</f>
        <v>7/16/2011 - 11/31/2011Smith</v>
      </c>
      <c r="P106" s="226">
        <f>VLOOKUP($N106,'6-1-11'!$A$4:$L$257,E$100+4,FALSE)</f>
        <v>20300</v>
      </c>
      <c r="Q106" s="226">
        <f>VLOOKUP($N106,'6-1-11'!$A$4:$L$257,F$100+4,FALSE)</f>
        <v>23200</v>
      </c>
      <c r="R106" s="226">
        <f>VLOOKUP($N106,'6-1-11'!$A$4:$L$257,G$100+4,FALSE)</f>
        <v>26100</v>
      </c>
      <c r="S106" s="226">
        <f>VLOOKUP($N106,'6-1-11'!$A$4:$L$257,H$100+4,FALSE)</f>
        <v>28950</v>
      </c>
      <c r="T106" s="226">
        <f>VLOOKUP($N106,'6-1-11'!$A$4:$L$257,I$100+4,FALSE)</f>
        <v>31300</v>
      </c>
      <c r="U106" s="226">
        <f>VLOOKUP($N106,'6-1-11'!$A$4:$L$257,J$100+4,FALSE)</f>
        <v>33600</v>
      </c>
      <c r="V106" s="226">
        <f>VLOOKUP($N106,'6-1-11'!$A$4:$L$257,K$100+4,FALSE)</f>
        <v>35900</v>
      </c>
      <c r="W106" s="226">
        <f>VLOOKUP($N106,'6-1-11'!$A$4:$L$257,L$100+4,FALSE)</f>
        <v>38250</v>
      </c>
      <c r="Y106" s="226">
        <f>IF($B$18=$AU$10,VLOOKUP($N106,'6-1-11'!$A$4:$AK$257,E$100+21,FALSE),0)</f>
        <v>0</v>
      </c>
      <c r="Z106" s="226">
        <f>IF($B$18=$AU$10,VLOOKUP($N106,'6-1-11'!$A$4:$AK$257,F$100+21,FALSE),0)</f>
        <v>0</v>
      </c>
      <c r="AA106" s="226">
        <f>IF($B$18=$AU$10,VLOOKUP($N106,'6-1-11'!$A$4:$AK$257,G$100+21,FALSE),0)</f>
        <v>0</v>
      </c>
      <c r="AB106" s="226">
        <f>IF($B$18=$AU$10,VLOOKUP($N106,'6-1-11'!$A$4:$AK$257,H$100+21,FALSE),0)</f>
        <v>0</v>
      </c>
      <c r="AC106" s="226">
        <f>IF($B$18=$AU$10,VLOOKUP($N106,'6-1-11'!$A$4:$AK$257,I$100+21,FALSE),0)</f>
        <v>0</v>
      </c>
      <c r="AD106" s="226">
        <f>IF($B$18=$AU$10,VLOOKUP($N106,'6-1-11'!$A$4:$AK$257,J$100+21,FALSE),0)</f>
        <v>0</v>
      </c>
      <c r="AE106" s="226">
        <f>IF($B$18=$AU$10,VLOOKUP($N106,'6-1-11'!$A$4:$AK$257,K$100+21,FALSE),0)</f>
        <v>0</v>
      </c>
      <c r="AF106" s="226">
        <f>IF($B$18=$AU$10,VLOOKUP($N106,'6-1-11'!$A$4:$AK$257,L$100+21,FALSE),0)</f>
        <v>0</v>
      </c>
      <c r="AH106" s="189" t="str">
        <f>IF(AND((IF(ISNA(VLOOKUP($B$13,$AY$10:$AY$552,1,FALSE)),0,VLOOKUP($B$13,$AY$10:$AY$552,1,FALSE)))=0,AL172&gt;S172,OR($B$16=$AS$11,$B$16=$AS$15)),"Yes","No")</f>
        <v>No</v>
      </c>
      <c r="AI106" s="226">
        <f>IF($AH106="No",0,18050)</f>
        <v>0</v>
      </c>
      <c r="AJ106" s="226">
        <f>IF($AH106="No",0,20650)</f>
        <v>0</v>
      </c>
      <c r="AK106" s="226">
        <f>IF($AH106="No",0,23200)</f>
        <v>0</v>
      </c>
      <c r="AL106" s="226">
        <f>IF($AH106="No",0,25800)</f>
        <v>0</v>
      </c>
      <c r="AM106" s="226">
        <f>IF($AH106="No",0,27850)</f>
        <v>0</v>
      </c>
      <c r="AN106" s="226">
        <f>IF($AH106="No",0,29950)</f>
        <v>0</v>
      </c>
      <c r="AO106" s="226">
        <f>IF($AH106="No",0,32000)</f>
        <v>0</v>
      </c>
      <c r="AP106" s="226">
        <f>IF($AH106="No",0,34050)</f>
        <v>0</v>
      </c>
      <c r="AQ106" s="141"/>
      <c r="AT106" s="9" t="s">
        <v>160</v>
      </c>
      <c r="AW106" s="212"/>
      <c r="AX106" s="212"/>
      <c r="AY106" s="131"/>
      <c r="AZ106" s="211"/>
      <c r="BA106" s="209"/>
      <c r="BB106" s="231" t="s">
        <v>1164</v>
      </c>
      <c r="BC106" s="246" t="s">
        <v>1164</v>
      </c>
      <c r="BD106" s="323" t="s">
        <v>2479</v>
      </c>
      <c r="BE106" s="321" t="s">
        <v>1510</v>
      </c>
    </row>
    <row r="107" spans="1:58" ht="15" hidden="1" customHeight="1">
      <c r="A107" s="102">
        <f t="shared" si="111"/>
        <v>0</v>
      </c>
      <c r="B107" s="102">
        <f t="shared" si="114"/>
        <v>1</v>
      </c>
      <c r="C107" s="102">
        <f t="shared" si="112"/>
        <v>1</v>
      </c>
      <c r="E107" s="190">
        <f t="shared" ref="E107:L107" si="117">+MAX(E106,E108)</f>
        <v>20550</v>
      </c>
      <c r="F107" s="190">
        <f t="shared" si="117"/>
        <v>23500</v>
      </c>
      <c r="G107" s="190">
        <f t="shared" si="117"/>
        <v>26450</v>
      </c>
      <c r="H107" s="190">
        <f t="shared" si="117"/>
        <v>29350</v>
      </c>
      <c r="I107" s="190">
        <f t="shared" si="117"/>
        <v>31700</v>
      </c>
      <c r="J107" s="190">
        <f t="shared" si="117"/>
        <v>34050</v>
      </c>
      <c r="K107" s="190">
        <f t="shared" si="117"/>
        <v>36400</v>
      </c>
      <c r="L107" s="190">
        <f t="shared" si="117"/>
        <v>38750</v>
      </c>
      <c r="N107" s="191" t="s">
        <v>2231</v>
      </c>
      <c r="P107" s="225"/>
      <c r="Q107" s="225"/>
      <c r="R107" s="225"/>
      <c r="S107" s="225"/>
      <c r="T107" s="225"/>
      <c r="U107" s="225"/>
      <c r="V107" s="225"/>
      <c r="W107" s="225"/>
      <c r="Y107" s="225"/>
      <c r="Z107" s="225"/>
      <c r="AA107" s="225"/>
      <c r="AB107" s="225"/>
      <c r="AC107" s="225"/>
      <c r="AD107" s="225"/>
      <c r="AE107" s="225"/>
      <c r="AF107" s="225"/>
      <c r="AH107" s="189"/>
      <c r="AI107" s="225"/>
      <c r="AJ107" s="225"/>
      <c r="AK107" s="225"/>
      <c r="AL107" s="225"/>
      <c r="AM107" s="225"/>
      <c r="AN107" s="225"/>
      <c r="AO107" s="225"/>
      <c r="AP107" s="225"/>
      <c r="AQ107" s="141"/>
      <c r="AT107" s="9" t="s">
        <v>161</v>
      </c>
      <c r="AW107" s="212"/>
      <c r="AX107" s="212"/>
      <c r="AY107" s="131" t="s">
        <v>1147</v>
      </c>
      <c r="AZ107" s="211" t="s">
        <v>1014</v>
      </c>
      <c r="BA107" s="209" t="s">
        <v>1128</v>
      </c>
      <c r="BB107" s="231" t="s">
        <v>1460</v>
      </c>
      <c r="BC107" s="246" t="s">
        <v>1460</v>
      </c>
      <c r="BD107" s="323" t="s">
        <v>2480</v>
      </c>
      <c r="BE107" s="321" t="s">
        <v>1441</v>
      </c>
      <c r="BF107" s="6">
        <f t="shared" ref="BF107:BF118" si="118">+MATCH(BE$10:BE$555,AZ$10:AZ$547,0)</f>
        <v>50</v>
      </c>
    </row>
    <row r="108" spans="1:58" ht="15" hidden="1" customHeight="1">
      <c r="A108" s="102">
        <f t="shared" si="111"/>
        <v>0</v>
      </c>
      <c r="B108" s="102">
        <f t="shared" si="114"/>
        <v>1</v>
      </c>
      <c r="C108" s="102">
        <f t="shared" si="112"/>
        <v>1</v>
      </c>
      <c r="E108" s="112">
        <f t="shared" si="113"/>
        <v>20550</v>
      </c>
      <c r="F108" s="112">
        <f t="shared" si="113"/>
        <v>23500</v>
      </c>
      <c r="G108" s="112">
        <f t="shared" si="113"/>
        <v>26450</v>
      </c>
      <c r="H108" s="112">
        <f t="shared" si="113"/>
        <v>29350</v>
      </c>
      <c r="I108" s="112">
        <f t="shared" si="113"/>
        <v>31700</v>
      </c>
      <c r="J108" s="112">
        <f t="shared" si="113"/>
        <v>34050</v>
      </c>
      <c r="K108" s="112">
        <f t="shared" si="113"/>
        <v>36400</v>
      </c>
      <c r="L108" s="112">
        <f t="shared" si="113"/>
        <v>38750</v>
      </c>
      <c r="N108" s="104" t="str">
        <f>CONCATENATE(AU17,$B$11)</f>
        <v>1/16/2012 - 12/3/2012Smith</v>
      </c>
      <c r="P108" s="226">
        <f>VLOOKUP($N108,'12-1-11'!$A$4:$L$257,E$100+4,FALSE)</f>
        <v>20550</v>
      </c>
      <c r="Q108" s="226">
        <f>VLOOKUP($N108,'12-1-11'!$A$4:$L$257,F$100+4,FALSE)</f>
        <v>23500</v>
      </c>
      <c r="R108" s="226">
        <f>VLOOKUP($N108,'12-1-11'!$A$4:$L$257,G$100+4,FALSE)</f>
        <v>26450</v>
      </c>
      <c r="S108" s="226">
        <f>VLOOKUP($N108,'12-1-11'!$A$4:$L$257,H$100+4,FALSE)</f>
        <v>29350</v>
      </c>
      <c r="T108" s="226">
        <f>VLOOKUP($N108,'12-1-11'!$A$4:$L$257,I$100+4,FALSE)</f>
        <v>31700</v>
      </c>
      <c r="U108" s="226">
        <f>VLOOKUP($N108,'12-1-11'!$A$4:$L$257,J$100+4,FALSE)</f>
        <v>34050</v>
      </c>
      <c r="V108" s="226">
        <f>VLOOKUP($N108,'12-1-11'!$A$4:$L$257,K$100+4,FALSE)</f>
        <v>36400</v>
      </c>
      <c r="W108" s="226">
        <f>VLOOKUP($N108,'12-1-11'!$A$4:$L$257,L$100+4,FALSE)</f>
        <v>38750</v>
      </c>
      <c r="Y108" s="226">
        <f>IF($B$18=$AU$10,VLOOKUP($N108,'12-1-11'!$A$4:$AK$257,E$100+21,FALSE),0)</f>
        <v>0</v>
      </c>
      <c r="Z108" s="226">
        <f>IF($B$18=$AU$10,VLOOKUP($N108,'12-1-11'!$A$4:$AK$257,F$100+21,FALSE),0)</f>
        <v>0</v>
      </c>
      <c r="AA108" s="226">
        <f>IF($B$18=$AU$10,VLOOKUP($N108,'12-1-11'!$A$4:$AK$257,G$100+21,FALSE),0)</f>
        <v>0</v>
      </c>
      <c r="AB108" s="226">
        <f>IF($B$18=$AU$10,VLOOKUP($N108,'12-1-11'!$A$4:$AK$257,H$100+21,FALSE),0)</f>
        <v>0</v>
      </c>
      <c r="AC108" s="226">
        <f>IF($B$18=$AU$10,VLOOKUP($N108,'12-1-11'!$A$4:$AK$257,I$100+21,FALSE),0)</f>
        <v>0</v>
      </c>
      <c r="AD108" s="226">
        <f>IF($B$18=$AU$10,VLOOKUP($N108,'12-1-11'!$A$4:$AK$257,J$100+21,FALSE),0)</f>
        <v>0</v>
      </c>
      <c r="AE108" s="226">
        <f>IF($B$18=$AU$10,VLOOKUP($N108,'12-1-11'!$A$4:$AK$257,K$100+21,FALSE),0)</f>
        <v>0</v>
      </c>
      <c r="AF108" s="226">
        <f>IF($B$18=$AU$10,VLOOKUP($N108,'12-1-11'!$A$4:$AK$257,L$100+21,FALSE),0)</f>
        <v>0</v>
      </c>
      <c r="AH108" s="189" t="str">
        <f>IF(AND((IF(ISNA(VLOOKUP($B$13,$AZ$10:$AZ$552,1,FALSE)),0,VLOOKUP($B$13,$AZ$10:$AZ$552,1,FALSE)))=0,AL174&gt;S174,OR($B$16=$AS$11,$B$16=$AS$15)),"Yes","No")</f>
        <v>No</v>
      </c>
      <c r="AI108" s="226">
        <f>IF($AH108="No",0,18350)</f>
        <v>0</v>
      </c>
      <c r="AJ108" s="226">
        <f>IF($AH108="No",0,20950)</f>
        <v>0</v>
      </c>
      <c r="AK108" s="226">
        <f>IF($AH108="No",0,23600)</f>
        <v>0</v>
      </c>
      <c r="AL108" s="226">
        <f>IF($AH108="No",0,26200)</f>
        <v>0</v>
      </c>
      <c r="AM108" s="226">
        <f>IF($AH108="No",0,28300)</f>
        <v>0</v>
      </c>
      <c r="AN108" s="226">
        <f>IF($AH108="No",0,30400)</f>
        <v>0</v>
      </c>
      <c r="AO108" s="226">
        <f>IF($AH108="No",0,32500)</f>
        <v>0</v>
      </c>
      <c r="AP108" s="226">
        <f>IF($AH108="No",0,34600)</f>
        <v>0</v>
      </c>
      <c r="AQ108" s="141"/>
      <c r="AT108" s="9" t="s">
        <v>162</v>
      </c>
      <c r="AW108" s="212"/>
      <c r="AX108" s="212"/>
      <c r="AY108" s="131" t="s">
        <v>1148</v>
      </c>
      <c r="AZ108" s="211" t="s">
        <v>1448</v>
      </c>
      <c r="BA108" s="209" t="s">
        <v>37</v>
      </c>
      <c r="BB108" s="231" t="s">
        <v>1165</v>
      </c>
      <c r="BC108" s="246" t="s">
        <v>1165</v>
      </c>
      <c r="BD108" s="323" t="s">
        <v>2481</v>
      </c>
      <c r="BE108" s="320" t="s">
        <v>2478</v>
      </c>
      <c r="BF108" s="6" t="e">
        <f t="shared" si="118"/>
        <v>#N/A</v>
      </c>
    </row>
    <row r="109" spans="1:58" ht="15" hidden="1" customHeight="1">
      <c r="A109" s="102">
        <f t="shared" si="111"/>
        <v>0</v>
      </c>
      <c r="B109" s="102">
        <f t="shared" si="114"/>
        <v>1</v>
      </c>
      <c r="C109" s="102">
        <f t="shared" si="112"/>
        <v>1</v>
      </c>
      <c r="E109" s="190">
        <f t="shared" ref="E109:L109" si="119">+MAX(E108,E110)</f>
        <v>22500</v>
      </c>
      <c r="F109" s="190">
        <f t="shared" si="119"/>
        <v>25700</v>
      </c>
      <c r="G109" s="190">
        <f t="shared" si="119"/>
        <v>28900</v>
      </c>
      <c r="H109" s="190">
        <f t="shared" si="119"/>
        <v>32100</v>
      </c>
      <c r="I109" s="190">
        <f t="shared" si="119"/>
        <v>34700</v>
      </c>
      <c r="J109" s="190">
        <f t="shared" si="119"/>
        <v>37250</v>
      </c>
      <c r="K109" s="190">
        <f t="shared" si="119"/>
        <v>39850</v>
      </c>
      <c r="L109" s="190">
        <f t="shared" si="119"/>
        <v>42400</v>
      </c>
      <c r="N109" s="191" t="s">
        <v>2231</v>
      </c>
      <c r="P109" s="225"/>
      <c r="Q109" s="225"/>
      <c r="R109" s="225"/>
      <c r="S109" s="225"/>
      <c r="T109" s="225"/>
      <c r="U109" s="225"/>
      <c r="V109" s="225"/>
      <c r="W109" s="225"/>
      <c r="Y109" s="225"/>
      <c r="Z109" s="225"/>
      <c r="AA109" s="225"/>
      <c r="AB109" s="225"/>
      <c r="AC109" s="225"/>
      <c r="AD109" s="225"/>
      <c r="AE109" s="225"/>
      <c r="AF109" s="225"/>
      <c r="AH109" s="189"/>
      <c r="AI109" s="225"/>
      <c r="AJ109" s="225"/>
      <c r="AK109" s="225"/>
      <c r="AL109" s="225"/>
      <c r="AM109" s="225"/>
      <c r="AN109" s="225"/>
      <c r="AO109" s="225"/>
      <c r="AP109" s="225"/>
      <c r="AQ109" s="141"/>
      <c r="AT109" s="9" t="s">
        <v>30</v>
      </c>
      <c r="AW109" s="212"/>
      <c r="AX109" s="212"/>
      <c r="AY109" s="131" t="s">
        <v>1149</v>
      </c>
      <c r="AZ109" s="211" t="s">
        <v>1123</v>
      </c>
      <c r="BA109" s="209" t="s">
        <v>2168</v>
      </c>
      <c r="BB109" s="231" t="s">
        <v>1166</v>
      </c>
      <c r="BC109" s="246" t="s">
        <v>1166</v>
      </c>
      <c r="BD109" s="323" t="s">
        <v>2482</v>
      </c>
      <c r="BE109" s="320" t="s">
        <v>2479</v>
      </c>
      <c r="BF109" s="6" t="e">
        <f t="shared" si="118"/>
        <v>#N/A</v>
      </c>
    </row>
    <row r="110" spans="1:58" ht="15" hidden="1" customHeight="1">
      <c r="A110" s="102">
        <f t="shared" si="111"/>
        <v>0</v>
      </c>
      <c r="B110" s="102">
        <f t="shared" si="114"/>
        <v>1</v>
      </c>
      <c r="C110" s="102">
        <f t="shared" si="112"/>
        <v>1</v>
      </c>
      <c r="E110" s="112">
        <f t="shared" si="113"/>
        <v>22500</v>
      </c>
      <c r="F110" s="112">
        <f t="shared" si="113"/>
        <v>25700</v>
      </c>
      <c r="G110" s="112">
        <f t="shared" si="113"/>
        <v>28900</v>
      </c>
      <c r="H110" s="112">
        <f t="shared" si="113"/>
        <v>32100</v>
      </c>
      <c r="I110" s="112">
        <f t="shared" si="113"/>
        <v>34700</v>
      </c>
      <c r="J110" s="112">
        <f t="shared" si="113"/>
        <v>37250</v>
      </c>
      <c r="K110" s="112">
        <f t="shared" si="113"/>
        <v>39850</v>
      </c>
      <c r="L110" s="112">
        <f t="shared" si="113"/>
        <v>42400</v>
      </c>
      <c r="N110" s="104" t="str">
        <f>CONCATENATE(AU19,$B$11)</f>
        <v>1/18/2013 - 12/17/2013Smith</v>
      </c>
      <c r="P110" s="226">
        <f>VLOOKUP($N110,'2013 placeholder'!$A$4:$L$257,E$100+4,FALSE)</f>
        <v>21600</v>
      </c>
      <c r="Q110" s="226">
        <f>VLOOKUP($N110,'2013 placeholder'!$A$4:$L$257,F$100+4,FALSE)</f>
        <v>24650</v>
      </c>
      <c r="R110" s="226">
        <f>VLOOKUP($N110,'2013 placeholder'!$A$4:$L$257,G$100+4,FALSE)</f>
        <v>27750</v>
      </c>
      <c r="S110" s="226">
        <f>VLOOKUP($N110,'2013 placeholder'!$A$4:$L$257,H$100+4,FALSE)</f>
        <v>30800</v>
      </c>
      <c r="T110" s="226">
        <f>VLOOKUP($N110,'2013 placeholder'!$A$4:$L$257,I$100+4,FALSE)</f>
        <v>33300</v>
      </c>
      <c r="U110" s="226">
        <f>VLOOKUP($N110,'2013 placeholder'!$A$4:$L$257,J$100+4,FALSE)</f>
        <v>35750</v>
      </c>
      <c r="V110" s="226">
        <f>VLOOKUP($N110,'2013 placeholder'!$A$4:$L$257,K$100+4,FALSE)</f>
        <v>38200</v>
      </c>
      <c r="W110" s="226">
        <f>VLOOKUP($N110,'2013 placeholder'!$A$4:$L$257,L$100+4,FALSE)</f>
        <v>40700</v>
      </c>
      <c r="Y110" s="226">
        <f>IF($B$18=$AU$10,VLOOKUP($N110,'2013 placeholder'!$A$4:$AK$257,E$100+21,FALSE),0)</f>
        <v>22500</v>
      </c>
      <c r="Z110" s="226">
        <f>IF($B$18=$AU$10,VLOOKUP($N110,'2013 placeholder'!$A$4:$AK$257,F$100+21,FALSE),0)</f>
        <v>25700</v>
      </c>
      <c r="AA110" s="226">
        <f>IF($B$18=$AU$10,VLOOKUP($N110,'2013 placeholder'!$A$4:$AK$257,G$100+21,FALSE),0)</f>
        <v>28900</v>
      </c>
      <c r="AB110" s="226">
        <f>IF($B$18=$AU$10,VLOOKUP($N110,'2013 placeholder'!$A$4:$AK$257,H$100+21,FALSE),0)</f>
        <v>32100</v>
      </c>
      <c r="AC110" s="226">
        <f>IF($B$18=$AU$10,VLOOKUP($N110,'2013 placeholder'!$A$4:$AK$257,I$100+21,FALSE),0)</f>
        <v>34700</v>
      </c>
      <c r="AD110" s="226">
        <f>IF($B$18=$AU$10,VLOOKUP($N110,'2013 placeholder'!$A$4:$AK$257,J$100+21,FALSE),0)</f>
        <v>37250</v>
      </c>
      <c r="AE110" s="226">
        <f>IF($B$18=$AU$10,VLOOKUP($N110,'2013 placeholder'!$A$4:$AK$257,K$100+21,FALSE),0)</f>
        <v>39850</v>
      </c>
      <c r="AF110" s="226">
        <f>IF($B$18=$AU$10,VLOOKUP($N110,'2013 placeholder'!$A$4:$AK$257,L$100+21,FALSE),0)</f>
        <v>42400</v>
      </c>
      <c r="AH110" s="189" t="str">
        <f>IF(AND((IF(ISNA(VLOOKUP($B$13,$AZ$10:$AZ$552,1,FALSE)),0,VLOOKUP($B$13,$AZ$10:$AZ$552,1,FALSE)))=0,AL176&gt;S176,OR($B$16=$AS$11,$B$16=$AS$15)),"Yes","No")</f>
        <v>No</v>
      </c>
      <c r="AI110" s="226">
        <f>IF($AH110="No",0,18350)</f>
        <v>0</v>
      </c>
      <c r="AJ110" s="226">
        <f>IF($AH110="No",0,20950)</f>
        <v>0</v>
      </c>
      <c r="AK110" s="226">
        <f>IF($AH110="No",0,23600)</f>
        <v>0</v>
      </c>
      <c r="AL110" s="226">
        <f>IF($AH110="No",0,26200)</f>
        <v>0</v>
      </c>
      <c r="AM110" s="226">
        <f>IF($AH110="No",0,28300)</f>
        <v>0</v>
      </c>
      <c r="AN110" s="226">
        <f>IF($AH110="No",0,30400)</f>
        <v>0</v>
      </c>
      <c r="AO110" s="226">
        <f>IF($AH110="No",0,32500)</f>
        <v>0</v>
      </c>
      <c r="AP110" s="226">
        <f>IF($AH110="No",0,34600)</f>
        <v>0</v>
      </c>
      <c r="AQ110" s="141"/>
      <c r="AT110" s="9" t="s">
        <v>55</v>
      </c>
      <c r="AW110" s="212"/>
      <c r="AX110" s="212"/>
      <c r="AY110" s="131" t="s">
        <v>1150</v>
      </c>
      <c r="AZ110" s="211" t="s">
        <v>1124</v>
      </c>
      <c r="BA110" s="209" t="s">
        <v>1069</v>
      </c>
      <c r="BB110" s="231" t="s">
        <v>1168</v>
      </c>
      <c r="BC110" s="246" t="s">
        <v>1168</v>
      </c>
      <c r="BD110" s="323" t="s">
        <v>2483</v>
      </c>
      <c r="BE110" s="320" t="s">
        <v>2480</v>
      </c>
      <c r="BF110" s="6" t="e">
        <f t="shared" si="118"/>
        <v>#N/A</v>
      </c>
    </row>
    <row r="111" spans="1:58" ht="15" hidden="1" customHeight="1">
      <c r="A111" s="214">
        <f t="shared" si="111"/>
        <v>0</v>
      </c>
      <c r="B111" s="214">
        <f t="shared" si="114"/>
        <v>1</v>
      </c>
      <c r="C111" s="214">
        <f t="shared" ref="C111:C116" si="120">+IF((A67+B67)=2,1,A67+B67)</f>
        <v>1</v>
      </c>
      <c r="E111" s="190">
        <f t="shared" ref="E111:L111" si="121">+MAX(E110,E112)</f>
        <v>22500</v>
      </c>
      <c r="F111" s="190">
        <f t="shared" si="121"/>
        <v>25700</v>
      </c>
      <c r="G111" s="190">
        <f t="shared" si="121"/>
        <v>28900</v>
      </c>
      <c r="H111" s="190">
        <f t="shared" si="121"/>
        <v>32100</v>
      </c>
      <c r="I111" s="190">
        <f t="shared" si="121"/>
        <v>34700</v>
      </c>
      <c r="J111" s="190">
        <f t="shared" si="121"/>
        <v>37250</v>
      </c>
      <c r="K111" s="190">
        <f t="shared" si="121"/>
        <v>39850</v>
      </c>
      <c r="L111" s="190">
        <f t="shared" si="121"/>
        <v>42400</v>
      </c>
      <c r="N111" s="191" t="s">
        <v>2231</v>
      </c>
      <c r="P111" s="225"/>
      <c r="Q111" s="225"/>
      <c r="R111" s="225"/>
      <c r="S111" s="225"/>
      <c r="T111" s="225"/>
      <c r="U111" s="225"/>
      <c r="V111" s="225"/>
      <c r="W111" s="225"/>
      <c r="Y111" s="225"/>
      <c r="Z111" s="225"/>
      <c r="AA111" s="225"/>
      <c r="AB111" s="225"/>
      <c r="AC111" s="225"/>
      <c r="AD111" s="225"/>
      <c r="AE111" s="225"/>
      <c r="AF111" s="225"/>
      <c r="AH111" s="189"/>
      <c r="AI111" s="225"/>
      <c r="AJ111" s="225"/>
      <c r="AK111" s="225"/>
      <c r="AL111" s="225"/>
      <c r="AM111" s="225"/>
      <c r="AN111" s="225"/>
      <c r="AO111" s="225"/>
      <c r="AP111" s="225"/>
      <c r="AQ111" s="141"/>
      <c r="AT111" s="9" t="s">
        <v>163</v>
      </c>
      <c r="AW111" s="212"/>
      <c r="AX111" s="212"/>
      <c r="AY111" s="131" t="s">
        <v>1151</v>
      </c>
      <c r="AZ111" s="211" t="s">
        <v>1125</v>
      </c>
      <c r="BA111" s="209" t="s">
        <v>1515</v>
      </c>
      <c r="BB111" s="231" t="s">
        <v>1169</v>
      </c>
      <c r="BC111" s="246" t="s">
        <v>1169</v>
      </c>
      <c r="BD111" s="323" t="s">
        <v>107</v>
      </c>
      <c r="BE111" s="320" t="s">
        <v>2481</v>
      </c>
      <c r="BF111" s="6" t="e">
        <f t="shared" si="118"/>
        <v>#N/A</v>
      </c>
    </row>
    <row r="112" spans="1:58" ht="15" hidden="1" customHeight="1">
      <c r="A112" s="214">
        <f t="shared" si="111"/>
        <v>0</v>
      </c>
      <c r="B112" s="214">
        <f t="shared" si="114"/>
        <v>1</v>
      </c>
      <c r="C112" s="214">
        <f t="shared" si="120"/>
        <v>1</v>
      </c>
      <c r="E112" s="112">
        <f t="shared" ref="E112:L112" si="122">+MAX(P112,Y112,AI112)</f>
        <v>22500</v>
      </c>
      <c r="F112" s="112">
        <f t="shared" si="122"/>
        <v>25700</v>
      </c>
      <c r="G112" s="112">
        <f t="shared" si="122"/>
        <v>28900</v>
      </c>
      <c r="H112" s="112">
        <f t="shared" si="122"/>
        <v>32100</v>
      </c>
      <c r="I112" s="112">
        <f t="shared" si="122"/>
        <v>34700</v>
      </c>
      <c r="J112" s="112">
        <f t="shared" si="122"/>
        <v>37250</v>
      </c>
      <c r="K112" s="112">
        <f t="shared" si="122"/>
        <v>39850</v>
      </c>
      <c r="L112" s="112">
        <f t="shared" si="122"/>
        <v>42400</v>
      </c>
      <c r="N112" s="108" t="str">
        <f>CONCATENATE(AU21,$B$11)</f>
        <v>2/1/2014 - 3/5/2015Smith</v>
      </c>
      <c r="P112" s="226">
        <f>VLOOKUP($N112,'2014 placeholder'!$A$4:$L$257,E$100+4,FALSE)</f>
        <v>20550</v>
      </c>
      <c r="Q112" s="226">
        <f>VLOOKUP($N112,'2014 placeholder'!$A$4:$L$257,F$100+4,FALSE)</f>
        <v>23450</v>
      </c>
      <c r="R112" s="226">
        <f>VLOOKUP($N112,'2014 placeholder'!$A$4:$L$257,G$100+4,FALSE)</f>
        <v>26400</v>
      </c>
      <c r="S112" s="226">
        <f>VLOOKUP($N112,'2014 placeholder'!$A$4:$L$257,H$100+4,FALSE)</f>
        <v>29300</v>
      </c>
      <c r="T112" s="226">
        <f>VLOOKUP($N112,'2014 placeholder'!$A$4:$L$257,I$100+4,FALSE)</f>
        <v>31650</v>
      </c>
      <c r="U112" s="226">
        <f>VLOOKUP($N112,'2014 placeholder'!$A$4:$L$257,J$100+4,FALSE)</f>
        <v>34000</v>
      </c>
      <c r="V112" s="226">
        <f>VLOOKUP($N112,'2014 placeholder'!$A$4:$L$257,K$100+4,FALSE)</f>
        <v>36350</v>
      </c>
      <c r="W112" s="226">
        <f>VLOOKUP($N112,'2014 placeholder'!$A$4:$L$257,L$100+4,FALSE)</f>
        <v>38700</v>
      </c>
      <c r="Y112" s="226">
        <f>IF($B$18=$AU$10,VLOOKUP($N112,'2014 placeholder'!$A$4:$AK$257,E$100+21,FALSE),0)</f>
        <v>22500</v>
      </c>
      <c r="Z112" s="226">
        <f>IF($B$18=$AU$10,VLOOKUP($N112,'2014 placeholder'!$A$4:$AK$257,F$100+21,FALSE),0)</f>
        <v>25700</v>
      </c>
      <c r="AA112" s="226">
        <f>IF($B$18=$AU$10,VLOOKUP($N112,'2014 placeholder'!$A$4:$AK$257,G$100+21,FALSE),0)</f>
        <v>28900</v>
      </c>
      <c r="AB112" s="226">
        <f>IF($B$18=$AU$10,VLOOKUP($N112,'2014 placeholder'!$A$4:$AK$257,H$100+21,FALSE),0)</f>
        <v>32100</v>
      </c>
      <c r="AC112" s="226">
        <f>IF($B$18=$AU$10,VLOOKUP($N112,'2014 placeholder'!$A$4:$AK$257,I$100+21,FALSE),0)</f>
        <v>34700</v>
      </c>
      <c r="AD112" s="226">
        <f>IF($B$18=$AU$10,VLOOKUP($N112,'2014 placeholder'!$A$4:$AK$257,J$100+21,FALSE),0)</f>
        <v>37250</v>
      </c>
      <c r="AE112" s="226">
        <f>IF($B$18=$AU$10,VLOOKUP($N112,'2014 placeholder'!$A$4:$AK$257,K$100+21,FALSE),0)</f>
        <v>39850</v>
      </c>
      <c r="AF112" s="226">
        <f>IF($B$18=$AU$10,VLOOKUP($N112,'2014 placeholder'!$A$4:$AK$257,L$100+21,FALSE),0)</f>
        <v>42400</v>
      </c>
      <c r="AH112" s="189" t="str">
        <f>IF(AND((IF(ISNA(VLOOKUP($B$13,$BA$10:$BA$552,1,FALSE)),0,VLOOKUP($B$13,$BA$10:$BA$552,1,FALSE)))=0,AL178&gt;S178,OR($B$16=$AS$11,$B$16=$AS$15)),"Yes","No")</f>
        <v>No</v>
      </c>
      <c r="AI112" s="226">
        <f>IF($AH112="No",0,18400)</f>
        <v>0</v>
      </c>
      <c r="AJ112" s="226">
        <f>IF($AH112="No",0,21000)</f>
        <v>0</v>
      </c>
      <c r="AK112" s="226">
        <f>IF($AH112="No",0,23650)</f>
        <v>0</v>
      </c>
      <c r="AL112" s="226">
        <f>IF($AH112="No",0,26250)</f>
        <v>0</v>
      </c>
      <c r="AM112" s="226">
        <f>IF($AH112="No",0,28350)</f>
        <v>0</v>
      </c>
      <c r="AN112" s="226">
        <f>IF($AH112="No",0,30450)</f>
        <v>0</v>
      </c>
      <c r="AO112" s="226">
        <f>IF($AH112="No",0,32550)</f>
        <v>0</v>
      </c>
      <c r="AP112" s="226">
        <f>IF($AH112="No",0,34650)</f>
        <v>0</v>
      </c>
      <c r="AQ112" s="141"/>
      <c r="AT112" s="9" t="s">
        <v>164</v>
      </c>
      <c r="AW112" s="212"/>
      <c r="AX112" s="212"/>
      <c r="AY112" s="131" t="s">
        <v>1152</v>
      </c>
      <c r="AZ112" s="211" t="s">
        <v>1126</v>
      </c>
      <c r="BA112" s="209" t="s">
        <v>1129</v>
      </c>
      <c r="BB112" s="231" t="s">
        <v>1068</v>
      </c>
      <c r="BC112" s="246" t="s">
        <v>1068</v>
      </c>
      <c r="BD112" s="323" t="s">
        <v>2484</v>
      </c>
      <c r="BE112" s="320" t="s">
        <v>2482</v>
      </c>
      <c r="BF112" s="6" t="e">
        <f t="shared" si="118"/>
        <v>#N/A</v>
      </c>
    </row>
    <row r="113" spans="1:63" ht="15.75" hidden="1" customHeight="1">
      <c r="A113" s="214">
        <f t="shared" si="111"/>
        <v>0</v>
      </c>
      <c r="B113" s="214">
        <f t="shared" si="114"/>
        <v>1</v>
      </c>
      <c r="C113" s="214">
        <f t="shared" si="120"/>
        <v>1</v>
      </c>
      <c r="E113" s="190">
        <f>+MAX(E112,E114)</f>
        <v>22500</v>
      </c>
      <c r="F113" s="190">
        <f t="shared" ref="F113:L113" si="123">+MAX(F112,F114)</f>
        <v>25700</v>
      </c>
      <c r="G113" s="190">
        <f t="shared" si="123"/>
        <v>28900</v>
      </c>
      <c r="H113" s="190">
        <f t="shared" si="123"/>
        <v>32100</v>
      </c>
      <c r="I113" s="190">
        <f t="shared" si="123"/>
        <v>34700</v>
      </c>
      <c r="J113" s="190">
        <f t="shared" si="123"/>
        <v>37250</v>
      </c>
      <c r="K113" s="190">
        <f t="shared" si="123"/>
        <v>39850</v>
      </c>
      <c r="L113" s="190">
        <f t="shared" si="123"/>
        <v>42400</v>
      </c>
      <c r="N113" s="191" t="s">
        <v>2231</v>
      </c>
      <c r="P113" s="225"/>
      <c r="Q113" s="225"/>
      <c r="R113" s="225"/>
      <c r="S113" s="225"/>
      <c r="T113" s="225"/>
      <c r="U113" s="225"/>
      <c r="V113" s="225"/>
      <c r="W113" s="225"/>
      <c r="Y113" s="225"/>
      <c r="Z113" s="225"/>
      <c r="AA113" s="225"/>
      <c r="AB113" s="225"/>
      <c r="AC113" s="225"/>
      <c r="AD113" s="225"/>
      <c r="AE113" s="225"/>
      <c r="AF113" s="225"/>
      <c r="AH113" s="189"/>
      <c r="AI113" s="225"/>
      <c r="AJ113" s="225"/>
      <c r="AK113" s="225"/>
      <c r="AL113" s="225"/>
      <c r="AM113" s="225"/>
      <c r="AN113" s="225"/>
      <c r="AO113" s="225"/>
      <c r="AP113" s="225"/>
      <c r="AQ113" s="141"/>
      <c r="AT113" s="265" t="s">
        <v>165</v>
      </c>
      <c r="AW113" s="212"/>
      <c r="AX113" s="212"/>
      <c r="AY113" s="131" t="s">
        <v>1153</v>
      </c>
      <c r="AZ113" s="211" t="s">
        <v>1127</v>
      </c>
      <c r="BA113" s="209" t="s">
        <v>1130</v>
      </c>
      <c r="BB113" s="231" t="s">
        <v>1170</v>
      </c>
      <c r="BC113" s="246" t="s">
        <v>1170</v>
      </c>
      <c r="BD113" s="323" t="s">
        <v>2485</v>
      </c>
      <c r="BE113" s="320" t="s">
        <v>2483</v>
      </c>
      <c r="BF113" s="6" t="e">
        <f t="shared" si="118"/>
        <v>#N/A</v>
      </c>
    </row>
    <row r="114" spans="1:63" hidden="1">
      <c r="A114" s="214">
        <f t="shared" si="111"/>
        <v>0</v>
      </c>
      <c r="B114" s="214">
        <f t="shared" si="114"/>
        <v>1</v>
      </c>
      <c r="C114" s="214">
        <f t="shared" si="120"/>
        <v>1</v>
      </c>
      <c r="E114" s="239">
        <f t="shared" ref="E114:L114" si="124">+MAX(P114,Y114,AI114)</f>
        <v>22500</v>
      </c>
      <c r="F114" s="239">
        <f t="shared" si="124"/>
        <v>25700</v>
      </c>
      <c r="G114" s="239">
        <f t="shared" si="124"/>
        <v>28900</v>
      </c>
      <c r="H114" s="239">
        <f t="shared" si="124"/>
        <v>32100</v>
      </c>
      <c r="I114" s="239">
        <f t="shared" si="124"/>
        <v>34700</v>
      </c>
      <c r="J114" s="239">
        <f t="shared" si="124"/>
        <v>37250</v>
      </c>
      <c r="K114" s="239">
        <f t="shared" si="124"/>
        <v>39850</v>
      </c>
      <c r="L114" s="239">
        <f t="shared" si="124"/>
        <v>42400</v>
      </c>
      <c r="N114" s="108" t="str">
        <f>CONCATENATE(AU23,$B$11)</f>
        <v>4/21/2015 - 3/27/2016Smith</v>
      </c>
      <c r="P114" s="226">
        <f>VLOOKUP($N114,'2015 MTSP Limits'!$A$4:$L$257,E$100+4,FALSE)</f>
        <v>20450</v>
      </c>
      <c r="Q114" s="226">
        <f>VLOOKUP($N114,'2015 MTSP Limits'!$A$4:$L$257,F$100+4,FALSE)</f>
        <v>23400</v>
      </c>
      <c r="R114" s="226">
        <f>VLOOKUP($N114,'2015 MTSP Limits'!$A$4:$L$257,G$100+4,FALSE)</f>
        <v>26300</v>
      </c>
      <c r="S114" s="226">
        <f>VLOOKUP($N114,'2015 MTSP Limits'!$A$4:$L$257,H$100+4,FALSE)</f>
        <v>29200</v>
      </c>
      <c r="T114" s="226">
        <f>VLOOKUP($N114,'2015 MTSP Limits'!$A$4:$L$257,I$100+4,FALSE)</f>
        <v>31550</v>
      </c>
      <c r="U114" s="226">
        <f>VLOOKUP($N114,'2015 MTSP Limits'!$A$4:$L$257,J$100+4,FALSE)</f>
        <v>33900</v>
      </c>
      <c r="V114" s="226">
        <f>VLOOKUP($N114,'2015 MTSP Limits'!$A$4:$L$257,K$100+4,FALSE)</f>
        <v>36250</v>
      </c>
      <c r="W114" s="226">
        <f>VLOOKUP($N114,'2015 MTSP Limits'!$A$4:$L$257,L$100+4,FALSE)</f>
        <v>38550</v>
      </c>
      <c r="Y114" s="226">
        <f>IF($B$18=$AU$10,VLOOKUP($N114,'2015 MTSP Limits'!$A$4:$AK$257,E$100+21,FALSE),0)</f>
        <v>22500</v>
      </c>
      <c r="Z114" s="226">
        <f>IF($B$18=$AU$10,VLOOKUP($N114,'2015 MTSP Limits'!$A$4:$AK$257,F$100+21,FALSE),0)</f>
        <v>25700</v>
      </c>
      <c r="AA114" s="226">
        <f>IF($B$18=$AU$10,VLOOKUP($N114,'2015 MTSP Limits'!$A$4:$AK$257,G$100+21,FALSE),0)</f>
        <v>28900</v>
      </c>
      <c r="AB114" s="226">
        <f>IF($B$18=$AU$10,VLOOKUP($N114,'2015 MTSP Limits'!$A$4:$AK$257,H$100+21,FALSE),0)</f>
        <v>32100</v>
      </c>
      <c r="AC114" s="226">
        <f>IF($B$18=$AU$10,VLOOKUP($N114,'2015 MTSP Limits'!$A$4:$AK$257,I$100+21,FALSE),0)</f>
        <v>34700</v>
      </c>
      <c r="AD114" s="226">
        <f>IF($B$18=$AU$10,VLOOKUP($N114,'2015 MTSP Limits'!$A$4:$AK$257,J$100+21,FALSE),0)</f>
        <v>37250</v>
      </c>
      <c r="AE114" s="226">
        <f>IF($B$18=$AU$10,VLOOKUP($N114,'2015 MTSP Limits'!$A$4:$AK$257,K$100+21,FALSE),0)</f>
        <v>39850</v>
      </c>
      <c r="AF114" s="226">
        <f>IF($B$18=$AU$10,VLOOKUP($N114,'2015 MTSP Limits'!$A$4:$AK$257,L$100+21,FALSE),0)</f>
        <v>42400</v>
      </c>
      <c r="AH114" s="189" t="str">
        <f>IF(AND((IF(ISNA(VLOOKUP($B$13,$BB$10:$BB$552,1,FALSE)),0,VLOOKUP($B$13,$BB$10:$BB$552,1,FALSE)))=0,AL180&gt;S180,OR($B$16=$AS$11,$B$16=$AS$15)),"Yes","No")</f>
        <v>No</v>
      </c>
      <c r="AI114" s="226">
        <f>IF($AH114="No",0,18950)</f>
        <v>0</v>
      </c>
      <c r="AJ114" s="226">
        <f>IF($AH114="No",0,21650)</f>
        <v>0</v>
      </c>
      <c r="AK114" s="226">
        <f>IF($AH114="No",0,24350)</f>
        <v>0</v>
      </c>
      <c r="AL114" s="226">
        <f>IF($AH114="No",0,27050)</f>
        <v>0</v>
      </c>
      <c r="AM114" s="226">
        <f>IF($AH114="No",0,29200)</f>
        <v>0</v>
      </c>
      <c r="AN114" s="226">
        <f>IF($AH114="No",0,31400)</f>
        <v>0</v>
      </c>
      <c r="AO114" s="226">
        <f>IF($AH114="No",0,33550)</f>
        <v>0</v>
      </c>
      <c r="AP114" s="226">
        <f>IF($AH114="No",0,35700)</f>
        <v>0</v>
      </c>
      <c r="AQ114" s="141"/>
      <c r="AT114" s="265" t="s">
        <v>27</v>
      </c>
      <c r="AW114" s="212"/>
      <c r="AX114" s="212"/>
      <c r="AY114" s="131" t="s">
        <v>1154</v>
      </c>
      <c r="AZ114" s="211" t="s">
        <v>1128</v>
      </c>
      <c r="BA114" s="209" t="s">
        <v>1516</v>
      </c>
      <c r="BB114" s="232" t="s">
        <v>1172</v>
      </c>
      <c r="BC114" s="246" t="s">
        <v>1172</v>
      </c>
      <c r="BD114" s="323" t="s">
        <v>2486</v>
      </c>
      <c r="BE114" s="320" t="s">
        <v>107</v>
      </c>
      <c r="BF114" s="6" t="e">
        <f t="shared" si="118"/>
        <v>#N/A</v>
      </c>
    </row>
    <row r="115" spans="1:63" hidden="1">
      <c r="A115" s="214">
        <f t="shared" si="111"/>
        <v>0</v>
      </c>
      <c r="B115" s="214">
        <f t="shared" si="114"/>
        <v>1</v>
      </c>
      <c r="C115" s="214">
        <f t="shared" si="120"/>
        <v>1</v>
      </c>
      <c r="E115" s="190">
        <f>+MAX(E114,E116)</f>
        <v>22500</v>
      </c>
      <c r="F115" s="190">
        <f t="shared" ref="F115:L115" si="125">+MAX(F114,F116)</f>
        <v>25700</v>
      </c>
      <c r="G115" s="190">
        <f t="shared" si="125"/>
        <v>28900</v>
      </c>
      <c r="H115" s="190">
        <f t="shared" si="125"/>
        <v>32100</v>
      </c>
      <c r="I115" s="190">
        <f t="shared" si="125"/>
        <v>34700</v>
      </c>
      <c r="J115" s="190">
        <f t="shared" si="125"/>
        <v>37250</v>
      </c>
      <c r="K115" s="190">
        <f t="shared" si="125"/>
        <v>39850</v>
      </c>
      <c r="L115" s="190">
        <f t="shared" si="125"/>
        <v>42400</v>
      </c>
      <c r="N115" s="191" t="s">
        <v>2231</v>
      </c>
      <c r="P115" s="225"/>
      <c r="Q115" s="225"/>
      <c r="R115" s="225"/>
      <c r="S115" s="225"/>
      <c r="T115" s="225"/>
      <c r="U115" s="225"/>
      <c r="V115" s="225"/>
      <c r="W115" s="225"/>
      <c r="Y115" s="225"/>
      <c r="Z115" s="225"/>
      <c r="AA115" s="225"/>
      <c r="AB115" s="225"/>
      <c r="AC115" s="225"/>
      <c r="AD115" s="225"/>
      <c r="AE115" s="225"/>
      <c r="AF115" s="225"/>
      <c r="AH115" s="189"/>
      <c r="AI115" s="225"/>
      <c r="AJ115" s="225"/>
      <c r="AK115" s="225"/>
      <c r="AL115" s="225"/>
      <c r="AM115" s="225"/>
      <c r="AN115" s="225"/>
      <c r="AO115" s="225"/>
      <c r="AP115" s="225"/>
      <c r="AQ115" s="141"/>
      <c r="AT115" s="9" t="s">
        <v>166</v>
      </c>
      <c r="AW115" s="212"/>
      <c r="AX115" s="212"/>
      <c r="AY115" s="131" t="s">
        <v>1155</v>
      </c>
      <c r="AZ115" s="211" t="s">
        <v>37</v>
      </c>
      <c r="BA115" s="209" t="s">
        <v>1131</v>
      </c>
      <c r="BB115" s="231" t="s">
        <v>1173</v>
      </c>
      <c r="BC115" s="246" t="s">
        <v>1173</v>
      </c>
      <c r="BD115" s="323" t="s">
        <v>2487</v>
      </c>
      <c r="BE115" s="320" t="s">
        <v>2484</v>
      </c>
      <c r="BF115" s="6" t="e">
        <f t="shared" si="118"/>
        <v>#N/A</v>
      </c>
    </row>
    <row r="116" spans="1:63" ht="15" hidden="1" customHeight="1">
      <c r="A116" s="214">
        <f t="shared" si="111"/>
        <v>0</v>
      </c>
      <c r="B116" s="214">
        <f t="shared" si="114"/>
        <v>1</v>
      </c>
      <c r="C116" s="214">
        <f t="shared" si="120"/>
        <v>1</v>
      </c>
      <c r="E116" s="239">
        <f t="shared" ref="E116:L116" si="126">+MAX(P116,Y116,AI116)</f>
        <v>22500</v>
      </c>
      <c r="F116" s="239">
        <f t="shared" si="126"/>
        <v>25700</v>
      </c>
      <c r="G116" s="239">
        <f t="shared" si="126"/>
        <v>28900</v>
      </c>
      <c r="H116" s="239">
        <f t="shared" si="126"/>
        <v>32100</v>
      </c>
      <c r="I116" s="239">
        <f t="shared" si="126"/>
        <v>34700</v>
      </c>
      <c r="J116" s="239">
        <f t="shared" si="126"/>
        <v>37250</v>
      </c>
      <c r="K116" s="239">
        <f t="shared" si="126"/>
        <v>39850</v>
      </c>
      <c r="L116" s="239">
        <f t="shared" si="126"/>
        <v>42400</v>
      </c>
      <c r="N116" s="108" t="str">
        <f>CONCATENATE(AU25,$B$11)</f>
        <v>5/13/2016 - 4/13/2017Smith</v>
      </c>
      <c r="P116" s="226">
        <f>VLOOKUP($N116,MTSP2016!$A$4:$L$257,E$100+4,FALSE)</f>
        <v>21500</v>
      </c>
      <c r="Q116" s="226">
        <f>VLOOKUP($N116,MTSP2016!$A$4:$L$257,F$100+4,FALSE)</f>
        <v>24550</v>
      </c>
      <c r="R116" s="226">
        <f>VLOOKUP($N116,MTSP2016!$A$4:$L$257,G$100+4,FALSE)</f>
        <v>27600</v>
      </c>
      <c r="S116" s="226">
        <f>VLOOKUP($N116,MTSP2016!$A$4:$L$257,H$100+4,FALSE)</f>
        <v>30650</v>
      </c>
      <c r="T116" s="226">
        <f>VLOOKUP($N116,MTSP2016!$A$4:$L$257,I$100+4,FALSE)</f>
        <v>33150</v>
      </c>
      <c r="U116" s="226">
        <f>VLOOKUP($N116,MTSP2016!$A$4:$L$257,J$100+4,FALSE)</f>
        <v>35600</v>
      </c>
      <c r="V116" s="226">
        <f>VLOOKUP($N116,MTSP2016!$A$4:$L$257,K$100+4,FALSE)</f>
        <v>38050</v>
      </c>
      <c r="W116" s="226">
        <f>VLOOKUP($N116,MTSP2016!$A$4:$L$257,L$100+4,FALSE)</f>
        <v>40500</v>
      </c>
      <c r="X116" s="241"/>
      <c r="Y116" s="226">
        <f>IF($B$18=$AU$10,VLOOKUP($N116,MTSP2016!$A$4:$AK$257,E$100+21,FALSE),0)</f>
        <v>22500</v>
      </c>
      <c r="Z116" s="226">
        <f>IF($B$18=$AU$10,VLOOKUP($N116,MTSP2016!$A$4:$AK$257,F$100+21,FALSE),0)</f>
        <v>25700</v>
      </c>
      <c r="AA116" s="226">
        <f>IF($B$18=$AU$10,VLOOKUP($N116,MTSP2016!$A$4:$AK$257,G$100+21,FALSE),0)</f>
        <v>28900</v>
      </c>
      <c r="AB116" s="226">
        <f>IF($B$18=$AU$10,VLOOKUP($N116,MTSP2016!$A$4:$AK$257,H$100+21,FALSE),0)</f>
        <v>32100</v>
      </c>
      <c r="AC116" s="226">
        <f>IF($B$18=$AU$10,VLOOKUP($N116,MTSP2016!$A$4:$AK$257,I$100+21,FALSE),0)</f>
        <v>34700</v>
      </c>
      <c r="AD116" s="226">
        <f>IF($B$18=$AU$10,VLOOKUP($N116,MTSP2016!$A$4:$AK$257,J$100+21,FALSE),0)</f>
        <v>37250</v>
      </c>
      <c r="AE116" s="226">
        <f>IF($B$18=$AU$10,VLOOKUP($N116,MTSP2016!$A$4:$AK$257,K$100+21,FALSE),0)</f>
        <v>39850</v>
      </c>
      <c r="AF116" s="226">
        <f>IF($B$18=$AU$10,VLOOKUP($N116,MTSP2016!$A$4:$AK$257,L$100+21,FALSE),0)</f>
        <v>42400</v>
      </c>
      <c r="AH116" s="189" t="str">
        <f>IF(AND((IF(ISNA(VLOOKUP($B$13,$BC$10:$BC$552,1,FALSE)),0,VLOOKUP($B$13,$BC$10:$BC$552,1,FALSE)))=0,AL182&gt;S182,OR($B$16=$AS$11,$B$16=$AS$15)),"Yes","No")</f>
        <v>No</v>
      </c>
      <c r="AI116" s="279">
        <f>IF($AH116="No",0,18650)</f>
        <v>0</v>
      </c>
      <c r="AJ116" s="279">
        <f>IF($AH116="No",0,21300)</f>
        <v>0</v>
      </c>
      <c r="AK116" s="226">
        <f>IF($AH116="No",0,24000)</f>
        <v>0</v>
      </c>
      <c r="AL116" s="226">
        <f>IF($AH116="No",0,26650)</f>
        <v>0</v>
      </c>
      <c r="AM116" s="226">
        <f>IF($AH116="No",0,28800)</f>
        <v>0</v>
      </c>
      <c r="AN116" s="279">
        <f>IF($AH116="No",0,30900)</f>
        <v>0</v>
      </c>
      <c r="AO116" s="226">
        <f>IF($AH116="No",0,33050)</f>
        <v>0</v>
      </c>
      <c r="AP116" s="226">
        <f>IF($AH116="No",0,35200)</f>
        <v>0</v>
      </c>
      <c r="AQ116" s="280" t="s">
        <v>2309</v>
      </c>
      <c r="AT116" s="9" t="s">
        <v>167</v>
      </c>
      <c r="AW116" s="212"/>
      <c r="AX116" s="212"/>
      <c r="AY116" s="131" t="s">
        <v>1156</v>
      </c>
      <c r="AZ116" s="211" t="s">
        <v>2168</v>
      </c>
      <c r="BA116" s="209" t="s">
        <v>41</v>
      </c>
      <c r="BB116" s="231" t="s">
        <v>1017</v>
      </c>
      <c r="BC116" s="246" t="s">
        <v>1017</v>
      </c>
      <c r="BD116" s="323" t="s">
        <v>1511</v>
      </c>
      <c r="BE116" s="320" t="s">
        <v>2485</v>
      </c>
      <c r="BF116" s="6" t="e">
        <f t="shared" si="118"/>
        <v>#N/A</v>
      </c>
      <c r="BK116" s="241" t="s">
        <v>2308</v>
      </c>
    </row>
    <row r="117" spans="1:63" s="241" customFormat="1" ht="15" hidden="1" customHeight="1">
      <c r="A117" s="224">
        <f t="shared" si="111"/>
        <v>0</v>
      </c>
      <c r="B117" s="224">
        <f t="shared" si="114"/>
        <v>1</v>
      </c>
      <c r="C117" s="224">
        <f>+IF((A73+B73)=2,1,A73+B73)</f>
        <v>1</v>
      </c>
      <c r="E117" s="224">
        <f>+MAX(E116,E118)</f>
        <v>22500</v>
      </c>
      <c r="F117" s="224">
        <f t="shared" ref="F117:L119" si="127">+MAX(F116,F118)</f>
        <v>25700</v>
      </c>
      <c r="G117" s="224">
        <f t="shared" si="127"/>
        <v>28900</v>
      </c>
      <c r="H117" s="224">
        <f t="shared" si="127"/>
        <v>32100</v>
      </c>
      <c r="I117" s="224">
        <f t="shared" si="127"/>
        <v>34700</v>
      </c>
      <c r="J117" s="224">
        <f t="shared" si="127"/>
        <v>37250</v>
      </c>
      <c r="K117" s="224">
        <f t="shared" si="127"/>
        <v>39850</v>
      </c>
      <c r="L117" s="224">
        <f t="shared" si="127"/>
        <v>42400</v>
      </c>
      <c r="N117" s="191" t="s">
        <v>2231</v>
      </c>
      <c r="P117" s="225"/>
      <c r="Q117" s="225"/>
      <c r="R117" s="225"/>
      <c r="S117" s="225"/>
      <c r="T117" s="225"/>
      <c r="U117" s="225"/>
      <c r="V117" s="225"/>
      <c r="W117" s="225"/>
      <c r="Y117" s="225"/>
      <c r="Z117" s="225"/>
      <c r="AA117" s="225"/>
      <c r="AB117" s="225"/>
      <c r="AC117" s="225"/>
      <c r="AD117" s="225"/>
      <c r="AE117" s="225"/>
      <c r="AF117" s="225"/>
      <c r="AH117" s="226"/>
      <c r="AI117" s="225"/>
      <c r="AJ117" s="225"/>
      <c r="AK117" s="225"/>
      <c r="AL117" s="225"/>
      <c r="AM117" s="225"/>
      <c r="AN117" s="225"/>
      <c r="AO117" s="225"/>
      <c r="AP117" s="225"/>
      <c r="AQ117" s="264"/>
      <c r="AT117" s="9" t="s">
        <v>70</v>
      </c>
      <c r="AU117" s="6"/>
      <c r="AW117" s="251"/>
      <c r="AX117" s="251"/>
      <c r="AY117" s="266" t="s">
        <v>1157</v>
      </c>
      <c r="AZ117" s="267" t="s">
        <v>1069</v>
      </c>
      <c r="BA117" s="253" t="s">
        <v>1132</v>
      </c>
      <c r="BB117" s="230" t="s">
        <v>1177</v>
      </c>
      <c r="BC117" s="246" t="s">
        <v>1177</v>
      </c>
      <c r="BD117" s="323" t="s">
        <v>2488</v>
      </c>
      <c r="BE117" s="320" t="s">
        <v>2486</v>
      </c>
      <c r="BF117" s="241" t="e">
        <f t="shared" si="118"/>
        <v>#N/A</v>
      </c>
    </row>
    <row r="118" spans="1:63" s="241" customFormat="1" hidden="1">
      <c r="A118" s="187">
        <f t="shared" si="111"/>
        <v>0</v>
      </c>
      <c r="B118" s="187">
        <f t="shared" si="114"/>
        <v>1</v>
      </c>
      <c r="C118" s="187">
        <f t="shared" ref="C118" si="128">+IF((A74+B74)=2,1,A74+B74)</f>
        <v>1</v>
      </c>
      <c r="E118" s="187">
        <f>+MAX(P118,Y118,AI118)</f>
        <v>22500</v>
      </c>
      <c r="F118" s="187">
        <f t="shared" ref="F118:L118" si="129">+MAX(Q118,Z118,AJ118)</f>
        <v>25700</v>
      </c>
      <c r="G118" s="187">
        <f t="shared" si="129"/>
        <v>28900</v>
      </c>
      <c r="H118" s="187">
        <f t="shared" si="129"/>
        <v>32100</v>
      </c>
      <c r="I118" s="187">
        <f t="shared" si="129"/>
        <v>34700</v>
      </c>
      <c r="J118" s="187">
        <f t="shared" si="129"/>
        <v>37250</v>
      </c>
      <c r="K118" s="187">
        <f t="shared" si="129"/>
        <v>39850</v>
      </c>
      <c r="L118" s="187">
        <f t="shared" si="129"/>
        <v>42400</v>
      </c>
      <c r="N118" s="269" t="str">
        <f>CONCATENATE(AU27,$B$11)</f>
        <v>5/30/2017 - 3/31/2018Smith</v>
      </c>
      <c r="P118" s="226">
        <f>VLOOKUP($N118,MTSP2017!A4:L257,E$100+4,FALSE)</f>
        <v>20450</v>
      </c>
      <c r="Q118" s="226">
        <f>VLOOKUP($N118,MTSP2017!A4:L257,F$100+4,FALSE)</f>
        <v>23350</v>
      </c>
      <c r="R118" s="226">
        <f>VLOOKUP($N118,MTSP2017!A4:L257,G$100+4,FALSE)</f>
        <v>26250</v>
      </c>
      <c r="S118" s="226">
        <f>VLOOKUP($N118,MTSP2017!A4:L257,H$100+4,FALSE)</f>
        <v>29150</v>
      </c>
      <c r="T118" s="226">
        <f>VLOOKUP($N118,MTSP2017!A4:L257,I$100+4,FALSE)</f>
        <v>31500</v>
      </c>
      <c r="U118" s="226">
        <f>VLOOKUP($N118,MTSP2017!A4:L257,J$100+4,FALSE)</f>
        <v>33850</v>
      </c>
      <c r="V118" s="226">
        <f>VLOOKUP($N118,MTSP2017!A4:L257,K$100+4,FALSE)</f>
        <v>36150</v>
      </c>
      <c r="W118" s="226">
        <f>VLOOKUP($N118,MTSP2017!A4:L257,L$100+4,FALSE)</f>
        <v>38500</v>
      </c>
      <c r="Y118" s="226">
        <f>IF($B$18=$AU$10,VLOOKUP($N$118,MTSP2017!A4:AK257,E$100+21,FALSE),0)</f>
        <v>22500</v>
      </c>
      <c r="Z118" s="226">
        <f>IF($B$18=$AU$10,VLOOKUP($N$118,MTSP2017!A4:AK257,F$100+21,FALSE),0)</f>
        <v>25700</v>
      </c>
      <c r="AA118" s="226">
        <f>IF($B$18=$AU$10,VLOOKUP($N$118,MTSP2017!A4:AK257,G$100+21,FALSE),0)</f>
        <v>28900</v>
      </c>
      <c r="AB118" s="226">
        <f>IF($B$18=$AU$10,VLOOKUP($N$118,MTSP2017!A4:AK257,H$100+21,FALSE),0)</f>
        <v>32100</v>
      </c>
      <c r="AC118" s="226">
        <f>IF($B$18=$AU$10,VLOOKUP($N$118,MTSP2017!A4:AK257,I$100+21,FALSE),0)</f>
        <v>34700</v>
      </c>
      <c r="AD118" s="226">
        <f>IF($B$18=$AU$10,VLOOKUP($N$118,MTSP2017!A4:AK257,J$100+21,FALSE),0)</f>
        <v>37250</v>
      </c>
      <c r="AE118" s="226">
        <f>IF($B$18=$AU$10,VLOOKUP($N$118,MTSP2017!A4:AK257,K$100+21,FALSE),0)</f>
        <v>39850</v>
      </c>
      <c r="AF118" s="226">
        <f>IF($B$18=$AU$10,VLOOKUP($N$118,MTSP2017!A4:AK257,L$100+21,FALSE),0)</f>
        <v>42400</v>
      </c>
      <c r="AH118" s="189" t="str">
        <f>IF(AND((IF(ISNA(VLOOKUP($B$13,$BC$10:$BC$552,1,FALSE)),0,VLOOKUP($B$13,$BC$10:$BC$552,1,FALSE)))=0,AL184&gt;S184,OR($B$16=$AS$11,$B$16=$AS$15)),"Yes","No")</f>
        <v>No</v>
      </c>
      <c r="AI118" s="279">
        <f>IF($AH118="No",0,19300)</f>
        <v>0</v>
      </c>
      <c r="AJ118" s="226">
        <f>IF($AH118="No",0,22100)</f>
        <v>0</v>
      </c>
      <c r="AK118" s="226">
        <f>IF($AH118="No",0,24850)</f>
        <v>0</v>
      </c>
      <c r="AL118" s="226">
        <f>IF($AH118="No",0,27600)</f>
        <v>0</v>
      </c>
      <c r="AM118" s="279">
        <f>IF($AH118="No",0,29800)</f>
        <v>0</v>
      </c>
      <c r="AN118" s="279">
        <f>IF($AH118="No",0,32000)</f>
        <v>0</v>
      </c>
      <c r="AO118" s="279">
        <f>IF($AH118="No",0,34250)</f>
        <v>0</v>
      </c>
      <c r="AP118" s="226">
        <f>IF($AH118="No",0,36450)</f>
        <v>0</v>
      </c>
      <c r="AQ118" s="280" t="s">
        <v>2310</v>
      </c>
      <c r="AT118" s="9" t="s">
        <v>168</v>
      </c>
      <c r="AU118" s="6"/>
      <c r="AW118" s="251"/>
      <c r="AX118" s="251"/>
      <c r="AY118" s="266" t="s">
        <v>1158</v>
      </c>
      <c r="AZ118" s="267" t="s">
        <v>1515</v>
      </c>
      <c r="BA118" s="253" t="s">
        <v>1133</v>
      </c>
      <c r="BB118" s="232" t="s">
        <v>167</v>
      </c>
      <c r="BC118" s="246" t="s">
        <v>167</v>
      </c>
      <c r="BD118" s="323" t="s">
        <v>1442</v>
      </c>
      <c r="BE118" s="320" t="s">
        <v>2487</v>
      </c>
      <c r="BF118" s="241" t="e">
        <f t="shared" si="118"/>
        <v>#N/A</v>
      </c>
      <c r="BK118" s="241" t="s">
        <v>2307</v>
      </c>
    </row>
    <row r="119" spans="1:63" s="241" customFormat="1" hidden="1">
      <c r="A119" s="214">
        <f t="shared" si="111"/>
        <v>0</v>
      </c>
      <c r="B119" s="214">
        <f t="shared" si="114"/>
        <v>1</v>
      </c>
      <c r="C119" s="214">
        <f t="shared" ref="C119" si="130">+IF((A75+B75)=2,1,A75+B75)</f>
        <v>1</v>
      </c>
      <c r="E119" s="224">
        <f>+MAX(E118,E120)</f>
        <v>22500</v>
      </c>
      <c r="F119" s="224">
        <f t="shared" si="127"/>
        <v>25700</v>
      </c>
      <c r="G119" s="224">
        <f t="shared" si="127"/>
        <v>28900</v>
      </c>
      <c r="H119" s="224">
        <f t="shared" si="127"/>
        <v>32100</v>
      </c>
      <c r="I119" s="224">
        <f t="shared" si="127"/>
        <v>34700</v>
      </c>
      <c r="J119" s="224">
        <f t="shared" si="127"/>
        <v>37250</v>
      </c>
      <c r="K119" s="224">
        <f t="shared" si="127"/>
        <v>39850</v>
      </c>
      <c r="L119" s="224">
        <f t="shared" si="127"/>
        <v>42400</v>
      </c>
      <c r="N119" s="191" t="s">
        <v>2231</v>
      </c>
      <c r="P119" s="225"/>
      <c r="Q119" s="225"/>
      <c r="R119" s="225"/>
      <c r="S119" s="225"/>
      <c r="T119" s="225"/>
      <c r="U119" s="225"/>
      <c r="V119" s="225"/>
      <c r="W119" s="225"/>
      <c r="Y119" s="225"/>
      <c r="Z119" s="225"/>
      <c r="AA119" s="225"/>
      <c r="AB119" s="225"/>
      <c r="AC119" s="225"/>
      <c r="AD119" s="225"/>
      <c r="AE119" s="225"/>
      <c r="AF119" s="225"/>
      <c r="AH119" s="226"/>
      <c r="AI119" s="225"/>
      <c r="AJ119" s="225"/>
      <c r="AK119" s="225"/>
      <c r="AL119" s="225"/>
      <c r="AM119" s="225"/>
      <c r="AN119" s="225"/>
      <c r="AO119" s="225"/>
      <c r="AP119" s="225"/>
      <c r="AQ119" s="280"/>
      <c r="AT119" s="9" t="s">
        <v>169</v>
      </c>
      <c r="AU119" s="6"/>
      <c r="AW119" s="251"/>
      <c r="AX119" s="251"/>
      <c r="AY119" s="266"/>
      <c r="AZ119" s="267"/>
      <c r="BA119" s="253"/>
      <c r="BB119" s="232"/>
      <c r="BC119" s="246"/>
      <c r="BD119" s="323" t="s">
        <v>2489</v>
      </c>
      <c r="BE119" s="321" t="s">
        <v>1511</v>
      </c>
    </row>
    <row r="120" spans="1:63" s="241" customFormat="1" hidden="1">
      <c r="A120" s="214">
        <f t="shared" si="111"/>
        <v>0</v>
      </c>
      <c r="B120" s="214">
        <f t="shared" si="114"/>
        <v>1</v>
      </c>
      <c r="C120" s="214">
        <f t="shared" ref="C120" si="131">+IF((A76+B76)=2,1,A76+B76)</f>
        <v>1</v>
      </c>
      <c r="E120" s="187">
        <f>+MAX(P120,Y120,AI120)</f>
        <v>22500</v>
      </c>
      <c r="F120" s="187">
        <f t="shared" ref="F120" si="132">+MAX(Q120,Z120,AJ120)</f>
        <v>25700</v>
      </c>
      <c r="G120" s="187">
        <f t="shared" ref="G120" si="133">+MAX(R120,AA120,AK120)</f>
        <v>28900</v>
      </c>
      <c r="H120" s="187">
        <f t="shared" ref="H120" si="134">+MAX(S120,AB120,AL120)</f>
        <v>32100</v>
      </c>
      <c r="I120" s="187">
        <f t="shared" ref="I120" si="135">+MAX(T120,AC120,AM120)</f>
        <v>34700</v>
      </c>
      <c r="J120" s="187">
        <f t="shared" ref="J120" si="136">+MAX(U120,AD120,AN120)</f>
        <v>37250</v>
      </c>
      <c r="K120" s="187">
        <f t="shared" ref="K120" si="137">+MAX(V120,AE120,AO120)</f>
        <v>39850</v>
      </c>
      <c r="L120" s="187">
        <f t="shared" ref="L120" si="138">+MAX(W120,AF120,AP120)</f>
        <v>42400</v>
      </c>
      <c r="N120" s="269" t="str">
        <f>CONCATENATE(AU29,$B$11)</f>
        <v>On or After 5/17/2018Smith</v>
      </c>
      <c r="P120" s="226">
        <f>INDEX(MTSP2018!E3:E257,MATCH('Income-Rent Tool'!$N$120,MTSP2018!$A$3:$A$257,0))</f>
        <v>22400</v>
      </c>
      <c r="Q120" s="226">
        <f>INDEX(MTSP2018!F3:F257,MATCH('Income-Rent Tool'!$N$120,MTSP2018!$A$3:$A$257,0))</f>
        <v>25600</v>
      </c>
      <c r="R120" s="226">
        <f>INDEX(MTSP2018!G3:G257,MATCH('Income-Rent Tool'!$N$120,MTSP2018!$A$3:$A$257,0))</f>
        <v>28800</v>
      </c>
      <c r="S120" s="226">
        <f>INDEX(MTSP2018!H3:H257,MATCH('Income-Rent Tool'!$N$120,MTSP2018!$A$3:$A$257,0))</f>
        <v>32000</v>
      </c>
      <c r="T120" s="226">
        <f>INDEX(MTSP2018!I3:I257,MATCH('Income-Rent Tool'!$N$120,MTSP2018!$A$3:$A$257,0))</f>
        <v>34600</v>
      </c>
      <c r="U120" s="226">
        <f>INDEX(MTSP2018!J3:J257,MATCH('Income-Rent Tool'!$N$120,MTSP2018!$A$3:$A$257,0))</f>
        <v>37150</v>
      </c>
      <c r="V120" s="226">
        <f>INDEX(MTSP2018!K3:K257,MATCH('Income-Rent Tool'!$N$120,MTSP2018!$A$3:$A$257,0))</f>
        <v>39700</v>
      </c>
      <c r="W120" s="226">
        <f>INDEX(MTSP2018!L3:L257,MATCH('Income-Rent Tool'!$N$120,MTSP2018!$A$3:$A$257,0))</f>
        <v>42250</v>
      </c>
      <c r="Y120" s="226">
        <f>IF($B$18=$AU$10,VLOOKUP($N$120,MTSP2018!$A$3:$AR$257,E$100+21,FALSE),0)</f>
        <v>22500</v>
      </c>
      <c r="Z120" s="226">
        <f>IF($B$18=$AU$10,VLOOKUP($N$120,MTSP2018!$A$3:$AR$257,F$100+21,FALSE),0)</f>
        <v>25700</v>
      </c>
      <c r="AA120" s="226">
        <f>IF($B$18=$AU$10,VLOOKUP($N$120,MTSP2018!$A$3:$AR$257,G$100+21,FALSE),0)</f>
        <v>28900</v>
      </c>
      <c r="AB120" s="226">
        <f>IF($B$18=$AU$10,VLOOKUP($N$120,MTSP2018!$A$3:$AR$257,H$100+21,FALSE),0)</f>
        <v>32100</v>
      </c>
      <c r="AC120" s="226">
        <f>IF($B$18=$AU$10,VLOOKUP($N$120,MTSP2018!$A$3:$AR$257,I$100+21,FALSE),0)</f>
        <v>34700</v>
      </c>
      <c r="AD120" s="226">
        <f>IF($B$18=$AU$10,VLOOKUP($N$120,MTSP2018!$A$3:$AR$257,J$100+21,FALSE),0)</f>
        <v>37250</v>
      </c>
      <c r="AE120" s="226">
        <f>IF($B$18=$AU$10,VLOOKUP($N$120,MTSP2018!$A$3:$AR$257,K$100+21,FALSE),0)</f>
        <v>39850</v>
      </c>
      <c r="AF120" s="226">
        <f>IF($B$18=$AU$10,VLOOKUP($N$120,MTSP2018!$A$3:$AR$257,L$100+21,FALSE),0)</f>
        <v>42400</v>
      </c>
      <c r="AH120" s="189" t="str">
        <f>IF(AND((IF(ISNA(VLOOKUP($B$13,$BD$10:$BD$1096,1,FALSE)),0,VLOOKUP($B$13,$BD$10:$BD$1096,1,FALSE)))=0,AL186&gt;S186,OR($B$16=$AS$11,$B$16=$AS$15)),"Yes","No")</f>
        <v>No</v>
      </c>
      <c r="AI120" s="318">
        <f>IF($AH120="No",0,20450)</f>
        <v>0</v>
      </c>
      <c r="AJ120" s="318">
        <f>IF($AH120="No",0,23350)</f>
        <v>0</v>
      </c>
      <c r="AK120" s="318">
        <f>IF($AH120="No",0,26300)</f>
        <v>0</v>
      </c>
      <c r="AL120" s="318">
        <f>IF($AH120="No",0,29200)</f>
        <v>0</v>
      </c>
      <c r="AM120" s="318">
        <f>IF($AH120="No",0,31550)</f>
        <v>0</v>
      </c>
      <c r="AN120" s="318">
        <f>IF($AH120="No",0,33850)</f>
        <v>0</v>
      </c>
      <c r="AO120" s="318">
        <f>IF($AH120="No",0,36200)</f>
        <v>0</v>
      </c>
      <c r="AP120" s="318">
        <f>IF($AH120="No",0,38550)</f>
        <v>0</v>
      </c>
      <c r="AQ120" s="280"/>
      <c r="AT120" s="9" t="s">
        <v>170</v>
      </c>
      <c r="AU120" s="6"/>
      <c r="AW120" s="251"/>
      <c r="AX120" s="251"/>
      <c r="AY120" s="266"/>
      <c r="AZ120" s="267"/>
      <c r="BA120" s="253"/>
      <c r="BB120" s="232"/>
      <c r="BC120" s="246"/>
      <c r="BD120" s="323" t="s">
        <v>2490</v>
      </c>
      <c r="BE120" s="320" t="s">
        <v>2488</v>
      </c>
    </row>
    <row r="121" spans="1:63" hidden="1">
      <c r="A121" s="137"/>
      <c r="B121" s="138"/>
      <c r="C121" s="139"/>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40" t="s">
        <v>1423</v>
      </c>
      <c r="AT121" s="9" t="s">
        <v>171</v>
      </c>
      <c r="AU121" s="241"/>
      <c r="AW121" s="212"/>
      <c r="AX121" s="212"/>
      <c r="AY121" s="131" t="s">
        <v>1159</v>
      </c>
      <c r="AZ121" s="211" t="s">
        <v>1449</v>
      </c>
      <c r="BA121" s="209" t="s">
        <v>1517</v>
      </c>
      <c r="BB121" s="231" t="s">
        <v>1179</v>
      </c>
      <c r="BC121" s="246" t="s">
        <v>1179</v>
      </c>
      <c r="BD121" s="323" t="s">
        <v>2491</v>
      </c>
      <c r="BE121" s="321" t="s">
        <v>1442</v>
      </c>
      <c r="BF121" s="6">
        <f>+MATCH(BE$10:BE$555,AZ$10:AZ$547,0)</f>
        <v>52</v>
      </c>
    </row>
    <row r="122" spans="1:63" ht="15.75" hidden="1">
      <c r="A122" s="100" t="s">
        <v>1413</v>
      </c>
      <c r="B122" s="101" t="s">
        <v>1414</v>
      </c>
      <c r="C122" s="106" t="s">
        <v>1364</v>
      </c>
      <c r="E122" s="136">
        <v>1</v>
      </c>
      <c r="F122" s="136">
        <v>2</v>
      </c>
      <c r="G122" s="136">
        <v>3</v>
      </c>
      <c r="H122" s="136">
        <v>4</v>
      </c>
      <c r="I122" s="136">
        <v>5</v>
      </c>
      <c r="J122" s="136">
        <v>6</v>
      </c>
      <c r="K122" s="136">
        <v>7</v>
      </c>
      <c r="L122" s="136">
        <v>8</v>
      </c>
      <c r="M122" s="98"/>
      <c r="N122" s="105">
        <v>60</v>
      </c>
      <c r="O122" s="98"/>
      <c r="P122" s="341" t="s">
        <v>1415</v>
      </c>
      <c r="Q122" s="341"/>
      <c r="R122" s="341"/>
      <c r="S122" s="341"/>
      <c r="T122" s="341"/>
      <c r="U122" s="341"/>
      <c r="V122" s="341"/>
      <c r="W122" s="341"/>
      <c r="Y122" s="340" t="s">
        <v>1416</v>
      </c>
      <c r="Z122" s="340"/>
      <c r="AA122" s="340"/>
      <c r="AB122" s="340"/>
      <c r="AC122" s="340"/>
      <c r="AD122" s="340"/>
      <c r="AE122" s="340"/>
      <c r="AF122" s="340"/>
      <c r="AI122" s="335" t="s">
        <v>1417</v>
      </c>
      <c r="AJ122" s="335"/>
      <c r="AK122" s="335"/>
      <c r="AL122" s="335"/>
      <c r="AM122" s="335"/>
      <c r="AN122" s="335"/>
      <c r="AO122" s="335"/>
      <c r="AP122" s="335"/>
      <c r="AQ122" s="141"/>
      <c r="AT122" s="9" t="s">
        <v>172</v>
      </c>
      <c r="AU122" s="241"/>
      <c r="AW122" s="212"/>
      <c r="AX122" s="212"/>
      <c r="AY122" s="131" t="s">
        <v>1160</v>
      </c>
      <c r="AZ122" s="211" t="s">
        <v>1450</v>
      </c>
      <c r="BA122" s="209" t="s">
        <v>268</v>
      </c>
      <c r="BB122" s="231" t="s">
        <v>70</v>
      </c>
      <c r="BC122" s="246" t="s">
        <v>70</v>
      </c>
      <c r="BD122" s="323" t="s">
        <v>2492</v>
      </c>
      <c r="BE122" s="320" t="s">
        <v>2489</v>
      </c>
      <c r="BF122" s="6" t="e">
        <f>+MATCH(BE$10:BE$555,AZ$10:AZ$547,0)</f>
        <v>#N/A</v>
      </c>
    </row>
    <row r="123" spans="1:63" hidden="1">
      <c r="A123" s="102">
        <f t="shared" ref="A123:A142" si="139">IF($A$24=$AU10,1,0)</f>
        <v>1</v>
      </c>
      <c r="B123" s="102">
        <f>IF($B$18=$AU10,1,0)</f>
        <v>1</v>
      </c>
      <c r="C123" s="102">
        <f t="shared" ref="C123:C132" si="140">+IF((A57+B57)=2,1,A57+B57)</f>
        <v>1</v>
      </c>
      <c r="E123" s="112">
        <f t="shared" ref="E123:L132" si="141">+MAX(P123,Y123,AI123)</f>
        <v>23640</v>
      </c>
      <c r="F123" s="112">
        <f t="shared" si="141"/>
        <v>27000</v>
      </c>
      <c r="G123" s="112">
        <f t="shared" si="141"/>
        <v>30360</v>
      </c>
      <c r="H123" s="112">
        <f t="shared" si="141"/>
        <v>33720</v>
      </c>
      <c r="I123" s="112">
        <f t="shared" si="141"/>
        <v>36420</v>
      </c>
      <c r="J123" s="112">
        <f t="shared" si="141"/>
        <v>39120</v>
      </c>
      <c r="K123" s="112">
        <f t="shared" si="141"/>
        <v>41820</v>
      </c>
      <c r="L123" s="112">
        <f t="shared" si="141"/>
        <v>44520</v>
      </c>
      <c r="N123" s="104" t="str">
        <f>CONCATENATE($AU$10,$B$11,$N$122)</f>
        <v>Before 12-31-2008Smith60</v>
      </c>
      <c r="P123" s="221">
        <f>VLOOKUP($N123,'pre 12-31-08'!$A$4:$L$1400,E$122+3,FALSE)</f>
        <v>23640</v>
      </c>
      <c r="Q123" s="221">
        <f>VLOOKUP($N123,'pre 12-31-08'!$A$4:$L$1400,F$122+3,FALSE)</f>
        <v>27000</v>
      </c>
      <c r="R123" s="221">
        <f>VLOOKUP($N123,'pre 12-31-08'!$A$4:$L$1400,G$122+3,FALSE)</f>
        <v>30360</v>
      </c>
      <c r="S123" s="221">
        <f>VLOOKUP($N123,'pre 12-31-08'!$A$4:$L$1400,H$122+3,FALSE)</f>
        <v>33720</v>
      </c>
      <c r="T123" s="221">
        <f>VLOOKUP($N123,'pre 12-31-08'!$A$4:$L$1400,I$122+3,FALSE)</f>
        <v>36420</v>
      </c>
      <c r="U123" s="221">
        <f>VLOOKUP($N123,'pre 12-31-08'!$A$4:$L$1400,J$122+3,FALSE)</f>
        <v>39120</v>
      </c>
      <c r="V123" s="221">
        <f>VLOOKUP($N123,'pre 12-31-08'!$A$4:$L$1400,K$122+3,FALSE)</f>
        <v>41820</v>
      </c>
      <c r="W123" s="221">
        <f>VLOOKUP($N123,'pre 12-31-08'!$A$4:$L$1400,L$122+3,FALSE)</f>
        <v>44520</v>
      </c>
      <c r="Y123" s="43"/>
      <c r="Z123" s="49"/>
      <c r="AA123" s="49"/>
      <c r="AB123" s="49"/>
      <c r="AC123" s="49"/>
      <c r="AD123" s="49"/>
      <c r="AE123" s="49"/>
      <c r="AF123" s="44"/>
      <c r="AI123" s="225"/>
      <c r="AJ123" s="225"/>
      <c r="AK123" s="225"/>
      <c r="AL123" s="225"/>
      <c r="AM123" s="225"/>
      <c r="AN123" s="225"/>
      <c r="AO123" s="225"/>
      <c r="AP123" s="225"/>
      <c r="AQ123" s="141"/>
      <c r="AT123" s="9" t="s">
        <v>174</v>
      </c>
      <c r="AW123" s="212"/>
      <c r="AX123" s="212"/>
      <c r="AY123" s="131"/>
      <c r="AZ123" s="211"/>
      <c r="BA123" s="209"/>
      <c r="BB123" s="231" t="s">
        <v>1181</v>
      </c>
      <c r="BC123" s="246" t="s">
        <v>1181</v>
      </c>
      <c r="BD123" s="323" t="s">
        <v>2493</v>
      </c>
      <c r="BE123" s="320" t="s">
        <v>2490</v>
      </c>
    </row>
    <row r="124" spans="1:63" hidden="1">
      <c r="A124" s="102">
        <f t="shared" si="139"/>
        <v>0</v>
      </c>
      <c r="B124" s="102">
        <f t="shared" ref="B124:B142" si="142">IF(OR(B57=1,$B$18=$AU11),1,0)</f>
        <v>1</v>
      </c>
      <c r="C124" s="102">
        <f t="shared" si="140"/>
        <v>1</v>
      </c>
      <c r="E124" s="112">
        <f t="shared" si="141"/>
        <v>23640</v>
      </c>
      <c r="F124" s="112">
        <f t="shared" si="141"/>
        <v>27000</v>
      </c>
      <c r="G124" s="112">
        <f t="shared" si="141"/>
        <v>30360</v>
      </c>
      <c r="H124" s="112">
        <f t="shared" si="141"/>
        <v>33720</v>
      </c>
      <c r="I124" s="112">
        <f t="shared" si="141"/>
        <v>36420</v>
      </c>
      <c r="J124" s="112">
        <f t="shared" si="141"/>
        <v>39120</v>
      </c>
      <c r="K124" s="112">
        <f t="shared" si="141"/>
        <v>41820</v>
      </c>
      <c r="L124" s="112">
        <f t="shared" si="141"/>
        <v>44520</v>
      </c>
      <c r="N124" s="104" t="str">
        <f>CONCATENATE($AU$11,$B$11,$N$122)</f>
        <v>1/1/2009 - 5/13/2010Smith60</v>
      </c>
      <c r="P124" s="221">
        <f>VLOOKUP($N124,'1-1-09-5-14-10'!$A$4:$L$1400,E$122+3,FALSE)</f>
        <v>23640</v>
      </c>
      <c r="Q124" s="221">
        <f>VLOOKUP($N124,'1-1-09-5-14-10'!$A$4:$L$1400,F$122+3,FALSE)</f>
        <v>27000</v>
      </c>
      <c r="R124" s="221">
        <f>VLOOKUP($N124,'1-1-09-5-14-10'!$A$4:$L$1400,G$122+3,FALSE)</f>
        <v>30360</v>
      </c>
      <c r="S124" s="221">
        <f>VLOOKUP($N124,'1-1-09-5-14-10'!$A$4:$L$1400,H$122+3,FALSE)</f>
        <v>33720</v>
      </c>
      <c r="T124" s="221">
        <f>VLOOKUP($N124,'1-1-09-5-14-10'!$A$4:$L$1400,I$122+3,FALSE)</f>
        <v>36420</v>
      </c>
      <c r="U124" s="221">
        <f>VLOOKUP($N124,'1-1-09-5-14-10'!$A$4:$L$1400,J$122+3,FALSE)</f>
        <v>39120</v>
      </c>
      <c r="V124" s="221">
        <f>VLOOKUP($N124,'1-1-09-5-14-10'!$A$4:$L$1400,K$122+3,FALSE)</f>
        <v>41820</v>
      </c>
      <c r="W124" s="221">
        <f>VLOOKUP($N124,'1-1-09-5-14-10'!$A$4:$L$1400,L$122+3,FALSE)</f>
        <v>44520</v>
      </c>
      <c r="Y124" s="45"/>
      <c r="Z124" s="37"/>
      <c r="AA124" s="37"/>
      <c r="AB124" s="37"/>
      <c r="AC124" s="37"/>
      <c r="AD124" s="37"/>
      <c r="AE124" s="37"/>
      <c r="AF124" s="46"/>
      <c r="AI124" s="221">
        <f t="shared" ref="AI124:AP124" si="143">+AI102/5*6</f>
        <v>0</v>
      </c>
      <c r="AJ124" s="221">
        <f t="shared" si="143"/>
        <v>0</v>
      </c>
      <c r="AK124" s="221">
        <f t="shared" si="143"/>
        <v>0</v>
      </c>
      <c r="AL124" s="221">
        <f t="shared" si="143"/>
        <v>0</v>
      </c>
      <c r="AM124" s="221">
        <f t="shared" si="143"/>
        <v>0</v>
      </c>
      <c r="AN124" s="221">
        <f t="shared" si="143"/>
        <v>0</v>
      </c>
      <c r="AO124" s="221">
        <f t="shared" si="143"/>
        <v>0</v>
      </c>
      <c r="AP124" s="221">
        <f t="shared" si="143"/>
        <v>0</v>
      </c>
      <c r="AQ124" s="141"/>
      <c r="AT124" s="9" t="s">
        <v>175</v>
      </c>
      <c r="AW124" s="212"/>
      <c r="AX124" s="212"/>
      <c r="AY124" s="131"/>
      <c r="AZ124" s="211"/>
      <c r="BA124" s="209"/>
      <c r="BB124" s="231" t="s">
        <v>1182</v>
      </c>
      <c r="BC124" s="246" t="s">
        <v>1182</v>
      </c>
      <c r="BD124" s="323" t="s">
        <v>1102</v>
      </c>
      <c r="BE124" s="320" t="s">
        <v>2491</v>
      </c>
    </row>
    <row r="125" spans="1:63" hidden="1">
      <c r="A125" s="102">
        <f t="shared" si="139"/>
        <v>0</v>
      </c>
      <c r="B125" s="102">
        <f t="shared" si="142"/>
        <v>1</v>
      </c>
      <c r="C125" s="102">
        <f t="shared" si="140"/>
        <v>1</v>
      </c>
      <c r="E125" s="190">
        <f t="shared" ref="E125:L125" si="144">+MAX(E124,E126)</f>
        <v>23640</v>
      </c>
      <c r="F125" s="190">
        <f t="shared" si="144"/>
        <v>27000</v>
      </c>
      <c r="G125" s="190">
        <f t="shared" si="144"/>
        <v>30360</v>
      </c>
      <c r="H125" s="190">
        <f t="shared" si="144"/>
        <v>33720</v>
      </c>
      <c r="I125" s="190">
        <f t="shared" si="144"/>
        <v>36420</v>
      </c>
      <c r="J125" s="190">
        <f t="shared" si="144"/>
        <v>39120</v>
      </c>
      <c r="K125" s="190">
        <f t="shared" si="144"/>
        <v>41820</v>
      </c>
      <c r="L125" s="190">
        <f t="shared" si="144"/>
        <v>44520</v>
      </c>
      <c r="N125" s="191" t="s">
        <v>2231</v>
      </c>
      <c r="P125" s="225"/>
      <c r="Q125" s="225"/>
      <c r="R125" s="225"/>
      <c r="S125" s="225"/>
      <c r="T125" s="225"/>
      <c r="U125" s="225"/>
      <c r="V125" s="225"/>
      <c r="W125" s="225"/>
      <c r="Y125" s="45"/>
      <c r="Z125" s="37"/>
      <c r="AA125" s="37"/>
      <c r="AB125" s="37"/>
      <c r="AC125" s="37"/>
      <c r="AD125" s="37"/>
      <c r="AE125" s="37"/>
      <c r="AF125" s="46"/>
      <c r="AI125" s="225"/>
      <c r="AJ125" s="225"/>
      <c r="AK125" s="225"/>
      <c r="AL125" s="225"/>
      <c r="AM125" s="225"/>
      <c r="AN125" s="225"/>
      <c r="AO125" s="225"/>
      <c r="AP125" s="225"/>
      <c r="AQ125" s="141"/>
      <c r="AT125" s="9" t="s">
        <v>45</v>
      </c>
      <c r="AW125" s="212"/>
      <c r="AX125" s="212"/>
      <c r="AY125" s="131" t="s">
        <v>1161</v>
      </c>
      <c r="AZ125" s="211" t="s">
        <v>1129</v>
      </c>
      <c r="BA125" s="209" t="s">
        <v>1134</v>
      </c>
      <c r="BB125" s="231" t="s">
        <v>1183</v>
      </c>
      <c r="BC125" s="246" t="s">
        <v>1183</v>
      </c>
      <c r="BD125" s="323" t="s">
        <v>2494</v>
      </c>
      <c r="BE125" s="320" t="s">
        <v>2492</v>
      </c>
      <c r="BF125" s="6" t="e">
        <f t="shared" ref="BF125:BF138" si="145">+MATCH(BE$10:BE$555,AZ$10:AZ$547,0)</f>
        <v>#N/A</v>
      </c>
    </row>
    <row r="126" spans="1:63" hidden="1">
      <c r="A126" s="102">
        <f t="shared" si="139"/>
        <v>0</v>
      </c>
      <c r="B126" s="102">
        <f t="shared" si="142"/>
        <v>1</v>
      </c>
      <c r="C126" s="102">
        <f t="shared" si="140"/>
        <v>1</v>
      </c>
      <c r="E126" s="112">
        <f t="shared" si="141"/>
        <v>23640</v>
      </c>
      <c r="F126" s="112">
        <f t="shared" si="141"/>
        <v>27000</v>
      </c>
      <c r="G126" s="112">
        <f t="shared" si="141"/>
        <v>30360</v>
      </c>
      <c r="H126" s="112">
        <f t="shared" si="141"/>
        <v>33720</v>
      </c>
      <c r="I126" s="112">
        <f t="shared" si="141"/>
        <v>36420</v>
      </c>
      <c r="J126" s="112">
        <f t="shared" si="141"/>
        <v>39120</v>
      </c>
      <c r="K126" s="112">
        <f t="shared" si="141"/>
        <v>41820</v>
      </c>
      <c r="L126" s="112">
        <f t="shared" si="141"/>
        <v>44520</v>
      </c>
      <c r="N126" s="104" t="str">
        <f>CONCATENATE($AU$13,$B$11,$N$122)</f>
        <v>6/29/2010 - 5/30/2011Smith60</v>
      </c>
      <c r="P126" s="221">
        <f>VLOOKUP($N126,'5-14-10-5-31-11'!$A$4:$L$1400,E$122+3,FALSE)</f>
        <v>23640</v>
      </c>
      <c r="Q126" s="221">
        <f>VLOOKUP($N126,'5-14-10-5-31-11'!$A$4:$L$1400,F$122+3,FALSE)</f>
        <v>27000</v>
      </c>
      <c r="R126" s="221">
        <f>VLOOKUP($N126,'5-14-10-5-31-11'!$A$4:$L$1400,G$122+3,FALSE)</f>
        <v>30360</v>
      </c>
      <c r="S126" s="221">
        <f>VLOOKUP($N126,'5-14-10-5-31-11'!$A$4:$L$1400,H$122+3,FALSE)</f>
        <v>33720</v>
      </c>
      <c r="T126" s="221">
        <f>VLOOKUP($N126,'5-14-10-5-31-11'!$A$4:$L$1400,I$122+3,FALSE)</f>
        <v>36420</v>
      </c>
      <c r="U126" s="221">
        <f>VLOOKUP($N126,'5-14-10-5-31-11'!$A$4:$L$1400,J$122+3,FALSE)</f>
        <v>39120</v>
      </c>
      <c r="V126" s="221">
        <f>VLOOKUP($N126,'5-14-10-5-31-11'!$A$4:$L$1400,K$122+3,FALSE)</f>
        <v>41820</v>
      </c>
      <c r="W126" s="221">
        <f>VLOOKUP($N126,'5-14-10-5-31-11'!$A$4:$L$1400,L$122+3,FALSE)</f>
        <v>44520</v>
      </c>
      <c r="Y126" s="45"/>
      <c r="Z126" s="37"/>
      <c r="AA126" s="37"/>
      <c r="AB126" s="37"/>
      <c r="AC126" s="37"/>
      <c r="AD126" s="37"/>
      <c r="AE126" s="37"/>
      <c r="AF126" s="46"/>
      <c r="AI126" s="221">
        <f t="shared" ref="AI126:AP126" si="146">+AI104/5*6</f>
        <v>0</v>
      </c>
      <c r="AJ126" s="221">
        <f t="shared" si="146"/>
        <v>0</v>
      </c>
      <c r="AK126" s="221">
        <f t="shared" si="146"/>
        <v>0</v>
      </c>
      <c r="AL126" s="221">
        <f t="shared" si="146"/>
        <v>0</v>
      </c>
      <c r="AM126" s="221">
        <f t="shared" si="146"/>
        <v>0</v>
      </c>
      <c r="AN126" s="221">
        <f t="shared" si="146"/>
        <v>0</v>
      </c>
      <c r="AO126" s="221">
        <f t="shared" si="146"/>
        <v>0</v>
      </c>
      <c r="AP126" s="221">
        <f t="shared" si="146"/>
        <v>0</v>
      </c>
      <c r="AQ126" s="141"/>
      <c r="AT126" s="9" t="s">
        <v>176</v>
      </c>
      <c r="AW126" s="212"/>
      <c r="AX126" s="212"/>
      <c r="AY126" s="131" t="s">
        <v>1162</v>
      </c>
      <c r="AZ126" s="211" t="s">
        <v>1577</v>
      </c>
      <c r="BA126" s="209" t="s">
        <v>43</v>
      </c>
      <c r="BB126" s="231" t="s">
        <v>1461</v>
      </c>
      <c r="BC126" s="246" t="s">
        <v>1461</v>
      </c>
      <c r="BD126" s="323" t="s">
        <v>1016</v>
      </c>
      <c r="BE126" s="320" t="s">
        <v>2493</v>
      </c>
      <c r="BF126" s="6" t="e">
        <f t="shared" si="145"/>
        <v>#N/A</v>
      </c>
    </row>
    <row r="127" spans="1:63" hidden="1">
      <c r="A127" s="102">
        <f t="shared" si="139"/>
        <v>0</v>
      </c>
      <c r="B127" s="102">
        <f t="shared" si="142"/>
        <v>1</v>
      </c>
      <c r="C127" s="102">
        <f t="shared" si="140"/>
        <v>1</v>
      </c>
      <c r="E127" s="190">
        <f t="shared" ref="E127:L127" si="147">+MAX(E126,E128)</f>
        <v>24360</v>
      </c>
      <c r="F127" s="190">
        <f t="shared" si="147"/>
        <v>27840</v>
      </c>
      <c r="G127" s="190">
        <f t="shared" si="147"/>
        <v>31320</v>
      </c>
      <c r="H127" s="190">
        <f t="shared" si="147"/>
        <v>34740</v>
      </c>
      <c r="I127" s="190">
        <f t="shared" si="147"/>
        <v>37560</v>
      </c>
      <c r="J127" s="190">
        <f t="shared" si="147"/>
        <v>40320</v>
      </c>
      <c r="K127" s="190">
        <f t="shared" si="147"/>
        <v>43080</v>
      </c>
      <c r="L127" s="190">
        <f t="shared" si="147"/>
        <v>45900</v>
      </c>
      <c r="N127" s="191" t="s">
        <v>2231</v>
      </c>
      <c r="P127" s="225"/>
      <c r="Q127" s="225"/>
      <c r="R127" s="225"/>
      <c r="S127" s="225"/>
      <c r="T127" s="225"/>
      <c r="U127" s="225"/>
      <c r="V127" s="225"/>
      <c r="W127" s="225"/>
      <c r="Y127" s="45"/>
      <c r="Z127" s="37"/>
      <c r="AA127" s="37"/>
      <c r="AB127" s="37"/>
      <c r="AC127" s="37"/>
      <c r="AD127" s="37"/>
      <c r="AE127" s="37"/>
      <c r="AF127" s="46"/>
      <c r="AI127" s="225"/>
      <c r="AJ127" s="225"/>
      <c r="AK127" s="225"/>
      <c r="AL127" s="225"/>
      <c r="AM127" s="225"/>
      <c r="AN127" s="225"/>
      <c r="AO127" s="225"/>
      <c r="AP127" s="225"/>
      <c r="AQ127" s="141"/>
      <c r="AT127" s="9" t="s">
        <v>75</v>
      </c>
      <c r="AW127" s="212"/>
      <c r="AX127" s="212"/>
      <c r="AY127" s="131" t="s">
        <v>54</v>
      </c>
      <c r="AZ127" s="211" t="s">
        <v>1130</v>
      </c>
      <c r="BA127" s="209" t="s">
        <v>1135</v>
      </c>
      <c r="BB127" s="231" t="s">
        <v>1186</v>
      </c>
      <c r="BC127" s="246" t="s">
        <v>1186</v>
      </c>
      <c r="BD127" s="323" t="s">
        <v>2495</v>
      </c>
      <c r="BE127" s="321" t="s">
        <v>1102</v>
      </c>
      <c r="BF127" s="6">
        <f t="shared" si="145"/>
        <v>53</v>
      </c>
    </row>
    <row r="128" spans="1:63" hidden="1">
      <c r="A128" s="102">
        <f t="shared" si="139"/>
        <v>0</v>
      </c>
      <c r="B128" s="102">
        <f t="shared" si="142"/>
        <v>1</v>
      </c>
      <c r="C128" s="102">
        <f t="shared" si="140"/>
        <v>1</v>
      </c>
      <c r="E128" s="112">
        <f t="shared" si="141"/>
        <v>24360</v>
      </c>
      <c r="F128" s="112">
        <f t="shared" si="141"/>
        <v>27840</v>
      </c>
      <c r="G128" s="112">
        <f t="shared" si="141"/>
        <v>31320</v>
      </c>
      <c r="H128" s="112">
        <f t="shared" si="141"/>
        <v>34740</v>
      </c>
      <c r="I128" s="112">
        <f t="shared" si="141"/>
        <v>37560</v>
      </c>
      <c r="J128" s="112">
        <f t="shared" si="141"/>
        <v>40320</v>
      </c>
      <c r="K128" s="112">
        <f t="shared" si="141"/>
        <v>43080</v>
      </c>
      <c r="L128" s="112">
        <f t="shared" si="141"/>
        <v>45900</v>
      </c>
      <c r="N128" s="104" t="str">
        <f>CONCATENATE(AU15,$B$11)</f>
        <v>7/16/2011 - 11/31/2011Smith</v>
      </c>
      <c r="P128" s="221">
        <f>VLOOKUP($N128,'6-1-11'!$A$4:$T$257,E$122+12,FALSE)</f>
        <v>24360</v>
      </c>
      <c r="Q128" s="221">
        <f>VLOOKUP($N128,'6-1-11'!$A$4:$T$257,F$122+12,FALSE)</f>
        <v>27840</v>
      </c>
      <c r="R128" s="221">
        <f>VLOOKUP($N128,'6-1-11'!$A$4:$T$257,G$122+12,FALSE)</f>
        <v>31320</v>
      </c>
      <c r="S128" s="221">
        <f>VLOOKUP($N128,'6-1-11'!$A$4:$T$257,H$122+12,FALSE)</f>
        <v>34740</v>
      </c>
      <c r="T128" s="221">
        <f>VLOOKUP($N128,'6-1-11'!$A$4:$T$257,I$122+12,FALSE)</f>
        <v>37560</v>
      </c>
      <c r="U128" s="221">
        <f>VLOOKUP($N128,'6-1-11'!$A$4:$T$257,J$122+12,FALSE)</f>
        <v>40320</v>
      </c>
      <c r="V128" s="221">
        <f>VLOOKUP($N128,'6-1-11'!$A$4:$T$257,K$122+12,FALSE)</f>
        <v>43080</v>
      </c>
      <c r="W128" s="221">
        <f>VLOOKUP($N128,'6-1-11'!$A$4:$T$257,L$122+12,FALSE)</f>
        <v>45900</v>
      </c>
      <c r="Y128" s="221">
        <f>IF($B$18=$AU$10,VLOOKUP($N128,'6-1-11'!$A$4:$AK$257,E$122+29,FALSE),0)</f>
        <v>0</v>
      </c>
      <c r="Z128" s="221">
        <f>IF($B$18=$AU$10,VLOOKUP($N128,'6-1-11'!$A$4:$AK$257,F$122+29,FALSE),0)</f>
        <v>0</v>
      </c>
      <c r="AA128" s="221">
        <f>IF($B$18=$AU$10,VLOOKUP($N128,'6-1-11'!$A$4:$AK$257,G$122+29,FALSE),0)</f>
        <v>0</v>
      </c>
      <c r="AB128" s="221">
        <f>IF($B$18=$AU$10,VLOOKUP($N128,'6-1-11'!$A$4:$AK$257,H$122+29,FALSE),0)</f>
        <v>0</v>
      </c>
      <c r="AC128" s="221">
        <f>IF($B$18=$AU$10,VLOOKUP($N128,'6-1-11'!$A$4:$AK$257,I$122+29,FALSE),0)</f>
        <v>0</v>
      </c>
      <c r="AD128" s="221">
        <f>IF($B$18=$AU$10,VLOOKUP($N128,'6-1-11'!$A$4:$AK$257,J$122+29,FALSE),0)</f>
        <v>0</v>
      </c>
      <c r="AE128" s="221">
        <f>IF($B$18=$AU$10,VLOOKUP($N128,'6-1-11'!$A$4:$AK$257,K$122+29,FALSE),0)</f>
        <v>0</v>
      </c>
      <c r="AF128" s="221">
        <f>IF($B$18=$AU$10,VLOOKUP($N128,'6-1-11'!$A$4:$AK$257,L$122+29,FALSE),0)</f>
        <v>0</v>
      </c>
      <c r="AI128" s="221">
        <f t="shared" ref="AI128:AP128" si="148">+AI106/5*6</f>
        <v>0</v>
      </c>
      <c r="AJ128" s="221">
        <f t="shared" si="148"/>
        <v>0</v>
      </c>
      <c r="AK128" s="221">
        <f t="shared" si="148"/>
        <v>0</v>
      </c>
      <c r="AL128" s="221">
        <f t="shared" si="148"/>
        <v>0</v>
      </c>
      <c r="AM128" s="221">
        <f t="shared" si="148"/>
        <v>0</v>
      </c>
      <c r="AN128" s="221">
        <f t="shared" si="148"/>
        <v>0</v>
      </c>
      <c r="AO128" s="221">
        <f t="shared" si="148"/>
        <v>0</v>
      </c>
      <c r="AP128" s="221">
        <f t="shared" si="148"/>
        <v>0</v>
      </c>
      <c r="AQ128" s="141"/>
      <c r="AT128" s="9" t="s">
        <v>177</v>
      </c>
      <c r="AW128" s="212"/>
      <c r="AX128" s="212"/>
      <c r="AY128" s="131" t="s">
        <v>1163</v>
      </c>
      <c r="AZ128" s="211" t="s">
        <v>1516</v>
      </c>
      <c r="BA128" s="209" t="s">
        <v>1136</v>
      </c>
      <c r="BB128" s="231" t="s">
        <v>172</v>
      </c>
      <c r="BC128" s="246" t="s">
        <v>172</v>
      </c>
      <c r="BD128" s="323" t="s">
        <v>1103</v>
      </c>
      <c r="BE128" s="320" t="s">
        <v>2494</v>
      </c>
      <c r="BF128" s="6" t="e">
        <f t="shared" si="145"/>
        <v>#N/A</v>
      </c>
    </row>
    <row r="129" spans="1:58" hidden="1">
      <c r="A129" s="102">
        <f t="shared" si="139"/>
        <v>0</v>
      </c>
      <c r="B129" s="102">
        <f t="shared" si="142"/>
        <v>1</v>
      </c>
      <c r="C129" s="102">
        <f t="shared" si="140"/>
        <v>1</v>
      </c>
      <c r="E129" s="190">
        <f t="shared" ref="E129:L129" si="149">+MAX(E128,E130)</f>
        <v>24660</v>
      </c>
      <c r="F129" s="190">
        <f t="shared" si="149"/>
        <v>28200</v>
      </c>
      <c r="G129" s="190">
        <f t="shared" si="149"/>
        <v>31740</v>
      </c>
      <c r="H129" s="190">
        <f t="shared" si="149"/>
        <v>35220</v>
      </c>
      <c r="I129" s="190">
        <f t="shared" si="149"/>
        <v>38040</v>
      </c>
      <c r="J129" s="190">
        <f t="shared" si="149"/>
        <v>40860</v>
      </c>
      <c r="K129" s="190">
        <f t="shared" si="149"/>
        <v>43680</v>
      </c>
      <c r="L129" s="190">
        <f t="shared" si="149"/>
        <v>46500</v>
      </c>
      <c r="N129" s="191" t="s">
        <v>2231</v>
      </c>
      <c r="P129" s="225"/>
      <c r="Q129" s="225"/>
      <c r="R129" s="225"/>
      <c r="S129" s="225"/>
      <c r="T129" s="225"/>
      <c r="U129" s="225"/>
      <c r="V129" s="225"/>
      <c r="W129" s="225"/>
      <c r="Y129" s="225"/>
      <c r="Z129" s="225"/>
      <c r="AA129" s="225"/>
      <c r="AB129" s="225"/>
      <c r="AC129" s="225"/>
      <c r="AD129" s="225"/>
      <c r="AE129" s="225"/>
      <c r="AF129" s="225"/>
      <c r="AI129" s="225"/>
      <c r="AJ129" s="225"/>
      <c r="AK129" s="225"/>
      <c r="AL129" s="225"/>
      <c r="AM129" s="225"/>
      <c r="AN129" s="225"/>
      <c r="AO129" s="225"/>
      <c r="AP129" s="225"/>
      <c r="AQ129" s="141"/>
      <c r="AT129" s="9" t="s">
        <v>178</v>
      </c>
      <c r="AW129" s="212"/>
      <c r="AX129" s="212"/>
      <c r="AY129" s="131" t="s">
        <v>1164</v>
      </c>
      <c r="AZ129" s="211" t="s">
        <v>1131</v>
      </c>
      <c r="BA129" s="209" t="s">
        <v>1518</v>
      </c>
      <c r="BB129" s="231" t="s">
        <v>1188</v>
      </c>
      <c r="BC129" s="246" t="s">
        <v>1188</v>
      </c>
      <c r="BD129" s="323" t="s">
        <v>1104</v>
      </c>
      <c r="BE129" s="321" t="s">
        <v>1016</v>
      </c>
      <c r="BF129" s="6">
        <f t="shared" si="145"/>
        <v>54</v>
      </c>
    </row>
    <row r="130" spans="1:58" hidden="1">
      <c r="A130" s="102">
        <f t="shared" si="139"/>
        <v>0</v>
      </c>
      <c r="B130" s="102">
        <f t="shared" si="142"/>
        <v>1</v>
      </c>
      <c r="C130" s="102">
        <f t="shared" si="140"/>
        <v>1</v>
      </c>
      <c r="E130" s="112">
        <f t="shared" si="141"/>
        <v>24660</v>
      </c>
      <c r="F130" s="112">
        <f t="shared" si="141"/>
        <v>28200</v>
      </c>
      <c r="G130" s="112">
        <f t="shared" si="141"/>
        <v>31740</v>
      </c>
      <c r="H130" s="112">
        <f t="shared" si="141"/>
        <v>35220</v>
      </c>
      <c r="I130" s="112">
        <f t="shared" si="141"/>
        <v>38040</v>
      </c>
      <c r="J130" s="112">
        <f t="shared" si="141"/>
        <v>40860</v>
      </c>
      <c r="K130" s="112">
        <f t="shared" si="141"/>
        <v>43680</v>
      </c>
      <c r="L130" s="112">
        <f t="shared" si="141"/>
        <v>46500</v>
      </c>
      <c r="N130" s="104" t="str">
        <f>CONCATENATE(AU17,$B$11)</f>
        <v>1/16/2012 - 12/3/2012Smith</v>
      </c>
      <c r="P130" s="221">
        <f>VLOOKUP($N130,'12-1-11'!$A$4:$T$257,E$122+12,FALSE)</f>
        <v>24660</v>
      </c>
      <c r="Q130" s="221">
        <f>VLOOKUP($N130,'12-1-11'!$A$4:$T$257,F$122+12,FALSE)</f>
        <v>28200</v>
      </c>
      <c r="R130" s="221">
        <f>VLOOKUP($N130,'12-1-11'!$A$4:$T$257,G$122+12,FALSE)</f>
        <v>31740</v>
      </c>
      <c r="S130" s="221">
        <f>VLOOKUP($N130,'12-1-11'!$A$4:$T$257,H$122+12,FALSE)</f>
        <v>35220</v>
      </c>
      <c r="T130" s="221">
        <f>VLOOKUP($N130,'12-1-11'!$A$4:$T$257,I$122+12,FALSE)</f>
        <v>38040</v>
      </c>
      <c r="U130" s="221">
        <f>VLOOKUP($N130,'12-1-11'!$A$4:$T$257,J$122+12,FALSE)</f>
        <v>40860</v>
      </c>
      <c r="V130" s="221">
        <f>VLOOKUP($N130,'12-1-11'!$A$4:$T$257,K$122+12,FALSE)</f>
        <v>43680</v>
      </c>
      <c r="W130" s="221">
        <f>VLOOKUP($N130,'12-1-11'!$A$4:$T$257,L$122+12,FALSE)</f>
        <v>46500</v>
      </c>
      <c r="Y130" s="221">
        <f>IF($B$18=$AU$10,VLOOKUP($N130,'12-1-11'!$A$4:$AK$257,E$122+29,FALSE),0)</f>
        <v>0</v>
      </c>
      <c r="Z130" s="221">
        <f>IF($B$18=$AU$10,VLOOKUP($N130,'12-1-11'!$A$4:$AK$257,F$122+29,FALSE),0)</f>
        <v>0</v>
      </c>
      <c r="AA130" s="221">
        <f>IF($B$18=$AU$10,VLOOKUP($N130,'12-1-11'!$A$4:$AK$257,G$122+29,FALSE),0)</f>
        <v>0</v>
      </c>
      <c r="AB130" s="221">
        <f>IF($B$18=$AU$10,VLOOKUP($N130,'12-1-11'!$A$4:$AK$257,H$122+29,FALSE),0)</f>
        <v>0</v>
      </c>
      <c r="AC130" s="221">
        <f>IF($B$18=$AU$10,VLOOKUP($N130,'12-1-11'!$A$4:$AK$257,I$122+29,FALSE),0)</f>
        <v>0</v>
      </c>
      <c r="AD130" s="221">
        <f>IF($B$18=$AU$10,VLOOKUP($N130,'12-1-11'!$A$4:$AK$257,J$122+29,FALSE),0)</f>
        <v>0</v>
      </c>
      <c r="AE130" s="221">
        <f>IF($B$18=$AU$10,VLOOKUP($N130,'12-1-11'!$A$4:$AK$257,K$122+29,FALSE),0)</f>
        <v>0</v>
      </c>
      <c r="AF130" s="221">
        <f>IF($B$18=$AU$10,VLOOKUP($N130,'12-1-11'!$A$4:$AK$257,L$122+29,FALSE),0)</f>
        <v>0</v>
      </c>
      <c r="AI130" s="221">
        <f t="shared" ref="AI130:AP130" si="150">+AI108/5*6</f>
        <v>0</v>
      </c>
      <c r="AJ130" s="221">
        <f t="shared" si="150"/>
        <v>0</v>
      </c>
      <c r="AK130" s="221">
        <f t="shared" si="150"/>
        <v>0</v>
      </c>
      <c r="AL130" s="221">
        <f t="shared" si="150"/>
        <v>0</v>
      </c>
      <c r="AM130" s="221">
        <f t="shared" si="150"/>
        <v>0</v>
      </c>
      <c r="AN130" s="221">
        <f t="shared" si="150"/>
        <v>0</v>
      </c>
      <c r="AO130" s="221">
        <f t="shared" si="150"/>
        <v>0</v>
      </c>
      <c r="AP130" s="221">
        <f t="shared" si="150"/>
        <v>0</v>
      </c>
      <c r="AQ130" s="141"/>
      <c r="AT130" s="9" t="s">
        <v>179</v>
      </c>
      <c r="AW130" s="212"/>
      <c r="AX130" s="212"/>
      <c r="AY130" s="131" t="s">
        <v>1165</v>
      </c>
      <c r="AZ130" s="211" t="s">
        <v>41</v>
      </c>
      <c r="BA130" s="209" t="s">
        <v>1452</v>
      </c>
      <c r="BB130" s="231" t="s">
        <v>1189</v>
      </c>
      <c r="BC130" s="246" t="s">
        <v>1189</v>
      </c>
      <c r="BD130" s="323" t="s">
        <v>2496</v>
      </c>
      <c r="BE130" s="320" t="s">
        <v>2495</v>
      </c>
      <c r="BF130" s="6" t="e">
        <f t="shared" si="145"/>
        <v>#N/A</v>
      </c>
    </row>
    <row r="131" spans="1:58" hidden="1">
      <c r="A131" s="102">
        <f t="shared" si="139"/>
        <v>0</v>
      </c>
      <c r="B131" s="102">
        <f t="shared" si="142"/>
        <v>1</v>
      </c>
      <c r="C131" s="102">
        <f t="shared" si="140"/>
        <v>1</v>
      </c>
      <c r="E131" s="190">
        <f t="shared" ref="E131:L131" si="151">+MAX(E130,E132)</f>
        <v>27000</v>
      </c>
      <c r="F131" s="190">
        <f t="shared" si="151"/>
        <v>30840</v>
      </c>
      <c r="G131" s="190">
        <f t="shared" si="151"/>
        <v>34680</v>
      </c>
      <c r="H131" s="190">
        <f t="shared" si="151"/>
        <v>38520</v>
      </c>
      <c r="I131" s="190">
        <f t="shared" si="151"/>
        <v>41640</v>
      </c>
      <c r="J131" s="190">
        <f t="shared" si="151"/>
        <v>44700</v>
      </c>
      <c r="K131" s="190">
        <f t="shared" si="151"/>
        <v>47820</v>
      </c>
      <c r="L131" s="190">
        <f t="shared" si="151"/>
        <v>50880</v>
      </c>
      <c r="N131" s="191" t="s">
        <v>2231</v>
      </c>
      <c r="P131" s="225"/>
      <c r="Q131" s="225"/>
      <c r="R131" s="225"/>
      <c r="S131" s="225"/>
      <c r="T131" s="225"/>
      <c r="U131" s="225"/>
      <c r="V131" s="225"/>
      <c r="W131" s="225"/>
      <c r="Y131" s="225"/>
      <c r="Z131" s="225"/>
      <c r="AA131" s="225"/>
      <c r="AB131" s="225"/>
      <c r="AC131" s="225"/>
      <c r="AD131" s="225"/>
      <c r="AE131" s="225"/>
      <c r="AF131" s="225"/>
      <c r="AI131" s="225"/>
      <c r="AJ131" s="225"/>
      <c r="AK131" s="225"/>
      <c r="AL131" s="225"/>
      <c r="AM131" s="225"/>
      <c r="AN131" s="225"/>
      <c r="AO131" s="225"/>
      <c r="AP131" s="225"/>
      <c r="AQ131" s="141"/>
      <c r="AT131" s="9" t="s">
        <v>180</v>
      </c>
      <c r="AW131" s="212"/>
      <c r="AX131" s="212"/>
      <c r="AY131" s="131" t="s">
        <v>1166</v>
      </c>
      <c r="AZ131" s="211" t="s">
        <v>1132</v>
      </c>
      <c r="BA131" s="209" t="s">
        <v>1137</v>
      </c>
      <c r="BB131" s="231" t="s">
        <v>1190</v>
      </c>
      <c r="BC131" s="246" t="s">
        <v>1190</v>
      </c>
      <c r="BD131" s="323" t="s">
        <v>2497</v>
      </c>
      <c r="BE131" s="321" t="s">
        <v>1103</v>
      </c>
      <c r="BF131" s="6">
        <f t="shared" si="145"/>
        <v>55</v>
      </c>
    </row>
    <row r="132" spans="1:58" hidden="1">
      <c r="A132" s="102">
        <f t="shared" si="139"/>
        <v>0</v>
      </c>
      <c r="B132" s="102">
        <f t="shared" si="142"/>
        <v>1</v>
      </c>
      <c r="C132" s="102">
        <f t="shared" si="140"/>
        <v>1</v>
      </c>
      <c r="E132" s="112">
        <f t="shared" si="141"/>
        <v>27000</v>
      </c>
      <c r="F132" s="112">
        <f t="shared" si="141"/>
        <v>30840</v>
      </c>
      <c r="G132" s="112">
        <f t="shared" si="141"/>
        <v>34680</v>
      </c>
      <c r="H132" s="112">
        <f t="shared" si="141"/>
        <v>38520</v>
      </c>
      <c r="I132" s="112">
        <f t="shared" si="141"/>
        <v>41640</v>
      </c>
      <c r="J132" s="112">
        <f t="shared" si="141"/>
        <v>44700</v>
      </c>
      <c r="K132" s="112">
        <f t="shared" si="141"/>
        <v>47820</v>
      </c>
      <c r="L132" s="112">
        <f t="shared" si="141"/>
        <v>50880</v>
      </c>
      <c r="N132" s="104" t="str">
        <f>CONCATENATE(AU19,$B$11)</f>
        <v>1/18/2013 - 12/17/2013Smith</v>
      </c>
      <c r="P132" s="221">
        <f>VLOOKUP($N132,'2013 placeholder'!$A$4:$T$257,E$122+12,FALSE)</f>
        <v>25920</v>
      </c>
      <c r="Q132" s="221">
        <f>VLOOKUP($N132,'2013 placeholder'!$A$4:$T$257,F$122+12,FALSE)</f>
        <v>29580</v>
      </c>
      <c r="R132" s="221">
        <f>VLOOKUP($N132,'2013 placeholder'!$A$4:$T$257,G$122+12,FALSE)</f>
        <v>33300</v>
      </c>
      <c r="S132" s="221">
        <f>VLOOKUP($N132,'2013 placeholder'!$A$4:$T$257,H$122+12,FALSE)</f>
        <v>36960</v>
      </c>
      <c r="T132" s="221">
        <f>VLOOKUP($N132,'2013 placeholder'!$A$4:$T$257,I$122+12,FALSE)</f>
        <v>39960</v>
      </c>
      <c r="U132" s="221">
        <f>VLOOKUP($N132,'2013 placeholder'!$A$4:$T$257,J$122+12,FALSE)</f>
        <v>42900</v>
      </c>
      <c r="V132" s="221">
        <f>VLOOKUP($N132,'2013 placeholder'!$A$4:$T$257,K$122+12,FALSE)</f>
        <v>45840</v>
      </c>
      <c r="W132" s="221">
        <f>VLOOKUP($N132,'2013 placeholder'!$A$4:$T$257,L$122+12,FALSE)</f>
        <v>48840</v>
      </c>
      <c r="Y132" s="221">
        <f>IF($B$18=$AU$10,VLOOKUP($N132,'2013 placeholder'!$A$4:$AK$257,E$122+29,FALSE),0)</f>
        <v>27000</v>
      </c>
      <c r="Z132" s="221">
        <f>IF($B$18=$AU$10,VLOOKUP($N132,'2013 placeholder'!$A$4:$AK$257,F$122+29,FALSE),0)</f>
        <v>30840</v>
      </c>
      <c r="AA132" s="221">
        <f>IF($B$18=$AU$10,VLOOKUP($N132,'2013 placeholder'!$A$4:$AK$257,G$122+29,FALSE),0)</f>
        <v>34680</v>
      </c>
      <c r="AB132" s="221">
        <f>IF($B$18=$AU$10,VLOOKUP($N132,'2013 placeholder'!$A$4:$AK$257,H$122+29,FALSE),0)</f>
        <v>38520</v>
      </c>
      <c r="AC132" s="221">
        <f>IF($B$18=$AU$10,VLOOKUP($N132,'2013 placeholder'!$A$4:$AK$257,I$122+29,FALSE),0)</f>
        <v>41640</v>
      </c>
      <c r="AD132" s="221">
        <f>IF($B$18=$AU$10,VLOOKUP($N132,'2013 placeholder'!$A$4:$AK$257,J$122+29,FALSE),0)</f>
        <v>44700</v>
      </c>
      <c r="AE132" s="221">
        <f>IF($B$18=$AU$10,VLOOKUP($N132,'2013 placeholder'!$A$4:$AK$257,K$122+29,FALSE),0)</f>
        <v>47820</v>
      </c>
      <c r="AF132" s="221">
        <f>IF($B$18=$AU$10,VLOOKUP($N132,'2013 placeholder'!$A$4:$AK$257,L$122+29,FALSE),0)</f>
        <v>50880</v>
      </c>
      <c r="AI132" s="221">
        <f t="shared" ref="AI132:AP132" si="152">+AI110*1.2</f>
        <v>0</v>
      </c>
      <c r="AJ132" s="221">
        <f t="shared" si="152"/>
        <v>0</v>
      </c>
      <c r="AK132" s="221">
        <f t="shared" si="152"/>
        <v>0</v>
      </c>
      <c r="AL132" s="221">
        <f t="shared" si="152"/>
        <v>0</v>
      </c>
      <c r="AM132" s="221">
        <f t="shared" si="152"/>
        <v>0</v>
      </c>
      <c r="AN132" s="221">
        <f t="shared" si="152"/>
        <v>0</v>
      </c>
      <c r="AO132" s="221">
        <f t="shared" si="152"/>
        <v>0</v>
      </c>
      <c r="AP132" s="221">
        <f t="shared" si="152"/>
        <v>0</v>
      </c>
      <c r="AQ132" s="141"/>
      <c r="AT132" s="9" t="s">
        <v>31</v>
      </c>
      <c r="AW132" s="212"/>
      <c r="AX132" s="212"/>
      <c r="AY132" s="131" t="s">
        <v>1167</v>
      </c>
      <c r="AZ132" s="211" t="s">
        <v>1451</v>
      </c>
      <c r="BA132" s="209" t="s">
        <v>1139</v>
      </c>
      <c r="BB132" s="231" t="s">
        <v>1075</v>
      </c>
      <c r="BC132" s="246" t="s">
        <v>1075</v>
      </c>
      <c r="BD132" s="323" t="s">
        <v>2498</v>
      </c>
      <c r="BE132" s="321" t="s">
        <v>1104</v>
      </c>
      <c r="BF132" s="6">
        <f t="shared" si="145"/>
        <v>56</v>
      </c>
    </row>
    <row r="133" spans="1:58" hidden="1">
      <c r="A133" s="214">
        <f t="shared" si="139"/>
        <v>0</v>
      </c>
      <c r="B133" s="214">
        <f t="shared" si="142"/>
        <v>1</v>
      </c>
      <c r="C133" s="214">
        <f t="shared" ref="C133:C138" si="153">+IF((A67+B67)=2,1,A67+B67)</f>
        <v>1</v>
      </c>
      <c r="E133" s="190">
        <f t="shared" ref="E133:L133" si="154">+MAX(E132,E134)</f>
        <v>27000</v>
      </c>
      <c r="F133" s="190">
        <f t="shared" si="154"/>
        <v>30840</v>
      </c>
      <c r="G133" s="190">
        <f t="shared" si="154"/>
        <v>34680</v>
      </c>
      <c r="H133" s="190">
        <f t="shared" si="154"/>
        <v>38520</v>
      </c>
      <c r="I133" s="190">
        <f t="shared" si="154"/>
        <v>41640</v>
      </c>
      <c r="J133" s="190">
        <f t="shared" si="154"/>
        <v>44700</v>
      </c>
      <c r="K133" s="190">
        <f t="shared" si="154"/>
        <v>47820</v>
      </c>
      <c r="L133" s="190">
        <f t="shared" si="154"/>
        <v>50880</v>
      </c>
      <c r="N133" s="191" t="s">
        <v>2231</v>
      </c>
      <c r="P133" s="225"/>
      <c r="Q133" s="225"/>
      <c r="R133" s="225"/>
      <c r="S133" s="225"/>
      <c r="T133" s="225"/>
      <c r="U133" s="225"/>
      <c r="V133" s="225"/>
      <c r="W133" s="225"/>
      <c r="Y133" s="225"/>
      <c r="Z133" s="225"/>
      <c r="AA133" s="225"/>
      <c r="AB133" s="225"/>
      <c r="AC133" s="225"/>
      <c r="AD133" s="225"/>
      <c r="AE133" s="225"/>
      <c r="AF133" s="225"/>
      <c r="AI133" s="225"/>
      <c r="AJ133" s="225"/>
      <c r="AK133" s="225"/>
      <c r="AL133" s="225"/>
      <c r="AM133" s="225"/>
      <c r="AN133" s="225"/>
      <c r="AO133" s="225"/>
      <c r="AP133" s="225"/>
      <c r="AQ133" s="141"/>
      <c r="AT133" s="265" t="s">
        <v>181</v>
      </c>
      <c r="AW133" s="212"/>
      <c r="AX133" s="212"/>
      <c r="AY133" s="131" t="s">
        <v>1168</v>
      </c>
      <c r="AZ133" s="211" t="s">
        <v>1133</v>
      </c>
      <c r="BA133" s="209" t="s">
        <v>1519</v>
      </c>
      <c r="BB133" s="231" t="s">
        <v>1191</v>
      </c>
      <c r="BC133" s="246" t="s">
        <v>1191</v>
      </c>
      <c r="BD133" s="323" t="s">
        <v>1105</v>
      </c>
      <c r="BE133" s="320" t="s">
        <v>2496</v>
      </c>
      <c r="BF133" s="6" t="e">
        <f t="shared" si="145"/>
        <v>#N/A</v>
      </c>
    </row>
    <row r="134" spans="1:58" hidden="1">
      <c r="A134" s="214">
        <f t="shared" si="139"/>
        <v>0</v>
      </c>
      <c r="B134" s="214">
        <f t="shared" si="142"/>
        <v>1</v>
      </c>
      <c r="C134" s="214">
        <f t="shared" si="153"/>
        <v>1</v>
      </c>
      <c r="E134" s="112">
        <f t="shared" ref="E134:L134" si="155">+MAX(P134,Y134,AI134)</f>
        <v>27000</v>
      </c>
      <c r="F134" s="112">
        <f t="shared" si="155"/>
        <v>30840</v>
      </c>
      <c r="G134" s="112">
        <f t="shared" si="155"/>
        <v>34680</v>
      </c>
      <c r="H134" s="112">
        <f t="shared" si="155"/>
        <v>38520</v>
      </c>
      <c r="I134" s="112">
        <f t="shared" si="155"/>
        <v>41640</v>
      </c>
      <c r="J134" s="112">
        <f t="shared" si="155"/>
        <v>44700</v>
      </c>
      <c r="K134" s="112">
        <f t="shared" si="155"/>
        <v>47820</v>
      </c>
      <c r="L134" s="112">
        <f t="shared" si="155"/>
        <v>50880</v>
      </c>
      <c r="N134" s="108" t="str">
        <f>CONCATENATE(AU21,$B$11)</f>
        <v>2/1/2014 - 3/5/2015Smith</v>
      </c>
      <c r="P134" s="226">
        <f>VLOOKUP($N134,'2014 placeholder'!$A$4:$T$257,E$122+12,FALSE)</f>
        <v>24660</v>
      </c>
      <c r="Q134" s="226">
        <f>VLOOKUP($N134,'2014 placeholder'!$A$4:$T$257,F$122+12,FALSE)</f>
        <v>28140</v>
      </c>
      <c r="R134" s="226">
        <f>VLOOKUP($N134,'2014 placeholder'!$A$4:$T$257,G$122+12,FALSE)</f>
        <v>31680</v>
      </c>
      <c r="S134" s="226">
        <f>VLOOKUP($N134,'2014 placeholder'!$A$4:$T$257,H$122+12,FALSE)</f>
        <v>35160</v>
      </c>
      <c r="T134" s="226">
        <f>VLOOKUP($N134,'2014 placeholder'!$A$4:$T$257,I$122+12,FALSE)</f>
        <v>37980</v>
      </c>
      <c r="U134" s="226">
        <f>VLOOKUP($N134,'2014 placeholder'!$A$4:$T$257,J$122+12,FALSE)</f>
        <v>40800</v>
      </c>
      <c r="V134" s="226">
        <f>VLOOKUP($N134,'2014 placeholder'!$A$4:$T$257,K$122+12,FALSE)</f>
        <v>43620</v>
      </c>
      <c r="W134" s="226">
        <f>VLOOKUP($N134,'2014 placeholder'!$A$4:$T$257,L$122+12,FALSE)</f>
        <v>46440</v>
      </c>
      <c r="Y134" s="226">
        <f>IF($B$18=$AU$10,VLOOKUP($N134,'2014 placeholder'!$A$4:$AK$257,E$122+29,FALSE),0)</f>
        <v>27000</v>
      </c>
      <c r="Z134" s="226">
        <f>IF($B$18=$AU$10,VLOOKUP($N134,'2014 placeholder'!$A$4:$AK$257,F$122+29,FALSE),0)</f>
        <v>30840</v>
      </c>
      <c r="AA134" s="226">
        <f>IF($B$18=$AU$10,VLOOKUP($N134,'2014 placeholder'!$A$4:$AK$257,G$122+29,FALSE),0)</f>
        <v>34680</v>
      </c>
      <c r="AB134" s="226">
        <f>IF($B$18=$AU$10,VLOOKUP($N134,'2014 placeholder'!$A$4:$AK$257,H$122+29,FALSE),0)</f>
        <v>38520</v>
      </c>
      <c r="AC134" s="226">
        <f>IF($B$18=$AU$10,VLOOKUP($N134,'2014 placeholder'!$A$4:$AK$257,I$122+29,FALSE),0)</f>
        <v>41640</v>
      </c>
      <c r="AD134" s="226">
        <f>IF($B$18=$AU$10,VLOOKUP($N134,'2014 placeholder'!$A$4:$AK$257,J$122+29,FALSE),0)</f>
        <v>44700</v>
      </c>
      <c r="AE134" s="226">
        <f>IF($B$18=$AU$10,VLOOKUP($N134,'2014 placeholder'!$A$4:$AK$257,K$122+29,FALSE),0)</f>
        <v>47820</v>
      </c>
      <c r="AF134" s="226">
        <f>IF($B$18=$AU$10,VLOOKUP($N134,'2014 placeholder'!$A$4:$AK$257,L$122+29,FALSE),0)</f>
        <v>50880</v>
      </c>
      <c r="AI134" s="221">
        <f t="shared" ref="AI134:AP136" si="156">+AI112*1.2</f>
        <v>0</v>
      </c>
      <c r="AJ134" s="221">
        <f t="shared" si="156"/>
        <v>0</v>
      </c>
      <c r="AK134" s="221">
        <f t="shared" si="156"/>
        <v>0</v>
      </c>
      <c r="AL134" s="221">
        <f t="shared" si="156"/>
        <v>0</v>
      </c>
      <c r="AM134" s="221">
        <f t="shared" si="156"/>
        <v>0</v>
      </c>
      <c r="AN134" s="221">
        <f t="shared" si="156"/>
        <v>0</v>
      </c>
      <c r="AO134" s="221">
        <f t="shared" si="156"/>
        <v>0</v>
      </c>
      <c r="AP134" s="221">
        <f t="shared" si="156"/>
        <v>0</v>
      </c>
      <c r="AQ134" s="141"/>
      <c r="AT134" s="265" t="s">
        <v>182</v>
      </c>
      <c r="AW134" s="212"/>
      <c r="AX134" s="212"/>
      <c r="AY134" s="131" t="s">
        <v>1169</v>
      </c>
      <c r="AZ134" s="211" t="s">
        <v>1517</v>
      </c>
      <c r="BA134" s="209" t="s">
        <v>1140</v>
      </c>
      <c r="BB134" s="231" t="s">
        <v>1192</v>
      </c>
      <c r="BC134" s="246" t="s">
        <v>1192</v>
      </c>
      <c r="BD134" s="323" t="s">
        <v>2499</v>
      </c>
      <c r="BE134" s="320" t="s">
        <v>2497</v>
      </c>
      <c r="BF134" s="6" t="e">
        <f t="shared" si="145"/>
        <v>#N/A</v>
      </c>
    </row>
    <row r="135" spans="1:58" hidden="1">
      <c r="A135" s="214">
        <f t="shared" si="139"/>
        <v>0</v>
      </c>
      <c r="B135" s="214">
        <f t="shared" si="142"/>
        <v>1</v>
      </c>
      <c r="C135" s="214">
        <f t="shared" si="153"/>
        <v>1</v>
      </c>
      <c r="E135" s="190">
        <f>+MAX(E134,E136)</f>
        <v>27000</v>
      </c>
      <c r="F135" s="190">
        <f t="shared" ref="F135:L135" si="157">+MAX(F134,F136)</f>
        <v>30840</v>
      </c>
      <c r="G135" s="190">
        <f t="shared" si="157"/>
        <v>34680</v>
      </c>
      <c r="H135" s="190">
        <f t="shared" si="157"/>
        <v>38520</v>
      </c>
      <c r="I135" s="190">
        <f t="shared" si="157"/>
        <v>41640</v>
      </c>
      <c r="J135" s="190">
        <f t="shared" si="157"/>
        <v>44700</v>
      </c>
      <c r="K135" s="190">
        <f t="shared" si="157"/>
        <v>47820</v>
      </c>
      <c r="L135" s="190">
        <f t="shared" si="157"/>
        <v>50880</v>
      </c>
      <c r="N135" s="191" t="s">
        <v>2231</v>
      </c>
      <c r="P135" s="225"/>
      <c r="Q135" s="225"/>
      <c r="R135" s="225"/>
      <c r="S135" s="225"/>
      <c r="T135" s="225"/>
      <c r="U135" s="225"/>
      <c r="V135" s="225"/>
      <c r="W135" s="225"/>
      <c r="Y135" s="225"/>
      <c r="Z135" s="225"/>
      <c r="AA135" s="225"/>
      <c r="AB135" s="225"/>
      <c r="AC135" s="225"/>
      <c r="AD135" s="225"/>
      <c r="AE135" s="225"/>
      <c r="AF135" s="225"/>
      <c r="AI135" s="225"/>
      <c r="AJ135" s="225"/>
      <c r="AK135" s="225"/>
      <c r="AL135" s="225"/>
      <c r="AM135" s="225"/>
      <c r="AN135" s="225"/>
      <c r="AO135" s="225"/>
      <c r="AP135" s="225"/>
      <c r="AQ135" s="141"/>
      <c r="AT135" s="9" t="s">
        <v>46</v>
      </c>
      <c r="AW135" s="212"/>
      <c r="AX135" s="212"/>
      <c r="AY135" s="131" t="s">
        <v>1068</v>
      </c>
      <c r="AZ135" s="211" t="s">
        <v>268</v>
      </c>
      <c r="BA135" s="209" t="s">
        <v>1013</v>
      </c>
      <c r="BB135" s="231" t="s">
        <v>1194</v>
      </c>
      <c r="BC135" s="246" t="s">
        <v>1194</v>
      </c>
      <c r="BD135" s="323" t="s">
        <v>2500</v>
      </c>
      <c r="BE135" s="320" t="s">
        <v>2498</v>
      </c>
      <c r="BF135" s="6" t="e">
        <f t="shared" si="145"/>
        <v>#N/A</v>
      </c>
    </row>
    <row r="136" spans="1:58" hidden="1">
      <c r="A136" s="214">
        <f t="shared" si="139"/>
        <v>0</v>
      </c>
      <c r="B136" s="214">
        <f t="shared" si="142"/>
        <v>1</v>
      </c>
      <c r="C136" s="214">
        <f t="shared" si="153"/>
        <v>1</v>
      </c>
      <c r="E136" s="239">
        <f t="shared" ref="E136:L136" si="158">+MAX(P136,Y136,AI136)</f>
        <v>27000</v>
      </c>
      <c r="F136" s="239">
        <f t="shared" si="158"/>
        <v>30840</v>
      </c>
      <c r="G136" s="239">
        <f t="shared" si="158"/>
        <v>34680</v>
      </c>
      <c r="H136" s="239">
        <f t="shared" si="158"/>
        <v>38520</v>
      </c>
      <c r="I136" s="239">
        <f t="shared" si="158"/>
        <v>41640</v>
      </c>
      <c r="J136" s="239">
        <f t="shared" si="158"/>
        <v>44700</v>
      </c>
      <c r="K136" s="239">
        <f t="shared" si="158"/>
        <v>47820</v>
      </c>
      <c r="L136" s="239">
        <f t="shared" si="158"/>
        <v>50880</v>
      </c>
      <c r="N136" s="108" t="str">
        <f>CONCATENATE(AU23,$B$11)</f>
        <v>4/21/2015 - 3/27/2016Smith</v>
      </c>
      <c r="P136" s="226">
        <f>VLOOKUP($N136,'2015 MTSP Limits'!$A$4:$T$257,E$122+12,FALSE)</f>
        <v>24540</v>
      </c>
      <c r="Q136" s="226">
        <f>VLOOKUP($N136,'2015 MTSP Limits'!$A$4:$T$257,F$122+12,FALSE)</f>
        <v>28080</v>
      </c>
      <c r="R136" s="226">
        <f>VLOOKUP($N136,'2015 MTSP Limits'!$A$4:$T$257,G$122+12,FALSE)</f>
        <v>31560</v>
      </c>
      <c r="S136" s="226">
        <f>VLOOKUP($N136,'2015 MTSP Limits'!$A$4:$T$257,H$122+12,FALSE)</f>
        <v>35040</v>
      </c>
      <c r="T136" s="226">
        <f>VLOOKUP($N136,'2015 MTSP Limits'!$A$4:$T$257,I$122+12,FALSE)</f>
        <v>37860</v>
      </c>
      <c r="U136" s="226">
        <f>VLOOKUP($N136,'2015 MTSP Limits'!$A$4:$T$257,J$122+12,FALSE)</f>
        <v>40680</v>
      </c>
      <c r="V136" s="226">
        <f>VLOOKUP($N136,'2015 MTSP Limits'!$A$4:$T$257,K$122+12,FALSE)</f>
        <v>43500</v>
      </c>
      <c r="W136" s="226">
        <f>VLOOKUP($N136,'2015 MTSP Limits'!$A$4:$T$257,L$122+12,FALSE)</f>
        <v>46260</v>
      </c>
      <c r="Y136" s="226">
        <f>IF($B$18=$AU$10,VLOOKUP($N136,'2015 MTSP Limits'!$A$4:$AK$257,E$100+29,FALSE),0)</f>
        <v>27000</v>
      </c>
      <c r="Z136" s="226">
        <f>IF($B$18=$AU$10,VLOOKUP($N136,'2015 MTSP Limits'!$A$4:$AK$257,F$100+29,FALSE),0)</f>
        <v>30840</v>
      </c>
      <c r="AA136" s="226">
        <f>IF($B$18=$AU$10,VLOOKUP($N136,'2015 MTSP Limits'!$A$4:$AK$257,G$100+29,FALSE),0)</f>
        <v>34680</v>
      </c>
      <c r="AB136" s="226">
        <f>IF($B$18=$AU$10,VLOOKUP($N136,'2015 MTSP Limits'!$A$4:$AK$257,H$100+29,FALSE),0)</f>
        <v>38520</v>
      </c>
      <c r="AC136" s="226">
        <f>IF($B$18=$AU$10,VLOOKUP($N136,'2015 MTSP Limits'!$A$4:$AK$257,I$100+29,FALSE),0)</f>
        <v>41640</v>
      </c>
      <c r="AD136" s="226">
        <f>IF($B$18=$AU$10,VLOOKUP($N136,'2015 MTSP Limits'!$A$4:$AK$257,J$100+29,FALSE),0)</f>
        <v>44700</v>
      </c>
      <c r="AE136" s="226">
        <f>IF($B$18=$AU$10,VLOOKUP($N136,'2015 MTSP Limits'!$A$4:$AK$257,K$100+29,FALSE),0)</f>
        <v>47820</v>
      </c>
      <c r="AF136" s="226">
        <f>IF($B$18=$AU$10,VLOOKUP($N136,'2015 MTSP Limits'!$A$4:$AK$257,L$100+29,FALSE),0)</f>
        <v>50880</v>
      </c>
      <c r="AI136" s="221">
        <f t="shared" si="156"/>
        <v>0</v>
      </c>
      <c r="AJ136" s="221">
        <f t="shared" si="156"/>
        <v>0</v>
      </c>
      <c r="AK136" s="221">
        <f t="shared" si="156"/>
        <v>0</v>
      </c>
      <c r="AL136" s="221">
        <f t="shared" si="156"/>
        <v>0</v>
      </c>
      <c r="AM136" s="221">
        <f t="shared" si="156"/>
        <v>0</v>
      </c>
      <c r="AN136" s="221">
        <f t="shared" si="156"/>
        <v>0</v>
      </c>
      <c r="AO136" s="221">
        <f t="shared" si="156"/>
        <v>0</v>
      </c>
      <c r="AP136" s="221">
        <f t="shared" si="156"/>
        <v>0</v>
      </c>
      <c r="AQ136" s="141"/>
      <c r="AT136" s="9" t="s">
        <v>18</v>
      </c>
      <c r="AW136" s="212"/>
      <c r="AX136" s="212"/>
      <c r="AY136" s="131" t="s">
        <v>1170</v>
      </c>
      <c r="AZ136" s="211" t="s">
        <v>1134</v>
      </c>
      <c r="BA136" s="209" t="s">
        <v>1142</v>
      </c>
      <c r="BB136" s="231" t="s">
        <v>1196</v>
      </c>
      <c r="BC136" s="246" t="s">
        <v>1196</v>
      </c>
      <c r="BD136" s="323" t="s">
        <v>2501</v>
      </c>
      <c r="BE136" s="321" t="s">
        <v>1105</v>
      </c>
      <c r="BF136" s="6">
        <f t="shared" si="145"/>
        <v>57</v>
      </c>
    </row>
    <row r="137" spans="1:58" hidden="1">
      <c r="A137" s="214">
        <f t="shared" si="139"/>
        <v>0</v>
      </c>
      <c r="B137" s="214">
        <f t="shared" si="142"/>
        <v>1</v>
      </c>
      <c r="C137" s="214">
        <f t="shared" si="153"/>
        <v>1</v>
      </c>
      <c r="E137" s="190">
        <f>+MAX(E136,E138)</f>
        <v>27000</v>
      </c>
      <c r="F137" s="190">
        <f t="shared" ref="F137:L137" si="159">+MAX(F136,F138)</f>
        <v>30840</v>
      </c>
      <c r="G137" s="190">
        <f t="shared" si="159"/>
        <v>34680</v>
      </c>
      <c r="H137" s="190">
        <f t="shared" si="159"/>
        <v>38520</v>
      </c>
      <c r="I137" s="190">
        <f t="shared" si="159"/>
        <v>41640</v>
      </c>
      <c r="J137" s="190">
        <f t="shared" si="159"/>
        <v>44700</v>
      </c>
      <c r="K137" s="190">
        <f t="shared" si="159"/>
        <v>47820</v>
      </c>
      <c r="L137" s="190">
        <f t="shared" si="159"/>
        <v>50880</v>
      </c>
      <c r="N137" s="191" t="s">
        <v>2231</v>
      </c>
      <c r="P137" s="225"/>
      <c r="Q137" s="225"/>
      <c r="R137" s="225"/>
      <c r="S137" s="225"/>
      <c r="T137" s="225"/>
      <c r="U137" s="225"/>
      <c r="V137" s="225"/>
      <c r="W137" s="225"/>
      <c r="Y137" s="225"/>
      <c r="Z137" s="225"/>
      <c r="AA137" s="225"/>
      <c r="AB137" s="225"/>
      <c r="AC137" s="225"/>
      <c r="AD137" s="225"/>
      <c r="AE137" s="225"/>
      <c r="AF137" s="225"/>
      <c r="AI137" s="225"/>
      <c r="AJ137" s="225"/>
      <c r="AK137" s="225"/>
      <c r="AL137" s="225"/>
      <c r="AM137" s="225"/>
      <c r="AN137" s="225"/>
      <c r="AO137" s="225"/>
      <c r="AP137" s="225"/>
      <c r="AQ137" s="141"/>
      <c r="AT137" s="9" t="s">
        <v>183</v>
      </c>
      <c r="AW137" s="212"/>
      <c r="AX137" s="212"/>
      <c r="AY137" s="131" t="s">
        <v>1171</v>
      </c>
      <c r="AZ137" s="211" t="s">
        <v>43</v>
      </c>
      <c r="BA137" s="209" t="s">
        <v>1143</v>
      </c>
      <c r="BB137" s="232" t="s">
        <v>1197</v>
      </c>
      <c r="BC137" s="246" t="s">
        <v>1197</v>
      </c>
      <c r="BD137" s="323" t="s">
        <v>2502</v>
      </c>
      <c r="BE137" s="320" t="s">
        <v>2499</v>
      </c>
      <c r="BF137" s="6" t="e">
        <f t="shared" si="145"/>
        <v>#N/A</v>
      </c>
    </row>
    <row r="138" spans="1:58" hidden="1">
      <c r="A138" s="214">
        <f t="shared" si="139"/>
        <v>0</v>
      </c>
      <c r="B138" s="214">
        <f t="shared" si="142"/>
        <v>1</v>
      </c>
      <c r="C138" s="214">
        <f t="shared" si="153"/>
        <v>1</v>
      </c>
      <c r="E138" s="239">
        <f t="shared" ref="E138:L138" si="160">+MAX(P138,Y138,AI138)</f>
        <v>27000</v>
      </c>
      <c r="F138" s="239">
        <f t="shared" si="160"/>
        <v>30840</v>
      </c>
      <c r="G138" s="239">
        <f t="shared" si="160"/>
        <v>34680</v>
      </c>
      <c r="H138" s="239">
        <f t="shared" si="160"/>
        <v>38520</v>
      </c>
      <c r="I138" s="239">
        <f t="shared" si="160"/>
        <v>41640</v>
      </c>
      <c r="J138" s="239">
        <f t="shared" si="160"/>
        <v>44700</v>
      </c>
      <c r="K138" s="239">
        <f t="shared" si="160"/>
        <v>47820</v>
      </c>
      <c r="L138" s="239">
        <f t="shared" si="160"/>
        <v>50880</v>
      </c>
      <c r="N138" s="108" t="str">
        <f>CONCATENATE(AU25,$B$11)</f>
        <v>5/13/2016 - 4/13/2017Smith</v>
      </c>
      <c r="P138" s="226">
        <f>VLOOKUP($N138,MTSP2016!$A$4:$T$257,E$122+12,FALSE)</f>
        <v>25800</v>
      </c>
      <c r="Q138" s="226">
        <f>VLOOKUP($N138,MTSP2016!$A$4:$T$257,F$122+12,FALSE)</f>
        <v>29460</v>
      </c>
      <c r="R138" s="226">
        <f>VLOOKUP($N138,MTSP2016!$A$4:$T$257,G$122+12,FALSE)</f>
        <v>33120</v>
      </c>
      <c r="S138" s="226">
        <f>VLOOKUP($N138,MTSP2016!$A$4:$T$257,H$122+12,FALSE)</f>
        <v>36780</v>
      </c>
      <c r="T138" s="226">
        <f>VLOOKUP($N138,MTSP2016!$A$4:$T$257,I$122+12,FALSE)</f>
        <v>39780</v>
      </c>
      <c r="U138" s="226">
        <f>VLOOKUP($N138,MTSP2016!$A$4:$T$257,J$122+12,FALSE)</f>
        <v>42720</v>
      </c>
      <c r="V138" s="226">
        <f>VLOOKUP($N138,MTSP2016!$A$4:$T$257,K$122+12,FALSE)</f>
        <v>45660</v>
      </c>
      <c r="W138" s="226">
        <f>VLOOKUP($N138,MTSP2016!$A$4:$T$257,L$122+12,FALSE)</f>
        <v>48600</v>
      </c>
      <c r="X138" s="241"/>
      <c r="Y138" s="226">
        <f>IF($B$18=$AU$10,VLOOKUP($N138,MTSP2016!$A$4:$AK$257,E$100+29,FALSE),0)</f>
        <v>27000</v>
      </c>
      <c r="Z138" s="226">
        <f>IF($B$18=$AU$10,VLOOKUP($N138,MTSP2016!$A$4:$AK$257,F$100+29,FALSE),0)</f>
        <v>30840</v>
      </c>
      <c r="AA138" s="226">
        <f>IF($B$18=$AU$10,VLOOKUP($N138,MTSP2016!$A$4:$AK$257,G$100+29,FALSE),0)</f>
        <v>34680</v>
      </c>
      <c r="AB138" s="226">
        <f>IF($B$18=$AU$10,VLOOKUP($N138,MTSP2016!$A$4:$AK$257,H$100+29,FALSE),0)</f>
        <v>38520</v>
      </c>
      <c r="AC138" s="226">
        <f>IF($B$18=$AU$10,VLOOKUP($N138,MTSP2016!$A$4:$AK$257,I$100+29,FALSE),0)</f>
        <v>41640</v>
      </c>
      <c r="AD138" s="226">
        <f>IF($B$18=$AU$10,VLOOKUP($N138,MTSP2016!$A$4:$AK$257,J$100+29,FALSE),0)</f>
        <v>44700</v>
      </c>
      <c r="AE138" s="226">
        <f>IF($B$18=$AU$10,VLOOKUP($N138,MTSP2016!$A$4:$AK$257,K$100+29,FALSE),0)</f>
        <v>47820</v>
      </c>
      <c r="AF138" s="226">
        <f>IF($B$18=$AU$10,VLOOKUP($N138,MTSP2016!$A$4:$AK$257,L$100+29,FALSE),0)</f>
        <v>50880</v>
      </c>
      <c r="AI138" s="221">
        <f t="shared" ref="AI138:AP138" si="161">+AI116*1.2</f>
        <v>0</v>
      </c>
      <c r="AJ138" s="221">
        <f t="shared" si="161"/>
        <v>0</v>
      </c>
      <c r="AK138" s="221">
        <f t="shared" si="161"/>
        <v>0</v>
      </c>
      <c r="AL138" s="221">
        <f t="shared" si="161"/>
        <v>0</v>
      </c>
      <c r="AM138" s="221">
        <f t="shared" si="161"/>
        <v>0</v>
      </c>
      <c r="AN138" s="221">
        <f t="shared" si="161"/>
        <v>0</v>
      </c>
      <c r="AO138" s="221">
        <f t="shared" si="161"/>
        <v>0</v>
      </c>
      <c r="AP138" s="221">
        <f t="shared" si="161"/>
        <v>0</v>
      </c>
      <c r="AQ138" s="141"/>
      <c r="AT138" s="9" t="s">
        <v>47</v>
      </c>
      <c r="AW138" s="212"/>
      <c r="AX138" s="212"/>
      <c r="AY138" s="131" t="s">
        <v>1172</v>
      </c>
      <c r="AZ138" s="211" t="s">
        <v>1135</v>
      </c>
      <c r="BA138" s="209" t="s">
        <v>1520</v>
      </c>
      <c r="BB138" s="231" t="s">
        <v>1199</v>
      </c>
      <c r="BC138" s="246" t="s">
        <v>1199</v>
      </c>
      <c r="BD138" s="323" t="s">
        <v>1443</v>
      </c>
      <c r="BE138" s="320" t="s">
        <v>2500</v>
      </c>
      <c r="BF138" s="6" t="e">
        <f t="shared" si="145"/>
        <v>#N/A</v>
      </c>
    </row>
    <row r="139" spans="1:58" s="241" customFormat="1" hidden="1">
      <c r="A139" s="224">
        <f t="shared" si="139"/>
        <v>0</v>
      </c>
      <c r="B139" s="224">
        <f t="shared" si="142"/>
        <v>1</v>
      </c>
      <c r="C139" s="224">
        <f>+IF((A73+B73)=2,1,A73+B73)</f>
        <v>1</v>
      </c>
      <c r="E139" s="224">
        <f>+MAX(E138,E140)</f>
        <v>27000</v>
      </c>
      <c r="F139" s="224">
        <f t="shared" ref="F139:L141" si="162">+MAX(F138,F140)</f>
        <v>30840</v>
      </c>
      <c r="G139" s="224">
        <f t="shared" si="162"/>
        <v>34680</v>
      </c>
      <c r="H139" s="224">
        <f t="shared" si="162"/>
        <v>38520</v>
      </c>
      <c r="I139" s="224">
        <f t="shared" si="162"/>
        <v>41640</v>
      </c>
      <c r="J139" s="224">
        <f t="shared" si="162"/>
        <v>44700</v>
      </c>
      <c r="K139" s="224">
        <f t="shared" si="162"/>
        <v>47820</v>
      </c>
      <c r="L139" s="224">
        <f t="shared" si="162"/>
        <v>50880</v>
      </c>
      <c r="N139" s="191" t="s">
        <v>2231</v>
      </c>
      <c r="P139" s="225"/>
      <c r="Q139" s="225"/>
      <c r="R139" s="225"/>
      <c r="S139" s="225"/>
      <c r="T139" s="225"/>
      <c r="U139" s="225"/>
      <c r="V139" s="225"/>
      <c r="W139" s="225"/>
      <c r="Y139" s="225"/>
      <c r="Z139" s="225"/>
      <c r="AA139" s="225"/>
      <c r="AB139" s="225"/>
      <c r="AC139" s="225"/>
      <c r="AD139" s="225"/>
      <c r="AE139" s="225"/>
      <c r="AF139" s="225"/>
      <c r="AI139" s="225"/>
      <c r="AJ139" s="225"/>
      <c r="AK139" s="225"/>
      <c r="AL139" s="225"/>
      <c r="AM139" s="225"/>
      <c r="AN139" s="225"/>
      <c r="AO139" s="225"/>
      <c r="AP139" s="225"/>
      <c r="AQ139" s="264"/>
      <c r="AT139" s="9" t="s">
        <v>184</v>
      </c>
      <c r="AU139" s="6"/>
      <c r="AW139" s="251"/>
      <c r="AX139" s="251"/>
      <c r="AY139" s="266"/>
      <c r="AZ139" s="267"/>
      <c r="BA139" s="253"/>
      <c r="BB139" s="232" t="s">
        <v>1201</v>
      </c>
      <c r="BC139" s="246" t="s">
        <v>1201</v>
      </c>
      <c r="BD139" s="323" t="s">
        <v>1106</v>
      </c>
      <c r="BE139" s="320" t="s">
        <v>2501</v>
      </c>
    </row>
    <row r="140" spans="1:58" s="241" customFormat="1" hidden="1">
      <c r="A140" s="187">
        <f t="shared" si="139"/>
        <v>0</v>
      </c>
      <c r="B140" s="187">
        <f t="shared" si="142"/>
        <v>1</v>
      </c>
      <c r="C140" s="187">
        <f t="shared" ref="C140" si="163">+IF((A74+B74)=2,1,A74+B74)</f>
        <v>1</v>
      </c>
      <c r="E140" s="187">
        <f>+MAX(P140,Y140,AI140)</f>
        <v>27000</v>
      </c>
      <c r="F140" s="187">
        <f t="shared" ref="F140:L140" si="164">+MAX(Q140,Z140,AJ140)</f>
        <v>30840</v>
      </c>
      <c r="G140" s="187">
        <f t="shared" si="164"/>
        <v>34680</v>
      </c>
      <c r="H140" s="187">
        <f t="shared" si="164"/>
        <v>38520</v>
      </c>
      <c r="I140" s="187">
        <f t="shared" si="164"/>
        <v>41640</v>
      </c>
      <c r="J140" s="187">
        <f t="shared" si="164"/>
        <v>44700</v>
      </c>
      <c r="K140" s="187">
        <f t="shared" si="164"/>
        <v>47820</v>
      </c>
      <c r="L140" s="187">
        <f t="shared" si="164"/>
        <v>50880</v>
      </c>
      <c r="N140" s="269" t="str">
        <f>CONCATENATE(AU27,$B$11)</f>
        <v>5/30/2017 - 3/31/2018Smith</v>
      </c>
      <c r="P140" s="226">
        <f>VLOOKUP(N140,MTSP2017!A4:T257,E$122+12,FALSE)</f>
        <v>24540</v>
      </c>
      <c r="Q140" s="226">
        <f>VLOOKUP(N140,MTSP2017!A4:T257,F$122+12,FALSE)</f>
        <v>28020</v>
      </c>
      <c r="R140" s="226">
        <f>VLOOKUP(N140,MTSP2017!A4:T257,G$122+12,FALSE)</f>
        <v>31500</v>
      </c>
      <c r="S140" s="226">
        <f>VLOOKUP(N140,MTSP2017!A4:T257,H$122+12,FALSE)</f>
        <v>34980</v>
      </c>
      <c r="T140" s="226">
        <f>VLOOKUP(N140,MTSP2017!A4:T257,I$122+12,FALSE)</f>
        <v>37800</v>
      </c>
      <c r="U140" s="226">
        <f>VLOOKUP(N140,MTSP2017!A4:T257,J$122+12,FALSE)</f>
        <v>40620</v>
      </c>
      <c r="V140" s="226">
        <f>VLOOKUP(N140,MTSP2017!A4:T257,K$122+12,FALSE)</f>
        <v>43380</v>
      </c>
      <c r="W140" s="226">
        <f>VLOOKUP(N140,MTSP2017!A4:T257,L$122+12,FALSE)</f>
        <v>46200</v>
      </c>
      <c r="Y140" s="226">
        <f>IF($B$18=$AU$10,VLOOKUP($N140,MTSP2017!A4:AK257,E$100+29,FALSE),0)</f>
        <v>27000</v>
      </c>
      <c r="Z140" s="226">
        <f>IF($B$18=$AU$10,VLOOKUP($N140,MTSP2017!A4:AK257,F$100+29,FALSE),0)</f>
        <v>30840</v>
      </c>
      <c r="AA140" s="226">
        <f>IF($B$18=$AU$10,VLOOKUP($N140,MTSP2017!A4:AK257,G$100+29,FALSE),0)</f>
        <v>34680</v>
      </c>
      <c r="AB140" s="226">
        <f>IF($B$18=$AU$10,VLOOKUP($N140,MTSP2017!A4:AK257,H$100+29,FALSE),0)</f>
        <v>38520</v>
      </c>
      <c r="AC140" s="226">
        <f>IF($B$18=$AU$10,VLOOKUP($N140,MTSP2017!A4:AK257,I$100+29,FALSE),0)</f>
        <v>41640</v>
      </c>
      <c r="AD140" s="226">
        <f>IF($B$18=$AU$10,VLOOKUP($N140,MTSP2017!A4:AK257,J$100+29,FALSE),0)</f>
        <v>44700</v>
      </c>
      <c r="AE140" s="226">
        <f>IF($B$18=$AU$10,VLOOKUP($N140,MTSP2017!A4:AK257,K$100+29,FALSE),0)</f>
        <v>47820</v>
      </c>
      <c r="AF140" s="226">
        <f>IF($B$18=$AU$10,VLOOKUP($N140,MTSP2017!A4:AK257,L$100+29,FALSE),0)</f>
        <v>50880</v>
      </c>
      <c r="AI140" s="226">
        <f>+AI118*1.2</f>
        <v>0</v>
      </c>
      <c r="AJ140" s="226">
        <f t="shared" ref="AJ140:AP142" si="165">+AJ118*1.2</f>
        <v>0</v>
      </c>
      <c r="AK140" s="226">
        <f t="shared" si="165"/>
        <v>0</v>
      </c>
      <c r="AL140" s="226">
        <f t="shared" si="165"/>
        <v>0</v>
      </c>
      <c r="AM140" s="226">
        <f t="shared" si="165"/>
        <v>0</v>
      </c>
      <c r="AN140" s="226">
        <f t="shared" si="165"/>
        <v>0</v>
      </c>
      <c r="AO140" s="226">
        <f t="shared" si="165"/>
        <v>0</v>
      </c>
      <c r="AP140" s="226">
        <f t="shared" si="165"/>
        <v>0</v>
      </c>
      <c r="AQ140" s="264"/>
      <c r="AT140" s="9" t="s">
        <v>185</v>
      </c>
      <c r="AU140" s="6"/>
      <c r="AW140" s="251"/>
      <c r="AX140" s="251"/>
      <c r="AY140" s="266"/>
      <c r="AZ140" s="267"/>
      <c r="BA140" s="253"/>
      <c r="BB140" s="232" t="s">
        <v>1202</v>
      </c>
      <c r="BC140" s="246" t="s">
        <v>1202</v>
      </c>
      <c r="BD140" s="323" t="s">
        <v>1444</v>
      </c>
      <c r="BE140" s="320" t="s">
        <v>2502</v>
      </c>
    </row>
    <row r="141" spans="1:58" s="241" customFormat="1" hidden="1">
      <c r="A141" s="214">
        <f t="shared" si="139"/>
        <v>0</v>
      </c>
      <c r="B141" s="214">
        <f t="shared" si="142"/>
        <v>1</v>
      </c>
      <c r="C141" s="214">
        <f t="shared" ref="C141" si="166">+IF((A75+B75)=2,1,A75+B75)</f>
        <v>1</v>
      </c>
      <c r="E141" s="224">
        <f>+MAX(E140,E142)</f>
        <v>27000</v>
      </c>
      <c r="F141" s="224">
        <f t="shared" si="162"/>
        <v>30840</v>
      </c>
      <c r="G141" s="224">
        <f t="shared" si="162"/>
        <v>34680</v>
      </c>
      <c r="H141" s="224">
        <f t="shared" si="162"/>
        <v>38520</v>
      </c>
      <c r="I141" s="224">
        <f t="shared" si="162"/>
        <v>41640</v>
      </c>
      <c r="J141" s="224">
        <f t="shared" si="162"/>
        <v>44700</v>
      </c>
      <c r="K141" s="224">
        <f t="shared" si="162"/>
        <v>47820</v>
      </c>
      <c r="L141" s="224">
        <f t="shared" si="162"/>
        <v>50880</v>
      </c>
      <c r="N141" s="191" t="s">
        <v>2231</v>
      </c>
      <c r="P141" s="225"/>
      <c r="Q141" s="225"/>
      <c r="R141" s="225"/>
      <c r="S141" s="225"/>
      <c r="T141" s="225"/>
      <c r="U141" s="225"/>
      <c r="V141" s="225"/>
      <c r="W141" s="225"/>
      <c r="Y141" s="225"/>
      <c r="Z141" s="225"/>
      <c r="AA141" s="225"/>
      <c r="AB141" s="225"/>
      <c r="AC141" s="225"/>
      <c r="AD141" s="225"/>
      <c r="AE141" s="225"/>
      <c r="AF141" s="225"/>
      <c r="AI141" s="225"/>
      <c r="AJ141" s="225"/>
      <c r="AK141" s="225"/>
      <c r="AL141" s="225"/>
      <c r="AM141" s="225"/>
      <c r="AN141" s="225"/>
      <c r="AO141" s="225"/>
      <c r="AP141" s="225"/>
      <c r="AQ141" s="264"/>
      <c r="AT141" s="9" t="s">
        <v>186</v>
      </c>
      <c r="AU141" s="6"/>
      <c r="AW141" s="251"/>
      <c r="AX141" s="251"/>
      <c r="AY141" s="266"/>
      <c r="AZ141" s="267"/>
      <c r="BA141" s="253"/>
      <c r="BB141" s="232"/>
      <c r="BC141" s="246"/>
      <c r="BD141" s="323" t="s">
        <v>35</v>
      </c>
      <c r="BE141" s="321" t="s">
        <v>1443</v>
      </c>
    </row>
    <row r="142" spans="1:58" s="241" customFormat="1" hidden="1">
      <c r="A142" s="214">
        <f t="shared" si="139"/>
        <v>0</v>
      </c>
      <c r="B142" s="214">
        <f t="shared" si="142"/>
        <v>1</v>
      </c>
      <c r="C142" s="214">
        <f t="shared" ref="C142" si="167">+IF((A76+B76)=2,1,A76+B76)</f>
        <v>1</v>
      </c>
      <c r="E142" s="187">
        <f>+MAX(P142,Y142,AI142)</f>
        <v>27000</v>
      </c>
      <c r="F142" s="187">
        <f t="shared" ref="F142" si="168">+MAX(Q142,Z142,AJ142)</f>
        <v>30840</v>
      </c>
      <c r="G142" s="187">
        <f t="shared" ref="G142" si="169">+MAX(R142,AA142,AK142)</f>
        <v>34680</v>
      </c>
      <c r="H142" s="187">
        <f t="shared" ref="H142" si="170">+MAX(S142,AB142,AL142)</f>
        <v>38520</v>
      </c>
      <c r="I142" s="187">
        <f t="shared" ref="I142" si="171">+MAX(T142,AC142,AM142)</f>
        <v>41640</v>
      </c>
      <c r="J142" s="187">
        <f t="shared" ref="J142" si="172">+MAX(U142,AD142,AN142)</f>
        <v>44700</v>
      </c>
      <c r="K142" s="187">
        <f t="shared" ref="K142" si="173">+MAX(V142,AE142,AO142)</f>
        <v>47820</v>
      </c>
      <c r="L142" s="187">
        <f t="shared" ref="L142" si="174">+MAX(W142,AF142,AP142)</f>
        <v>50880</v>
      </c>
      <c r="N142" s="269" t="str">
        <f>CONCATENATE(AU29,$B$11)</f>
        <v>On or After 5/17/2018Smith</v>
      </c>
      <c r="P142" s="226">
        <f>INDEX(MTSP2018!M3:M257,MATCH('Income-Rent Tool'!$N$142,MTSP2018!$A$3:$A$257,0))</f>
        <v>26880</v>
      </c>
      <c r="Q142" s="226">
        <f>INDEX(MTSP2018!N3:N257,MATCH('Income-Rent Tool'!$N$142,MTSP2018!$A$3:$A$257,0))</f>
        <v>30720</v>
      </c>
      <c r="R142" s="226">
        <f>INDEX(MTSP2018!O3:O257,MATCH('Income-Rent Tool'!$N$142,MTSP2018!$A$3:$A$257,0))</f>
        <v>34560</v>
      </c>
      <c r="S142" s="226">
        <f>INDEX(MTSP2018!P3:P257,MATCH('Income-Rent Tool'!$N$142,MTSP2018!$A$3:$A$257,0))</f>
        <v>38400</v>
      </c>
      <c r="T142" s="226">
        <f>INDEX(MTSP2018!Q3:Q257,MATCH('Income-Rent Tool'!$N$142,MTSP2018!$A$3:$A$257,0))</f>
        <v>41520</v>
      </c>
      <c r="U142" s="226">
        <f>INDEX(MTSP2018!R3:R257,MATCH('Income-Rent Tool'!$N$142,MTSP2018!$A$3:$A$257,0))</f>
        <v>44580</v>
      </c>
      <c r="V142" s="226">
        <f>INDEX(MTSP2018!S3:S257,MATCH('Income-Rent Tool'!$N$142,MTSP2018!$A$3:$A$257,0))</f>
        <v>47640</v>
      </c>
      <c r="W142" s="226">
        <f>INDEX(MTSP2018!T3:T257,MATCH('Income-Rent Tool'!$N$142,MTSP2018!$A$3:$A$257,0))</f>
        <v>50700</v>
      </c>
      <c r="Y142" s="226">
        <f>IF($B$18=$AU$10,VLOOKUP($N142,MTSP2018!$A$3:$AR$257,E$100+29,FALSE),0)</f>
        <v>27000</v>
      </c>
      <c r="Z142" s="226">
        <f>IF($B$18=$AU$10,VLOOKUP($N142,MTSP2018!$A$3:$AR$257,F$100+29,FALSE),0)</f>
        <v>30840</v>
      </c>
      <c r="AA142" s="226">
        <f>IF($B$18=$AU$10,VLOOKUP($N142,MTSP2018!$A$3:$AR$257,G$100+29,FALSE),0)</f>
        <v>34680</v>
      </c>
      <c r="AB142" s="226">
        <f>IF($B$18=$AU$10,VLOOKUP($N142,MTSP2018!$A$3:$AR$257,H$100+29,FALSE),0)</f>
        <v>38520</v>
      </c>
      <c r="AC142" s="226">
        <f>IF($B$18=$AU$10,VLOOKUP($N142,MTSP2018!$A$3:$AR$257,I$100+29,FALSE),0)</f>
        <v>41640</v>
      </c>
      <c r="AD142" s="226">
        <f>IF($B$18=$AU$10,VLOOKUP($N142,MTSP2018!$A$3:$AR$257,J$100+29,FALSE),0)</f>
        <v>44700</v>
      </c>
      <c r="AE142" s="226">
        <f>IF($B$18=$AU$10,VLOOKUP($N142,MTSP2018!$A$3:$AR$257,K$100+29,FALSE),0)</f>
        <v>47820</v>
      </c>
      <c r="AF142" s="226">
        <f>IF($B$18=$AU$10,VLOOKUP($N142,MTSP2018!$A$3:$AR$257,L$100+29,FALSE),0)</f>
        <v>50880</v>
      </c>
      <c r="AI142" s="226">
        <f>+AI120*1.2</f>
        <v>0</v>
      </c>
      <c r="AJ142" s="226">
        <f t="shared" si="165"/>
        <v>0</v>
      </c>
      <c r="AK142" s="226">
        <f t="shared" si="165"/>
        <v>0</v>
      </c>
      <c r="AL142" s="226">
        <f t="shared" si="165"/>
        <v>0</v>
      </c>
      <c r="AM142" s="226">
        <f t="shared" si="165"/>
        <v>0</v>
      </c>
      <c r="AN142" s="226">
        <f t="shared" si="165"/>
        <v>0</v>
      </c>
      <c r="AO142" s="226">
        <f t="shared" si="165"/>
        <v>0</v>
      </c>
      <c r="AP142" s="226">
        <f t="shared" si="165"/>
        <v>0</v>
      </c>
      <c r="AQ142" s="264"/>
      <c r="AT142" s="9" t="s">
        <v>187</v>
      </c>
      <c r="AU142" s="6"/>
      <c r="AW142" s="251"/>
      <c r="AX142" s="251"/>
      <c r="AY142" s="266"/>
      <c r="AZ142" s="267"/>
      <c r="BA142" s="253"/>
      <c r="BB142" s="232"/>
      <c r="BC142" s="246"/>
      <c r="BD142" s="323" t="s">
        <v>112</v>
      </c>
      <c r="BE142" s="321" t="s">
        <v>1106</v>
      </c>
    </row>
    <row r="143" spans="1:58" hidden="1">
      <c r="A143" s="137"/>
      <c r="B143" s="138"/>
      <c r="C143" s="139"/>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40" t="s">
        <v>1423</v>
      </c>
      <c r="AT143" s="9" t="s">
        <v>188</v>
      </c>
      <c r="AU143" s="241"/>
      <c r="AW143" s="212"/>
      <c r="AX143" s="212"/>
      <c r="AY143" s="131" t="s">
        <v>1173</v>
      </c>
      <c r="AZ143" s="211" t="s">
        <v>1136</v>
      </c>
      <c r="BA143" s="209" t="s">
        <v>1144</v>
      </c>
      <c r="BB143" s="231" t="s">
        <v>2171</v>
      </c>
      <c r="BC143" s="246" t="s">
        <v>2171</v>
      </c>
      <c r="BD143" s="323" t="s">
        <v>2503</v>
      </c>
      <c r="BE143" s="321" t="s">
        <v>1444</v>
      </c>
      <c r="BF143" s="6">
        <f t="shared" ref="BF143:BF156" si="175">+MATCH(BE$10:BE$555,AZ$10:AZ$547,0)</f>
        <v>62</v>
      </c>
    </row>
    <row r="144" spans="1:58" ht="15.75" hidden="1">
      <c r="A144" s="100" t="s">
        <v>1413</v>
      </c>
      <c r="B144" s="101" t="s">
        <v>1414</v>
      </c>
      <c r="C144" s="106" t="s">
        <v>1364</v>
      </c>
      <c r="E144" s="136">
        <v>1</v>
      </c>
      <c r="F144" s="136">
        <v>2</v>
      </c>
      <c r="G144" s="136">
        <v>3</v>
      </c>
      <c r="H144" s="136">
        <v>4</v>
      </c>
      <c r="I144" s="136">
        <v>5</v>
      </c>
      <c r="J144" s="136">
        <v>6</v>
      </c>
      <c r="K144" s="136">
        <v>7</v>
      </c>
      <c r="L144" s="136">
        <v>8</v>
      </c>
      <c r="M144" s="98"/>
      <c r="N144" s="105">
        <v>80</v>
      </c>
      <c r="O144" s="98"/>
      <c r="P144" s="341" t="s">
        <v>1415</v>
      </c>
      <c r="Q144" s="341"/>
      <c r="R144" s="341"/>
      <c r="S144" s="341"/>
      <c r="T144" s="341"/>
      <c r="U144" s="341"/>
      <c r="V144" s="341"/>
      <c r="W144" s="341"/>
      <c r="Y144" s="339" t="s">
        <v>1416</v>
      </c>
      <c r="Z144" s="339"/>
      <c r="AA144" s="339"/>
      <c r="AB144" s="339"/>
      <c r="AC144" s="339"/>
      <c r="AD144" s="339"/>
      <c r="AE144" s="339"/>
      <c r="AF144" s="339"/>
      <c r="AI144" s="335" t="s">
        <v>1417</v>
      </c>
      <c r="AJ144" s="335"/>
      <c r="AK144" s="335"/>
      <c r="AL144" s="335"/>
      <c r="AM144" s="335"/>
      <c r="AN144" s="335"/>
      <c r="AO144" s="335"/>
      <c r="AP144" s="335"/>
      <c r="AQ144" s="141"/>
      <c r="AT144" s="9" t="s">
        <v>189</v>
      </c>
      <c r="AU144" s="241"/>
      <c r="AW144" s="212"/>
      <c r="AX144" s="212"/>
      <c r="AY144" s="131" t="s">
        <v>1017</v>
      </c>
      <c r="AZ144" s="211" t="s">
        <v>1578</v>
      </c>
      <c r="BA144" s="209" t="s">
        <v>51</v>
      </c>
      <c r="BB144" s="231" t="s">
        <v>1203</v>
      </c>
      <c r="BC144" s="246" t="s">
        <v>1203</v>
      </c>
      <c r="BD144" s="323" t="s">
        <v>2504</v>
      </c>
      <c r="BE144" s="321" t="s">
        <v>35</v>
      </c>
      <c r="BF144" s="6">
        <f t="shared" si="175"/>
        <v>63</v>
      </c>
    </row>
    <row r="145" spans="1:58" hidden="1">
      <c r="A145" s="102">
        <f t="shared" ref="A145:A164" si="176">IF($A$24=$AU10,1,0)</f>
        <v>1</v>
      </c>
      <c r="B145" s="102">
        <f>IF($B$18=$AU10,1,0)</f>
        <v>1</v>
      </c>
      <c r="C145" s="102">
        <f t="shared" ref="C145:C154" si="177">+IF((A57+B57)=2,1,A57+B57)</f>
        <v>1</v>
      </c>
      <c r="E145" s="112">
        <f t="shared" ref="E145:L154" si="178">+MAX(P145,Y145,AI145)</f>
        <v>31520</v>
      </c>
      <c r="F145" s="112">
        <f t="shared" si="178"/>
        <v>36000</v>
      </c>
      <c r="G145" s="112">
        <f t="shared" si="178"/>
        <v>40480</v>
      </c>
      <c r="H145" s="112">
        <f t="shared" si="178"/>
        <v>44960</v>
      </c>
      <c r="I145" s="112">
        <f t="shared" si="178"/>
        <v>48560</v>
      </c>
      <c r="J145" s="112">
        <f t="shared" si="178"/>
        <v>52160</v>
      </c>
      <c r="K145" s="112">
        <f t="shared" si="178"/>
        <v>55760</v>
      </c>
      <c r="L145" s="112">
        <f t="shared" si="178"/>
        <v>59360</v>
      </c>
      <c r="N145" s="104" t="str">
        <f>CONCATENATE($AU$10,$B$11,$N$144)</f>
        <v>Before 12-31-2008Smith80</v>
      </c>
      <c r="P145" s="221">
        <f>VLOOKUP($N145,'pre 12-31-08'!$A$4:$L$1400,E$144+3,FALSE)</f>
        <v>31520</v>
      </c>
      <c r="Q145" s="221">
        <f>VLOOKUP($N145,'pre 12-31-08'!$A$4:$L$1400,F$144+3,FALSE)</f>
        <v>36000</v>
      </c>
      <c r="R145" s="221">
        <f>VLOOKUP($N145,'pre 12-31-08'!$A$4:$L$1400,G$144+3,FALSE)</f>
        <v>40480</v>
      </c>
      <c r="S145" s="221">
        <f>VLOOKUP($N145,'pre 12-31-08'!$A$4:$L$1400,H$144+3,FALSE)</f>
        <v>44960</v>
      </c>
      <c r="T145" s="221">
        <f>VLOOKUP($N145,'pre 12-31-08'!$A$4:$L$1400,I$144+3,FALSE)</f>
        <v>48560</v>
      </c>
      <c r="U145" s="221">
        <f>VLOOKUP($N145,'pre 12-31-08'!$A$4:$L$1400,J$144+3,FALSE)</f>
        <v>52160</v>
      </c>
      <c r="V145" s="221">
        <f>VLOOKUP($N145,'pre 12-31-08'!$A$4:$L$1400,K$144+3,FALSE)</f>
        <v>55760</v>
      </c>
      <c r="W145" s="221">
        <f>VLOOKUP($N145,'pre 12-31-08'!$A$4:$L$1400,L$144+3,FALSE)</f>
        <v>59360</v>
      </c>
      <c r="Y145" s="43"/>
      <c r="Z145" s="49"/>
      <c r="AA145" s="49"/>
      <c r="AB145" s="49"/>
      <c r="AC145" s="49"/>
      <c r="AD145" s="49"/>
      <c r="AE145" s="49"/>
      <c r="AF145" s="44"/>
      <c r="AI145" s="225"/>
      <c r="AJ145" s="225"/>
      <c r="AK145" s="225"/>
      <c r="AL145" s="225"/>
      <c r="AM145" s="225"/>
      <c r="AN145" s="225"/>
      <c r="AO145" s="225"/>
      <c r="AP145" s="225"/>
      <c r="AQ145" s="141"/>
      <c r="AT145" s="9" t="s">
        <v>190</v>
      </c>
      <c r="AW145" s="212"/>
      <c r="AX145" s="212"/>
      <c r="AY145" s="131" t="s">
        <v>1174</v>
      </c>
      <c r="AZ145" s="211" t="s">
        <v>1518</v>
      </c>
      <c r="BA145" s="209" t="s">
        <v>2169</v>
      </c>
      <c r="BB145" s="231" t="s">
        <v>1205</v>
      </c>
      <c r="BC145" s="246" t="s">
        <v>1205</v>
      </c>
      <c r="BD145" s="323" t="s">
        <v>2505</v>
      </c>
      <c r="BE145" s="320" t="s">
        <v>112</v>
      </c>
      <c r="BF145" s="6" t="e">
        <f t="shared" si="175"/>
        <v>#N/A</v>
      </c>
    </row>
    <row r="146" spans="1:58" hidden="1">
      <c r="A146" s="102">
        <f t="shared" si="176"/>
        <v>0</v>
      </c>
      <c r="B146" s="102">
        <f t="shared" ref="B146:B164" si="179">IF(OR(B57=1,$B$18=$AU11),1,0)</f>
        <v>1</v>
      </c>
      <c r="C146" s="102">
        <f t="shared" si="177"/>
        <v>1</v>
      </c>
      <c r="E146" s="112">
        <f t="shared" si="178"/>
        <v>31520</v>
      </c>
      <c r="F146" s="112">
        <f t="shared" si="178"/>
        <v>36000</v>
      </c>
      <c r="G146" s="112">
        <f t="shared" si="178"/>
        <v>40480</v>
      </c>
      <c r="H146" s="112">
        <f t="shared" si="178"/>
        <v>44960</v>
      </c>
      <c r="I146" s="112">
        <f t="shared" si="178"/>
        <v>48560</v>
      </c>
      <c r="J146" s="112">
        <f t="shared" si="178"/>
        <v>52160</v>
      </c>
      <c r="K146" s="112">
        <f t="shared" si="178"/>
        <v>55760</v>
      </c>
      <c r="L146" s="112">
        <f t="shared" si="178"/>
        <v>59360</v>
      </c>
      <c r="N146" s="104" t="str">
        <f>CONCATENATE($AU$11,$B$11,$N$144)</f>
        <v>1/1/2009 - 5/13/2010Smith80</v>
      </c>
      <c r="P146" s="221">
        <f>VLOOKUP($N146,'1-1-09-5-14-10'!$A$4:$L$1400,E$144+3,FALSE)</f>
        <v>31520</v>
      </c>
      <c r="Q146" s="221">
        <f>VLOOKUP($N146,'1-1-09-5-14-10'!$A$4:$L$1400,F$144+3,FALSE)</f>
        <v>36000</v>
      </c>
      <c r="R146" s="221">
        <f>VLOOKUP($N146,'1-1-09-5-14-10'!$A$4:$L$1400,G$144+3,FALSE)</f>
        <v>40480</v>
      </c>
      <c r="S146" s="221">
        <f>VLOOKUP($N146,'1-1-09-5-14-10'!$A$4:$L$1400,H$144+3,FALSE)</f>
        <v>44960</v>
      </c>
      <c r="T146" s="221">
        <f>VLOOKUP($N146,'1-1-09-5-14-10'!$A$4:$L$1400,I$144+3,FALSE)</f>
        <v>48560</v>
      </c>
      <c r="U146" s="221">
        <f>VLOOKUP($N146,'1-1-09-5-14-10'!$A$4:$L$1400,J$144+3,FALSE)</f>
        <v>52160</v>
      </c>
      <c r="V146" s="221">
        <f>VLOOKUP($N146,'1-1-09-5-14-10'!$A$4:$L$1400,K$144+3,FALSE)</f>
        <v>55760</v>
      </c>
      <c r="W146" s="221">
        <f>VLOOKUP($N146,'1-1-09-5-14-10'!$A$4:$L$1400,L$144+3,FALSE)</f>
        <v>59360</v>
      </c>
      <c r="Y146" s="45"/>
      <c r="Z146" s="37"/>
      <c r="AA146" s="37"/>
      <c r="AB146" s="37"/>
      <c r="AC146" s="37"/>
      <c r="AD146" s="37"/>
      <c r="AE146" s="37"/>
      <c r="AF146" s="46"/>
      <c r="AI146" s="221">
        <f t="shared" ref="AI146:AP146" si="180">+AI102/5*8</f>
        <v>0</v>
      </c>
      <c r="AJ146" s="221">
        <f t="shared" si="180"/>
        <v>0</v>
      </c>
      <c r="AK146" s="221">
        <f t="shared" si="180"/>
        <v>0</v>
      </c>
      <c r="AL146" s="221">
        <f t="shared" si="180"/>
        <v>0</v>
      </c>
      <c r="AM146" s="221">
        <f t="shared" si="180"/>
        <v>0</v>
      </c>
      <c r="AN146" s="221">
        <f t="shared" si="180"/>
        <v>0</v>
      </c>
      <c r="AO146" s="221">
        <f t="shared" si="180"/>
        <v>0</v>
      </c>
      <c r="AP146" s="221">
        <f t="shared" si="180"/>
        <v>0</v>
      </c>
      <c r="AQ146" s="141"/>
      <c r="AT146" s="9" t="s">
        <v>192</v>
      </c>
      <c r="AW146" s="212"/>
      <c r="AX146" s="212"/>
      <c r="AY146" s="131" t="s">
        <v>1175</v>
      </c>
      <c r="AZ146" s="211" t="s">
        <v>1452</v>
      </c>
      <c r="BA146" s="209" t="s">
        <v>1453</v>
      </c>
      <c r="BB146" s="231" t="s">
        <v>1466</v>
      </c>
      <c r="BC146" s="246" t="s">
        <v>1466</v>
      </c>
      <c r="BD146" s="323" t="s">
        <v>26</v>
      </c>
      <c r="BE146" s="320" t="s">
        <v>2503</v>
      </c>
      <c r="BF146" s="6" t="e">
        <f t="shared" si="175"/>
        <v>#N/A</v>
      </c>
    </row>
    <row r="147" spans="1:58" hidden="1">
      <c r="A147" s="102">
        <f t="shared" si="176"/>
        <v>0</v>
      </c>
      <c r="B147" s="102">
        <f t="shared" si="179"/>
        <v>1</v>
      </c>
      <c r="C147" s="102">
        <f t="shared" si="177"/>
        <v>1</v>
      </c>
      <c r="E147" s="190">
        <f t="shared" ref="E147:L147" si="181">+MAX(E146,E148)</f>
        <v>31520</v>
      </c>
      <c r="F147" s="190">
        <f t="shared" si="181"/>
        <v>36000</v>
      </c>
      <c r="G147" s="190">
        <f t="shared" si="181"/>
        <v>40480</v>
      </c>
      <c r="H147" s="190">
        <f t="shared" si="181"/>
        <v>44960</v>
      </c>
      <c r="I147" s="190">
        <f t="shared" si="181"/>
        <v>48560</v>
      </c>
      <c r="J147" s="190">
        <f t="shared" si="181"/>
        <v>52160</v>
      </c>
      <c r="K147" s="190">
        <f t="shared" si="181"/>
        <v>55760</v>
      </c>
      <c r="L147" s="190">
        <f t="shared" si="181"/>
        <v>59360</v>
      </c>
      <c r="N147" s="191" t="s">
        <v>2231</v>
      </c>
      <c r="P147" s="225"/>
      <c r="Q147" s="225"/>
      <c r="R147" s="225"/>
      <c r="S147" s="225"/>
      <c r="T147" s="225"/>
      <c r="U147" s="225"/>
      <c r="V147" s="225"/>
      <c r="W147" s="225"/>
      <c r="Y147" s="45"/>
      <c r="Z147" s="37"/>
      <c r="AA147" s="37"/>
      <c r="AB147" s="37"/>
      <c r="AC147" s="37"/>
      <c r="AD147" s="37"/>
      <c r="AE147" s="37"/>
      <c r="AF147" s="46"/>
      <c r="AI147" s="225"/>
      <c r="AJ147" s="225"/>
      <c r="AK147" s="225"/>
      <c r="AL147" s="225"/>
      <c r="AM147" s="225"/>
      <c r="AN147" s="225"/>
      <c r="AO147" s="225"/>
      <c r="AP147" s="225"/>
      <c r="AQ147" s="141"/>
      <c r="AT147" s="9" t="s">
        <v>193</v>
      </c>
      <c r="AW147" s="212"/>
      <c r="AX147" s="212"/>
      <c r="AY147" s="131" t="s">
        <v>1176</v>
      </c>
      <c r="AZ147" s="211" t="s">
        <v>1137</v>
      </c>
      <c r="BA147" s="209" t="s">
        <v>1145</v>
      </c>
      <c r="BB147" s="231" t="s">
        <v>1206</v>
      </c>
      <c r="BC147" s="246" t="s">
        <v>1206</v>
      </c>
      <c r="BD147" s="323" t="s">
        <v>1445</v>
      </c>
      <c r="BE147" s="320" t="s">
        <v>2504</v>
      </c>
      <c r="BF147" s="6" t="e">
        <f t="shared" si="175"/>
        <v>#N/A</v>
      </c>
    </row>
    <row r="148" spans="1:58" hidden="1">
      <c r="A148" s="102">
        <f t="shared" si="176"/>
        <v>0</v>
      </c>
      <c r="B148" s="102">
        <f t="shared" si="179"/>
        <v>1</v>
      </c>
      <c r="C148" s="102">
        <f t="shared" si="177"/>
        <v>1</v>
      </c>
      <c r="E148" s="112">
        <f t="shared" si="178"/>
        <v>31520</v>
      </c>
      <c r="F148" s="112">
        <f t="shared" si="178"/>
        <v>36000</v>
      </c>
      <c r="G148" s="112">
        <f t="shared" si="178"/>
        <v>40480</v>
      </c>
      <c r="H148" s="112">
        <f t="shared" si="178"/>
        <v>44960</v>
      </c>
      <c r="I148" s="112">
        <f t="shared" si="178"/>
        <v>48560</v>
      </c>
      <c r="J148" s="112">
        <f t="shared" si="178"/>
        <v>52160</v>
      </c>
      <c r="K148" s="112">
        <f t="shared" si="178"/>
        <v>55760</v>
      </c>
      <c r="L148" s="112">
        <f t="shared" si="178"/>
        <v>59360</v>
      </c>
      <c r="N148" s="104" t="str">
        <f>CONCATENATE($AU$13,$B$11,$N$144)</f>
        <v>6/29/2010 - 5/30/2011Smith80</v>
      </c>
      <c r="P148" s="221">
        <f>VLOOKUP($N148,'5-14-10-5-31-11'!$A$4:$L$1400,E$144+3,FALSE)</f>
        <v>31520</v>
      </c>
      <c r="Q148" s="221">
        <f>VLOOKUP($N148,'5-14-10-5-31-11'!$A$4:$L$1400,F$144+3,FALSE)</f>
        <v>36000</v>
      </c>
      <c r="R148" s="221">
        <f>VLOOKUP($N148,'5-14-10-5-31-11'!$A$4:$L$1400,G$144+3,FALSE)</f>
        <v>40480</v>
      </c>
      <c r="S148" s="221">
        <f>VLOOKUP($N148,'5-14-10-5-31-11'!$A$4:$L$1400,H$144+3,FALSE)</f>
        <v>44960</v>
      </c>
      <c r="T148" s="221">
        <f>VLOOKUP($N148,'5-14-10-5-31-11'!$A$4:$L$1400,I$144+3,FALSE)</f>
        <v>48560</v>
      </c>
      <c r="U148" s="221">
        <f>VLOOKUP($N148,'5-14-10-5-31-11'!$A$4:$L$1400,J$144+3,FALSE)</f>
        <v>52160</v>
      </c>
      <c r="V148" s="221">
        <f>VLOOKUP($N148,'5-14-10-5-31-11'!$A$4:$L$1400,K$144+3,FALSE)</f>
        <v>55760</v>
      </c>
      <c r="W148" s="221">
        <f>VLOOKUP($N148,'5-14-10-5-31-11'!$A$4:$L$1400,L$144+3,FALSE)</f>
        <v>59360</v>
      </c>
      <c r="Y148" s="45"/>
      <c r="Z148" s="37"/>
      <c r="AA148" s="37"/>
      <c r="AB148" s="37"/>
      <c r="AC148" s="37"/>
      <c r="AD148" s="37"/>
      <c r="AE148" s="37"/>
      <c r="AF148" s="46"/>
      <c r="AI148" s="221">
        <f t="shared" ref="AI148:AP148" si="182">+AI104/5*8</f>
        <v>0</v>
      </c>
      <c r="AJ148" s="221">
        <f t="shared" si="182"/>
        <v>0</v>
      </c>
      <c r="AK148" s="221">
        <f t="shared" si="182"/>
        <v>0</v>
      </c>
      <c r="AL148" s="221">
        <f t="shared" si="182"/>
        <v>0</v>
      </c>
      <c r="AM148" s="221">
        <f t="shared" si="182"/>
        <v>0</v>
      </c>
      <c r="AN148" s="221">
        <f t="shared" si="182"/>
        <v>0</v>
      </c>
      <c r="AO148" s="221">
        <f t="shared" si="182"/>
        <v>0</v>
      </c>
      <c r="AP148" s="221">
        <f t="shared" si="182"/>
        <v>0</v>
      </c>
      <c r="AQ148" s="141"/>
      <c r="AT148" s="9" t="s">
        <v>194</v>
      </c>
      <c r="AW148" s="212"/>
      <c r="AX148" s="212"/>
      <c r="AY148" s="131" t="s">
        <v>1177</v>
      </c>
      <c r="AZ148" s="211" t="s">
        <v>1138</v>
      </c>
      <c r="BA148" s="209" t="s">
        <v>1146</v>
      </c>
      <c r="BB148" s="231" t="s">
        <v>191</v>
      </c>
      <c r="BC148" s="246" t="s">
        <v>191</v>
      </c>
      <c r="BD148" s="323" t="s">
        <v>2506</v>
      </c>
      <c r="BE148" s="320" t="s">
        <v>2505</v>
      </c>
      <c r="BF148" s="6" t="e">
        <f t="shared" si="175"/>
        <v>#N/A</v>
      </c>
    </row>
    <row r="149" spans="1:58" hidden="1">
      <c r="A149" s="102">
        <f t="shared" si="176"/>
        <v>0</v>
      </c>
      <c r="B149" s="102">
        <f t="shared" si="179"/>
        <v>1</v>
      </c>
      <c r="C149" s="102">
        <f t="shared" si="177"/>
        <v>1</v>
      </c>
      <c r="E149" s="190">
        <f t="shared" ref="E149:L149" si="183">+MAX(E148,E150)</f>
        <v>32480</v>
      </c>
      <c r="F149" s="190">
        <f t="shared" si="183"/>
        <v>37120</v>
      </c>
      <c r="G149" s="190">
        <f t="shared" si="183"/>
        <v>41760</v>
      </c>
      <c r="H149" s="190">
        <f t="shared" si="183"/>
        <v>46320</v>
      </c>
      <c r="I149" s="190">
        <f t="shared" si="183"/>
        <v>50080</v>
      </c>
      <c r="J149" s="190">
        <f t="shared" si="183"/>
        <v>53760</v>
      </c>
      <c r="K149" s="190">
        <f t="shared" si="183"/>
        <v>57440</v>
      </c>
      <c r="L149" s="190">
        <f t="shared" si="183"/>
        <v>61200</v>
      </c>
      <c r="N149" s="191" t="s">
        <v>2231</v>
      </c>
      <c r="P149" s="225"/>
      <c r="Q149" s="225"/>
      <c r="R149" s="225"/>
      <c r="S149" s="225"/>
      <c r="T149" s="225"/>
      <c r="U149" s="225"/>
      <c r="V149" s="225"/>
      <c r="W149" s="225"/>
      <c r="Y149" s="45"/>
      <c r="Z149" s="37"/>
      <c r="AA149" s="37"/>
      <c r="AB149" s="37"/>
      <c r="AC149" s="37"/>
      <c r="AD149" s="37"/>
      <c r="AE149" s="37"/>
      <c r="AF149" s="46"/>
      <c r="AI149" s="225"/>
      <c r="AJ149" s="225"/>
      <c r="AK149" s="225"/>
      <c r="AL149" s="225"/>
      <c r="AM149" s="225"/>
      <c r="AN149" s="225"/>
      <c r="AO149" s="225"/>
      <c r="AP149" s="225"/>
      <c r="AQ149" s="141"/>
      <c r="AT149" s="9" t="s">
        <v>196</v>
      </c>
      <c r="AW149" s="212"/>
      <c r="AX149" s="212"/>
      <c r="AY149" s="131" t="s">
        <v>1178</v>
      </c>
      <c r="AZ149" s="211" t="s">
        <v>1139</v>
      </c>
      <c r="BA149" s="209" t="s">
        <v>1147</v>
      </c>
      <c r="BB149" s="231" t="s">
        <v>1207</v>
      </c>
      <c r="BC149" s="246" t="s">
        <v>1207</v>
      </c>
      <c r="BD149" s="323" t="s">
        <v>1021</v>
      </c>
      <c r="BE149" s="320" t="s">
        <v>26</v>
      </c>
      <c r="BF149" s="6" t="e">
        <f t="shared" si="175"/>
        <v>#N/A</v>
      </c>
    </row>
    <row r="150" spans="1:58" hidden="1">
      <c r="A150" s="102">
        <f t="shared" si="176"/>
        <v>0</v>
      </c>
      <c r="B150" s="102">
        <f t="shared" si="179"/>
        <v>1</v>
      </c>
      <c r="C150" s="102">
        <f t="shared" si="177"/>
        <v>1</v>
      </c>
      <c r="E150" s="112">
        <f t="shared" si="178"/>
        <v>32480</v>
      </c>
      <c r="F150" s="112">
        <f t="shared" si="178"/>
        <v>37120</v>
      </c>
      <c r="G150" s="112">
        <f t="shared" si="178"/>
        <v>41760</v>
      </c>
      <c r="H150" s="112">
        <f t="shared" si="178"/>
        <v>46320</v>
      </c>
      <c r="I150" s="112">
        <f t="shared" si="178"/>
        <v>50080</v>
      </c>
      <c r="J150" s="112">
        <f t="shared" si="178"/>
        <v>53760</v>
      </c>
      <c r="K150" s="112">
        <f t="shared" si="178"/>
        <v>57440</v>
      </c>
      <c r="L150" s="112">
        <f t="shared" si="178"/>
        <v>61200</v>
      </c>
      <c r="N150" s="188" t="s">
        <v>2106</v>
      </c>
      <c r="P150" s="221">
        <f>+P106/5*8</f>
        <v>32480</v>
      </c>
      <c r="Q150" s="221">
        <f t="shared" ref="Q150:W150" si="184">+Q106/5*8</f>
        <v>37120</v>
      </c>
      <c r="R150" s="221">
        <f t="shared" si="184"/>
        <v>41760</v>
      </c>
      <c r="S150" s="221">
        <f t="shared" si="184"/>
        <v>46320</v>
      </c>
      <c r="T150" s="221">
        <f t="shared" si="184"/>
        <v>50080</v>
      </c>
      <c r="U150" s="221">
        <f t="shared" si="184"/>
        <v>53760</v>
      </c>
      <c r="V150" s="221">
        <f t="shared" si="184"/>
        <v>57440</v>
      </c>
      <c r="W150" s="221">
        <f t="shared" si="184"/>
        <v>61200</v>
      </c>
      <c r="Y150" s="221">
        <f t="shared" ref="Y150:AF150" si="185">+Y106/5*8</f>
        <v>0</v>
      </c>
      <c r="Z150" s="221">
        <f t="shared" si="185"/>
        <v>0</v>
      </c>
      <c r="AA150" s="221">
        <f t="shared" si="185"/>
        <v>0</v>
      </c>
      <c r="AB150" s="221">
        <f t="shared" si="185"/>
        <v>0</v>
      </c>
      <c r="AC150" s="221">
        <f t="shared" si="185"/>
        <v>0</v>
      </c>
      <c r="AD150" s="221">
        <f t="shared" si="185"/>
        <v>0</v>
      </c>
      <c r="AE150" s="221">
        <f t="shared" si="185"/>
        <v>0</v>
      </c>
      <c r="AF150" s="221">
        <f t="shared" si="185"/>
        <v>0</v>
      </c>
      <c r="AI150" s="221">
        <f t="shared" ref="AI150:AP150" si="186">+AI106/5*8</f>
        <v>0</v>
      </c>
      <c r="AJ150" s="221">
        <f t="shared" si="186"/>
        <v>0</v>
      </c>
      <c r="AK150" s="221">
        <f t="shared" si="186"/>
        <v>0</v>
      </c>
      <c r="AL150" s="221">
        <f t="shared" si="186"/>
        <v>0</v>
      </c>
      <c r="AM150" s="221">
        <f t="shared" si="186"/>
        <v>0</v>
      </c>
      <c r="AN150" s="221">
        <f t="shared" si="186"/>
        <v>0</v>
      </c>
      <c r="AO150" s="221">
        <f t="shared" si="186"/>
        <v>0</v>
      </c>
      <c r="AP150" s="221">
        <f t="shared" si="186"/>
        <v>0</v>
      </c>
      <c r="AQ150" s="141"/>
      <c r="AT150" s="9" t="s">
        <v>197</v>
      </c>
      <c r="AW150" s="212"/>
      <c r="AX150" s="212"/>
      <c r="AY150" s="131" t="s">
        <v>1179</v>
      </c>
      <c r="AZ150" s="211" t="s">
        <v>1519</v>
      </c>
      <c r="BA150" s="209" t="s">
        <v>1148</v>
      </c>
      <c r="BB150" s="231" t="s">
        <v>2173</v>
      </c>
      <c r="BC150" s="246" t="s">
        <v>2173</v>
      </c>
      <c r="BD150" s="323" t="s">
        <v>2507</v>
      </c>
      <c r="BE150" s="321" t="s">
        <v>1445</v>
      </c>
      <c r="BF150" s="6">
        <f t="shared" si="175"/>
        <v>64</v>
      </c>
    </row>
    <row r="151" spans="1:58" hidden="1">
      <c r="A151" s="102">
        <f t="shared" si="176"/>
        <v>0</v>
      </c>
      <c r="B151" s="102">
        <f t="shared" si="179"/>
        <v>1</v>
      </c>
      <c r="C151" s="102">
        <f t="shared" si="177"/>
        <v>1</v>
      </c>
      <c r="E151" s="190">
        <f t="shared" ref="E151:L151" si="187">+MAX(E150,E152)</f>
        <v>32880</v>
      </c>
      <c r="F151" s="190">
        <f t="shared" si="187"/>
        <v>37600</v>
      </c>
      <c r="G151" s="190">
        <f t="shared" si="187"/>
        <v>42320</v>
      </c>
      <c r="H151" s="190">
        <f t="shared" si="187"/>
        <v>46960</v>
      </c>
      <c r="I151" s="190">
        <f t="shared" si="187"/>
        <v>50720</v>
      </c>
      <c r="J151" s="190">
        <f t="shared" si="187"/>
        <v>54480</v>
      </c>
      <c r="K151" s="190">
        <f t="shared" si="187"/>
        <v>58240</v>
      </c>
      <c r="L151" s="190">
        <f t="shared" si="187"/>
        <v>62000</v>
      </c>
      <c r="N151" s="191" t="s">
        <v>2231</v>
      </c>
      <c r="P151" s="225"/>
      <c r="Q151" s="225"/>
      <c r="R151" s="225"/>
      <c r="S151" s="225"/>
      <c r="T151" s="225"/>
      <c r="U151" s="225"/>
      <c r="V151" s="225"/>
      <c r="W151" s="225"/>
      <c r="Y151" s="225"/>
      <c r="Z151" s="225"/>
      <c r="AA151" s="225"/>
      <c r="AB151" s="225"/>
      <c r="AC151" s="225"/>
      <c r="AD151" s="225"/>
      <c r="AE151" s="225"/>
      <c r="AF151" s="225"/>
      <c r="AI151" s="225"/>
      <c r="AJ151" s="225"/>
      <c r="AK151" s="225"/>
      <c r="AL151" s="225"/>
      <c r="AM151" s="225"/>
      <c r="AN151" s="225"/>
      <c r="AO151" s="225"/>
      <c r="AP151" s="225"/>
      <c r="AQ151" s="141"/>
      <c r="AT151" s="9" t="s">
        <v>198</v>
      </c>
      <c r="AW151" s="212"/>
      <c r="AX151" s="212"/>
      <c r="AY151" s="131" t="s">
        <v>1180</v>
      </c>
      <c r="AZ151" s="211" t="s">
        <v>1140</v>
      </c>
      <c r="BA151" s="209" t="s">
        <v>1521</v>
      </c>
      <c r="BB151" s="231" t="s">
        <v>1468</v>
      </c>
      <c r="BC151" s="246" t="s">
        <v>1468</v>
      </c>
      <c r="BD151" s="323" t="s">
        <v>2508</v>
      </c>
      <c r="BE151" s="320" t="s">
        <v>2506</v>
      </c>
      <c r="BF151" s="6" t="e">
        <f t="shared" si="175"/>
        <v>#N/A</v>
      </c>
    </row>
    <row r="152" spans="1:58" hidden="1">
      <c r="A152" s="102">
        <f t="shared" si="176"/>
        <v>0</v>
      </c>
      <c r="B152" s="102">
        <f t="shared" si="179"/>
        <v>1</v>
      </c>
      <c r="C152" s="102">
        <f t="shared" si="177"/>
        <v>1</v>
      </c>
      <c r="E152" s="112">
        <f t="shared" si="178"/>
        <v>32880</v>
      </c>
      <c r="F152" s="112">
        <f t="shared" si="178"/>
        <v>37600</v>
      </c>
      <c r="G152" s="112">
        <f t="shared" si="178"/>
        <v>42320</v>
      </c>
      <c r="H152" s="112">
        <f t="shared" si="178"/>
        <v>46960</v>
      </c>
      <c r="I152" s="112">
        <f t="shared" si="178"/>
        <v>50720</v>
      </c>
      <c r="J152" s="112">
        <f t="shared" si="178"/>
        <v>54480</v>
      </c>
      <c r="K152" s="112">
        <f t="shared" si="178"/>
        <v>58240</v>
      </c>
      <c r="L152" s="112">
        <f t="shared" si="178"/>
        <v>62000</v>
      </c>
      <c r="N152" s="188" t="s">
        <v>2108</v>
      </c>
      <c r="P152" s="221">
        <f t="shared" ref="P152:W152" si="188">+P108/5*8</f>
        <v>32880</v>
      </c>
      <c r="Q152" s="221">
        <f t="shared" si="188"/>
        <v>37600</v>
      </c>
      <c r="R152" s="221">
        <f t="shared" si="188"/>
        <v>42320</v>
      </c>
      <c r="S152" s="221">
        <f t="shared" si="188"/>
        <v>46960</v>
      </c>
      <c r="T152" s="221">
        <f t="shared" si="188"/>
        <v>50720</v>
      </c>
      <c r="U152" s="221">
        <f t="shared" si="188"/>
        <v>54480</v>
      </c>
      <c r="V152" s="221">
        <f t="shared" si="188"/>
        <v>58240</v>
      </c>
      <c r="W152" s="221">
        <f t="shared" si="188"/>
        <v>62000</v>
      </c>
      <c r="Y152" s="221">
        <f t="shared" ref="Y152:AF152" si="189">+Y108/5*8</f>
        <v>0</v>
      </c>
      <c r="Z152" s="221">
        <f t="shared" si="189"/>
        <v>0</v>
      </c>
      <c r="AA152" s="221">
        <f t="shared" si="189"/>
        <v>0</v>
      </c>
      <c r="AB152" s="221">
        <f t="shared" si="189"/>
        <v>0</v>
      </c>
      <c r="AC152" s="221">
        <f t="shared" si="189"/>
        <v>0</v>
      </c>
      <c r="AD152" s="221">
        <f t="shared" si="189"/>
        <v>0</v>
      </c>
      <c r="AE152" s="221">
        <f t="shared" si="189"/>
        <v>0</v>
      </c>
      <c r="AF152" s="221">
        <f t="shared" si="189"/>
        <v>0</v>
      </c>
      <c r="AI152" s="221">
        <f t="shared" ref="AI152:AP152" si="190">+AI108/5*8</f>
        <v>0</v>
      </c>
      <c r="AJ152" s="221">
        <f t="shared" si="190"/>
        <v>0</v>
      </c>
      <c r="AK152" s="221">
        <f t="shared" si="190"/>
        <v>0</v>
      </c>
      <c r="AL152" s="221">
        <f t="shared" si="190"/>
        <v>0</v>
      </c>
      <c r="AM152" s="221">
        <f t="shared" si="190"/>
        <v>0</v>
      </c>
      <c r="AN152" s="221">
        <f t="shared" si="190"/>
        <v>0</v>
      </c>
      <c r="AO152" s="221">
        <f t="shared" si="190"/>
        <v>0</v>
      </c>
      <c r="AP152" s="221">
        <f t="shared" si="190"/>
        <v>0</v>
      </c>
      <c r="AQ152" s="141"/>
      <c r="AT152" s="9" t="s">
        <v>199</v>
      </c>
      <c r="AW152" s="212"/>
      <c r="AX152" s="212"/>
      <c r="AY152" s="131" t="s">
        <v>1181</v>
      </c>
      <c r="AZ152" s="211" t="s">
        <v>1013</v>
      </c>
      <c r="BA152" s="209" t="s">
        <v>1149</v>
      </c>
      <c r="BB152" s="231" t="s">
        <v>1211</v>
      </c>
      <c r="BC152" s="246" t="s">
        <v>1211</v>
      </c>
      <c r="BD152" s="323" t="s">
        <v>2509</v>
      </c>
      <c r="BE152" s="321" t="s">
        <v>1021</v>
      </c>
      <c r="BF152" s="6">
        <f t="shared" si="175"/>
        <v>65</v>
      </c>
    </row>
    <row r="153" spans="1:58" hidden="1">
      <c r="A153" s="102">
        <f t="shared" si="176"/>
        <v>0</v>
      </c>
      <c r="B153" s="102">
        <f t="shared" si="179"/>
        <v>1</v>
      </c>
      <c r="C153" s="102">
        <f t="shared" si="177"/>
        <v>1</v>
      </c>
      <c r="E153" s="190">
        <f t="shared" ref="E153:L153" si="191">+MAX(E152,E154)</f>
        <v>36000</v>
      </c>
      <c r="F153" s="190">
        <f t="shared" si="191"/>
        <v>41120</v>
      </c>
      <c r="G153" s="190">
        <f t="shared" si="191"/>
        <v>46240</v>
      </c>
      <c r="H153" s="190">
        <f t="shared" si="191"/>
        <v>51360</v>
      </c>
      <c r="I153" s="190">
        <f t="shared" si="191"/>
        <v>55520</v>
      </c>
      <c r="J153" s="190">
        <f t="shared" si="191"/>
        <v>59600</v>
      </c>
      <c r="K153" s="190">
        <f t="shared" si="191"/>
        <v>63760</v>
      </c>
      <c r="L153" s="190">
        <f t="shared" si="191"/>
        <v>67840</v>
      </c>
      <c r="N153" s="191" t="s">
        <v>2231</v>
      </c>
      <c r="P153" s="225"/>
      <c r="Q153" s="225"/>
      <c r="R153" s="225"/>
      <c r="S153" s="225"/>
      <c r="T153" s="225"/>
      <c r="U153" s="225"/>
      <c r="V153" s="225"/>
      <c r="W153" s="225"/>
      <c r="Y153" s="225"/>
      <c r="Z153" s="225"/>
      <c r="AA153" s="225"/>
      <c r="AB153" s="225"/>
      <c r="AC153" s="225"/>
      <c r="AD153" s="225"/>
      <c r="AE153" s="225"/>
      <c r="AF153" s="225"/>
      <c r="AI153" s="225"/>
      <c r="AJ153" s="225"/>
      <c r="AK153" s="225"/>
      <c r="AL153" s="225"/>
      <c r="AM153" s="225"/>
      <c r="AN153" s="225"/>
      <c r="AO153" s="225"/>
      <c r="AP153" s="225"/>
      <c r="AQ153" s="141"/>
      <c r="AT153" s="265" t="s">
        <v>200</v>
      </c>
      <c r="AW153" s="212"/>
      <c r="AX153" s="212"/>
      <c r="AY153" s="131" t="s">
        <v>1182</v>
      </c>
      <c r="AZ153" s="211" t="s">
        <v>1142</v>
      </c>
      <c r="BA153" s="209" t="s">
        <v>1454</v>
      </c>
      <c r="BB153" s="231" t="s">
        <v>1528</v>
      </c>
      <c r="BC153" s="246" t="s">
        <v>1528</v>
      </c>
      <c r="BD153" s="323" t="s">
        <v>2510</v>
      </c>
      <c r="BE153" s="320" t="s">
        <v>2507</v>
      </c>
      <c r="BF153" s="6" t="e">
        <f t="shared" si="175"/>
        <v>#N/A</v>
      </c>
    </row>
    <row r="154" spans="1:58" ht="15" hidden="1" customHeight="1">
      <c r="A154" s="102">
        <f t="shared" si="176"/>
        <v>0</v>
      </c>
      <c r="B154" s="102">
        <f t="shared" si="179"/>
        <v>1</v>
      </c>
      <c r="C154" s="102">
        <f t="shared" si="177"/>
        <v>1</v>
      </c>
      <c r="E154" s="112">
        <f t="shared" si="178"/>
        <v>36000</v>
      </c>
      <c r="F154" s="112">
        <f t="shared" si="178"/>
        <v>41120</v>
      </c>
      <c r="G154" s="112">
        <f t="shared" si="178"/>
        <v>46240</v>
      </c>
      <c r="H154" s="112">
        <f t="shared" si="178"/>
        <v>51360</v>
      </c>
      <c r="I154" s="112">
        <f t="shared" si="178"/>
        <v>55520</v>
      </c>
      <c r="J154" s="112">
        <f t="shared" si="178"/>
        <v>59600</v>
      </c>
      <c r="K154" s="112">
        <f t="shared" si="178"/>
        <v>63760</v>
      </c>
      <c r="L154" s="112">
        <f t="shared" si="178"/>
        <v>67840</v>
      </c>
      <c r="N154" s="188" t="s">
        <v>2126</v>
      </c>
      <c r="P154" s="221">
        <f t="shared" ref="P154:W154" si="192">+P110/5*8</f>
        <v>34560</v>
      </c>
      <c r="Q154" s="221">
        <f t="shared" si="192"/>
        <v>39440</v>
      </c>
      <c r="R154" s="221">
        <f t="shared" si="192"/>
        <v>44400</v>
      </c>
      <c r="S154" s="221">
        <f t="shared" si="192"/>
        <v>49280</v>
      </c>
      <c r="T154" s="221">
        <f t="shared" si="192"/>
        <v>53280</v>
      </c>
      <c r="U154" s="221">
        <f t="shared" si="192"/>
        <v>57200</v>
      </c>
      <c r="V154" s="221">
        <f t="shared" si="192"/>
        <v>61120</v>
      </c>
      <c r="W154" s="221">
        <f t="shared" si="192"/>
        <v>65120</v>
      </c>
      <c r="Y154" s="221">
        <f t="shared" ref="Y154:AF154" si="193">+Y110/5*8</f>
        <v>36000</v>
      </c>
      <c r="Z154" s="221">
        <f t="shared" si="193"/>
        <v>41120</v>
      </c>
      <c r="AA154" s="221">
        <f t="shared" si="193"/>
        <v>46240</v>
      </c>
      <c r="AB154" s="221">
        <f t="shared" si="193"/>
        <v>51360</v>
      </c>
      <c r="AC154" s="221">
        <f t="shared" si="193"/>
        <v>55520</v>
      </c>
      <c r="AD154" s="221">
        <f t="shared" si="193"/>
        <v>59600</v>
      </c>
      <c r="AE154" s="221">
        <f t="shared" si="193"/>
        <v>63760</v>
      </c>
      <c r="AF154" s="221">
        <f t="shared" si="193"/>
        <v>67840</v>
      </c>
      <c r="AI154" s="221">
        <f t="shared" ref="AI154:AP154" si="194">+AI110*1.6</f>
        <v>0</v>
      </c>
      <c r="AJ154" s="221">
        <f t="shared" si="194"/>
        <v>0</v>
      </c>
      <c r="AK154" s="221">
        <f t="shared" si="194"/>
        <v>0</v>
      </c>
      <c r="AL154" s="221">
        <f t="shared" si="194"/>
        <v>0</v>
      </c>
      <c r="AM154" s="221">
        <f t="shared" si="194"/>
        <v>0</v>
      </c>
      <c r="AN154" s="221">
        <f t="shared" si="194"/>
        <v>0</v>
      </c>
      <c r="AO154" s="221">
        <f t="shared" si="194"/>
        <v>0</v>
      </c>
      <c r="AP154" s="221">
        <f t="shared" si="194"/>
        <v>0</v>
      </c>
      <c r="AQ154" s="141"/>
      <c r="AT154" s="265" t="s">
        <v>201</v>
      </c>
      <c r="AW154" s="212"/>
      <c r="AX154" s="212"/>
      <c r="AY154" s="131" t="s">
        <v>1183</v>
      </c>
      <c r="AZ154" s="211" t="s">
        <v>1143</v>
      </c>
      <c r="BA154" s="209" t="s">
        <v>1150</v>
      </c>
      <c r="BB154" s="231" t="s">
        <v>1212</v>
      </c>
      <c r="BC154" s="246" t="s">
        <v>1212</v>
      </c>
      <c r="BD154" s="323" t="s">
        <v>1107</v>
      </c>
      <c r="BE154" s="320" t="s">
        <v>2508</v>
      </c>
      <c r="BF154" s="6" t="e">
        <f t="shared" si="175"/>
        <v>#N/A</v>
      </c>
    </row>
    <row r="155" spans="1:58" ht="15" hidden="1" customHeight="1">
      <c r="A155" s="214">
        <f t="shared" si="176"/>
        <v>0</v>
      </c>
      <c r="B155" s="214">
        <f t="shared" si="179"/>
        <v>1</v>
      </c>
      <c r="C155" s="214">
        <f t="shared" ref="C155:C160" si="195">+IF((A67+B67)=2,1,A67+B67)</f>
        <v>1</v>
      </c>
      <c r="E155" s="190">
        <f t="shared" ref="E155:L155" si="196">+MAX(E154,E156)</f>
        <v>36000</v>
      </c>
      <c r="F155" s="190">
        <f t="shared" si="196"/>
        <v>41120</v>
      </c>
      <c r="G155" s="190">
        <f t="shared" si="196"/>
        <v>46240</v>
      </c>
      <c r="H155" s="190">
        <f t="shared" si="196"/>
        <v>51360</v>
      </c>
      <c r="I155" s="190">
        <f t="shared" si="196"/>
        <v>55520</v>
      </c>
      <c r="J155" s="190">
        <f t="shared" si="196"/>
        <v>59600</v>
      </c>
      <c r="K155" s="190">
        <f t="shared" si="196"/>
        <v>63760</v>
      </c>
      <c r="L155" s="190">
        <f t="shared" si="196"/>
        <v>67840</v>
      </c>
      <c r="N155" s="191" t="s">
        <v>2231</v>
      </c>
      <c r="P155" s="225"/>
      <c r="Q155" s="225"/>
      <c r="R155" s="225"/>
      <c r="S155" s="225"/>
      <c r="T155" s="225"/>
      <c r="U155" s="225"/>
      <c r="V155" s="225"/>
      <c r="W155" s="225"/>
      <c r="Y155" s="225"/>
      <c r="Z155" s="225"/>
      <c r="AA155" s="225"/>
      <c r="AB155" s="225"/>
      <c r="AC155" s="225"/>
      <c r="AD155" s="225"/>
      <c r="AE155" s="225"/>
      <c r="AF155" s="225"/>
      <c r="AI155" s="225"/>
      <c r="AJ155" s="225"/>
      <c r="AK155" s="225"/>
      <c r="AL155" s="225"/>
      <c r="AM155" s="225"/>
      <c r="AN155" s="225"/>
      <c r="AO155" s="225"/>
      <c r="AP155" s="225"/>
      <c r="AQ155" s="141"/>
      <c r="AT155" s="9" t="s">
        <v>56</v>
      </c>
      <c r="AW155" s="212"/>
      <c r="AX155" s="212"/>
      <c r="AY155" s="131" t="s">
        <v>1184</v>
      </c>
      <c r="AZ155" s="211" t="s">
        <v>1520</v>
      </c>
      <c r="BA155" s="209" t="s">
        <v>1455</v>
      </c>
      <c r="BB155" s="231" t="s">
        <v>1213</v>
      </c>
      <c r="BC155" s="246" t="s">
        <v>1213</v>
      </c>
      <c r="BD155" s="323" t="s">
        <v>1446</v>
      </c>
      <c r="BE155" s="320" t="s">
        <v>2509</v>
      </c>
      <c r="BF155" s="6" t="e">
        <f t="shared" si="175"/>
        <v>#N/A</v>
      </c>
    </row>
    <row r="156" spans="1:58" hidden="1">
      <c r="A156" s="214">
        <f t="shared" si="176"/>
        <v>0</v>
      </c>
      <c r="B156" s="214">
        <f t="shared" si="179"/>
        <v>1</v>
      </c>
      <c r="C156" s="214">
        <f t="shared" si="195"/>
        <v>1</v>
      </c>
      <c r="E156" s="112">
        <f t="shared" ref="E156:L156" si="197">+MAX(P156,Y156,AI156)</f>
        <v>36000</v>
      </c>
      <c r="F156" s="112">
        <f t="shared" si="197"/>
        <v>41120</v>
      </c>
      <c r="G156" s="112">
        <f t="shared" si="197"/>
        <v>46240</v>
      </c>
      <c r="H156" s="112">
        <f t="shared" si="197"/>
        <v>51360</v>
      </c>
      <c r="I156" s="112">
        <f t="shared" si="197"/>
        <v>55520</v>
      </c>
      <c r="J156" s="112">
        <f t="shared" si="197"/>
        <v>59600</v>
      </c>
      <c r="K156" s="112">
        <f t="shared" si="197"/>
        <v>63760</v>
      </c>
      <c r="L156" s="112">
        <f t="shared" si="197"/>
        <v>67840</v>
      </c>
      <c r="N156" s="108" t="s">
        <v>2190</v>
      </c>
      <c r="P156" s="221">
        <f>+P112/5*8</f>
        <v>32880</v>
      </c>
      <c r="Q156" s="221">
        <f t="shared" ref="Q156:W156" si="198">+Q112/5*8</f>
        <v>37520</v>
      </c>
      <c r="R156" s="221">
        <f t="shared" si="198"/>
        <v>42240</v>
      </c>
      <c r="S156" s="221">
        <f t="shared" si="198"/>
        <v>46880</v>
      </c>
      <c r="T156" s="221">
        <f t="shared" si="198"/>
        <v>50640</v>
      </c>
      <c r="U156" s="221">
        <f t="shared" si="198"/>
        <v>54400</v>
      </c>
      <c r="V156" s="221">
        <f t="shared" si="198"/>
        <v>58160</v>
      </c>
      <c r="W156" s="221">
        <f t="shared" si="198"/>
        <v>61920</v>
      </c>
      <c r="Y156" s="221">
        <f t="shared" ref="Y156:AF158" si="199">+Y112/5*8</f>
        <v>36000</v>
      </c>
      <c r="Z156" s="221">
        <f t="shared" si="199"/>
        <v>41120</v>
      </c>
      <c r="AA156" s="221">
        <f t="shared" si="199"/>
        <v>46240</v>
      </c>
      <c r="AB156" s="221">
        <f t="shared" si="199"/>
        <v>51360</v>
      </c>
      <c r="AC156" s="221">
        <f t="shared" si="199"/>
        <v>55520</v>
      </c>
      <c r="AD156" s="221">
        <f t="shared" si="199"/>
        <v>59600</v>
      </c>
      <c r="AE156" s="221">
        <f t="shared" si="199"/>
        <v>63760</v>
      </c>
      <c r="AF156" s="221">
        <f t="shared" si="199"/>
        <v>67840</v>
      </c>
      <c r="AI156" s="221">
        <f t="shared" ref="AI156:AP158" si="200">+AI112*1.6</f>
        <v>0</v>
      </c>
      <c r="AJ156" s="221">
        <f t="shared" si="200"/>
        <v>0</v>
      </c>
      <c r="AK156" s="221">
        <f t="shared" si="200"/>
        <v>0</v>
      </c>
      <c r="AL156" s="221">
        <f t="shared" si="200"/>
        <v>0</v>
      </c>
      <c r="AM156" s="221">
        <f t="shared" si="200"/>
        <v>0</v>
      </c>
      <c r="AN156" s="221">
        <f t="shared" si="200"/>
        <v>0</v>
      </c>
      <c r="AO156" s="221">
        <f t="shared" si="200"/>
        <v>0</v>
      </c>
      <c r="AP156" s="221">
        <f t="shared" si="200"/>
        <v>0</v>
      </c>
      <c r="AQ156" s="141"/>
      <c r="AT156" s="9" t="s">
        <v>202</v>
      </c>
      <c r="AW156" s="212"/>
      <c r="AX156" s="212"/>
      <c r="AY156" s="131" t="s">
        <v>1185</v>
      </c>
      <c r="AZ156" s="211" t="s">
        <v>1144</v>
      </c>
      <c r="BA156" s="209" t="s">
        <v>1151</v>
      </c>
      <c r="BB156" s="231" t="s">
        <v>1214</v>
      </c>
      <c r="BC156" s="246" t="s">
        <v>1214</v>
      </c>
      <c r="BD156" s="323" t="s">
        <v>2511</v>
      </c>
      <c r="BE156" s="320" t="s">
        <v>2510</v>
      </c>
      <c r="BF156" s="6" t="e">
        <f t="shared" si="175"/>
        <v>#N/A</v>
      </c>
    </row>
    <row r="157" spans="1:58" hidden="1">
      <c r="A157" s="214">
        <f t="shared" si="176"/>
        <v>0</v>
      </c>
      <c r="B157" s="214">
        <f t="shared" si="179"/>
        <v>1</v>
      </c>
      <c r="C157" s="214">
        <f t="shared" si="195"/>
        <v>1</v>
      </c>
      <c r="E157" s="190">
        <f>+MAX(E156,E158)</f>
        <v>36000</v>
      </c>
      <c r="F157" s="190">
        <f t="shared" ref="F157:L157" si="201">+MAX(F156,F158)</f>
        <v>41120</v>
      </c>
      <c r="G157" s="190">
        <f t="shared" si="201"/>
        <v>46240</v>
      </c>
      <c r="H157" s="190">
        <f t="shared" si="201"/>
        <v>51360</v>
      </c>
      <c r="I157" s="190">
        <f t="shared" si="201"/>
        <v>55520</v>
      </c>
      <c r="J157" s="190">
        <f t="shared" si="201"/>
        <v>59600</v>
      </c>
      <c r="K157" s="190">
        <f t="shared" si="201"/>
        <v>63760</v>
      </c>
      <c r="L157" s="190">
        <f t="shared" si="201"/>
        <v>67840</v>
      </c>
      <c r="N157" s="191" t="s">
        <v>2231</v>
      </c>
      <c r="P157" s="225"/>
      <c r="Q157" s="225"/>
      <c r="R157" s="225"/>
      <c r="S157" s="225"/>
      <c r="T157" s="225"/>
      <c r="U157" s="225"/>
      <c r="V157" s="225"/>
      <c r="W157" s="225"/>
      <c r="Y157" s="225"/>
      <c r="Z157" s="225"/>
      <c r="AA157" s="225"/>
      <c r="AB157" s="225"/>
      <c r="AC157" s="225"/>
      <c r="AD157" s="225"/>
      <c r="AE157" s="225"/>
      <c r="AF157" s="225"/>
      <c r="AI157" s="225"/>
      <c r="AJ157" s="225"/>
      <c r="AK157" s="225"/>
      <c r="AL157" s="225"/>
      <c r="AM157" s="225"/>
      <c r="AN157" s="225"/>
      <c r="AO157" s="225"/>
      <c r="AP157" s="225"/>
      <c r="AQ157" s="141"/>
      <c r="AT157" s="9" t="s">
        <v>203</v>
      </c>
      <c r="AW157" s="212"/>
      <c r="AX157" s="212"/>
      <c r="AY157" s="131"/>
      <c r="AZ157" s="211"/>
      <c r="BA157" s="209"/>
      <c r="BB157" s="231" t="s">
        <v>1469</v>
      </c>
      <c r="BC157" s="246" t="s">
        <v>1469</v>
      </c>
      <c r="BD157" s="323" t="s">
        <v>1512</v>
      </c>
      <c r="BE157" s="321" t="s">
        <v>1107</v>
      </c>
    </row>
    <row r="158" spans="1:58" hidden="1">
      <c r="A158" s="214">
        <f t="shared" si="176"/>
        <v>0</v>
      </c>
      <c r="B158" s="214">
        <f t="shared" si="179"/>
        <v>1</v>
      </c>
      <c r="C158" s="214">
        <f t="shared" si="195"/>
        <v>1</v>
      </c>
      <c r="E158" s="239">
        <f t="shared" ref="E158:L158" si="202">+MAX(P158,Y158,AI158)</f>
        <v>36000</v>
      </c>
      <c r="F158" s="239">
        <f t="shared" si="202"/>
        <v>41120</v>
      </c>
      <c r="G158" s="239">
        <f t="shared" si="202"/>
        <v>46240</v>
      </c>
      <c r="H158" s="239">
        <f t="shared" si="202"/>
        <v>51360</v>
      </c>
      <c r="I158" s="239">
        <f t="shared" si="202"/>
        <v>55520</v>
      </c>
      <c r="J158" s="239">
        <f t="shared" si="202"/>
        <v>59600</v>
      </c>
      <c r="K158" s="239">
        <f t="shared" si="202"/>
        <v>63760</v>
      </c>
      <c r="L158" s="239">
        <f t="shared" si="202"/>
        <v>67840</v>
      </c>
      <c r="N158" s="108" t="s">
        <v>2229</v>
      </c>
      <c r="P158" s="221">
        <f>+P114/5*8</f>
        <v>32720</v>
      </c>
      <c r="Q158" s="221">
        <f t="shared" ref="Q158:W158" si="203">+Q114/5*8</f>
        <v>37440</v>
      </c>
      <c r="R158" s="221">
        <f t="shared" si="203"/>
        <v>42080</v>
      </c>
      <c r="S158" s="221">
        <f t="shared" si="203"/>
        <v>46720</v>
      </c>
      <c r="T158" s="221">
        <f t="shared" si="203"/>
        <v>50480</v>
      </c>
      <c r="U158" s="221">
        <f t="shared" si="203"/>
        <v>54240</v>
      </c>
      <c r="V158" s="221">
        <f t="shared" si="203"/>
        <v>58000</v>
      </c>
      <c r="W158" s="221">
        <f t="shared" si="203"/>
        <v>61680</v>
      </c>
      <c r="Y158" s="221">
        <f t="shared" si="199"/>
        <v>36000</v>
      </c>
      <c r="Z158" s="221">
        <f t="shared" si="199"/>
        <v>41120</v>
      </c>
      <c r="AA158" s="221">
        <f t="shared" si="199"/>
        <v>46240</v>
      </c>
      <c r="AB158" s="221">
        <f t="shared" si="199"/>
        <v>51360</v>
      </c>
      <c r="AC158" s="221">
        <f t="shared" si="199"/>
        <v>55520</v>
      </c>
      <c r="AD158" s="221">
        <f t="shared" si="199"/>
        <v>59600</v>
      </c>
      <c r="AE158" s="221">
        <f t="shared" si="199"/>
        <v>63760</v>
      </c>
      <c r="AF158" s="221">
        <f t="shared" si="199"/>
        <v>67840</v>
      </c>
      <c r="AI158" s="221">
        <f t="shared" si="200"/>
        <v>0</v>
      </c>
      <c r="AJ158" s="221">
        <f t="shared" si="200"/>
        <v>0</v>
      </c>
      <c r="AK158" s="221">
        <f t="shared" si="200"/>
        <v>0</v>
      </c>
      <c r="AL158" s="221">
        <f t="shared" si="200"/>
        <v>0</v>
      </c>
      <c r="AM158" s="221">
        <f t="shared" si="200"/>
        <v>0</v>
      </c>
      <c r="AN158" s="221">
        <f t="shared" si="200"/>
        <v>0</v>
      </c>
      <c r="AO158" s="221">
        <f t="shared" si="200"/>
        <v>0</v>
      </c>
      <c r="AP158" s="221">
        <f t="shared" si="200"/>
        <v>0</v>
      </c>
      <c r="AQ158" s="141"/>
      <c r="AT158" s="9" t="s">
        <v>204</v>
      </c>
      <c r="AW158" s="212"/>
      <c r="AX158" s="212"/>
      <c r="AY158" s="131" t="s">
        <v>1186</v>
      </c>
      <c r="AZ158" s="211" t="s">
        <v>51</v>
      </c>
      <c r="BA158" s="209" t="s">
        <v>1152</v>
      </c>
      <c r="BB158" s="231" t="s">
        <v>1215</v>
      </c>
      <c r="BC158" s="246" t="s">
        <v>1215</v>
      </c>
      <c r="BD158" s="323" t="s">
        <v>2512</v>
      </c>
      <c r="BE158" s="321" t="s">
        <v>1446</v>
      </c>
      <c r="BF158" s="6">
        <f>+MATCH(BE$10:BE$555,AZ$10:AZ$547,0)</f>
        <v>69</v>
      </c>
    </row>
    <row r="159" spans="1:58" hidden="1">
      <c r="A159" s="214">
        <f t="shared" si="176"/>
        <v>0</v>
      </c>
      <c r="B159" s="214">
        <f t="shared" si="179"/>
        <v>1</v>
      </c>
      <c r="C159" s="214">
        <f t="shared" si="195"/>
        <v>1</v>
      </c>
      <c r="E159" s="190">
        <f>+MAX(E158,E160)</f>
        <v>36000</v>
      </c>
      <c r="F159" s="190">
        <f t="shared" ref="F159:L159" si="204">+MAX(F158,F160)</f>
        <v>41120</v>
      </c>
      <c r="G159" s="190">
        <f t="shared" si="204"/>
        <v>46240</v>
      </c>
      <c r="H159" s="190">
        <f t="shared" si="204"/>
        <v>51360</v>
      </c>
      <c r="I159" s="190">
        <f t="shared" si="204"/>
        <v>55520</v>
      </c>
      <c r="J159" s="190">
        <f t="shared" si="204"/>
        <v>59600</v>
      </c>
      <c r="K159" s="190">
        <f t="shared" si="204"/>
        <v>63760</v>
      </c>
      <c r="L159" s="190">
        <f t="shared" si="204"/>
        <v>67840</v>
      </c>
      <c r="N159" s="191" t="s">
        <v>2231</v>
      </c>
      <c r="P159" s="225"/>
      <c r="Q159" s="225"/>
      <c r="R159" s="225"/>
      <c r="S159" s="225"/>
      <c r="T159" s="225"/>
      <c r="U159" s="225"/>
      <c r="V159" s="225"/>
      <c r="W159" s="225"/>
      <c r="Y159" s="225"/>
      <c r="Z159" s="225"/>
      <c r="AA159" s="225"/>
      <c r="AB159" s="225"/>
      <c r="AC159" s="225"/>
      <c r="AD159" s="225"/>
      <c r="AE159" s="225"/>
      <c r="AF159" s="225"/>
      <c r="AI159" s="225"/>
      <c r="AJ159" s="225"/>
      <c r="AK159" s="225"/>
      <c r="AL159" s="225"/>
      <c r="AM159" s="225"/>
      <c r="AN159" s="225"/>
      <c r="AO159" s="225"/>
      <c r="AP159" s="225"/>
      <c r="AQ159" s="141"/>
      <c r="AT159" s="9" t="s">
        <v>205</v>
      </c>
      <c r="AW159" s="212"/>
      <c r="AX159" s="212"/>
      <c r="AY159" s="131" t="s">
        <v>172</v>
      </c>
      <c r="AZ159" s="211" t="s">
        <v>1453</v>
      </c>
      <c r="BA159" s="209" t="s">
        <v>1153</v>
      </c>
      <c r="BB159" s="231" t="s">
        <v>1216</v>
      </c>
      <c r="BC159" s="246" t="s">
        <v>1216</v>
      </c>
      <c r="BD159" s="323" t="s">
        <v>2513</v>
      </c>
      <c r="BE159" s="320" t="s">
        <v>2511</v>
      </c>
      <c r="BF159" s="6" t="e">
        <f>+MATCH(BE$10:BE$555,AZ$10:AZ$547,0)</f>
        <v>#N/A</v>
      </c>
    </row>
    <row r="160" spans="1:58" hidden="1">
      <c r="A160" s="214">
        <f t="shared" si="176"/>
        <v>0</v>
      </c>
      <c r="B160" s="214">
        <f t="shared" si="179"/>
        <v>1</v>
      </c>
      <c r="C160" s="214">
        <f t="shared" si="195"/>
        <v>1</v>
      </c>
      <c r="E160" s="239">
        <f t="shared" ref="E160:L160" si="205">+MAX(P160,Y160,AI160)</f>
        <v>36000</v>
      </c>
      <c r="F160" s="239">
        <f t="shared" si="205"/>
        <v>41120</v>
      </c>
      <c r="G160" s="239">
        <f t="shared" si="205"/>
        <v>46240</v>
      </c>
      <c r="H160" s="239">
        <f t="shared" si="205"/>
        <v>51360</v>
      </c>
      <c r="I160" s="239">
        <f t="shared" si="205"/>
        <v>55520</v>
      </c>
      <c r="J160" s="239">
        <f t="shared" si="205"/>
        <v>59600</v>
      </c>
      <c r="K160" s="239">
        <f t="shared" si="205"/>
        <v>63760</v>
      </c>
      <c r="L160" s="239">
        <f t="shared" si="205"/>
        <v>67840</v>
      </c>
      <c r="N160" s="108" t="s">
        <v>2269</v>
      </c>
      <c r="P160" s="221">
        <f>+P116*1.6</f>
        <v>34400</v>
      </c>
      <c r="Q160" s="221">
        <f t="shared" ref="Q160:W160" si="206">+Q116*1.6</f>
        <v>39280</v>
      </c>
      <c r="R160" s="221">
        <f t="shared" si="206"/>
        <v>44160</v>
      </c>
      <c r="S160" s="221">
        <f t="shared" si="206"/>
        <v>49040</v>
      </c>
      <c r="T160" s="221">
        <f t="shared" si="206"/>
        <v>53040</v>
      </c>
      <c r="U160" s="221">
        <f t="shared" si="206"/>
        <v>56960</v>
      </c>
      <c r="V160" s="221">
        <f t="shared" si="206"/>
        <v>60880</v>
      </c>
      <c r="W160" s="221">
        <f t="shared" si="206"/>
        <v>64800</v>
      </c>
      <c r="Y160" s="221">
        <f>+Y116*1.6</f>
        <v>36000</v>
      </c>
      <c r="Z160" s="221">
        <f t="shared" ref="Z160:AF160" si="207">+Z116*1.6</f>
        <v>41120</v>
      </c>
      <c r="AA160" s="221">
        <f t="shared" si="207"/>
        <v>46240</v>
      </c>
      <c r="AB160" s="221">
        <f t="shared" si="207"/>
        <v>51360</v>
      </c>
      <c r="AC160" s="221">
        <f t="shared" si="207"/>
        <v>55520</v>
      </c>
      <c r="AD160" s="221">
        <f t="shared" si="207"/>
        <v>59600</v>
      </c>
      <c r="AE160" s="221">
        <f t="shared" si="207"/>
        <v>63760</v>
      </c>
      <c r="AF160" s="221">
        <f t="shared" si="207"/>
        <v>67840</v>
      </c>
      <c r="AI160" s="221">
        <f t="shared" ref="AI160:AP160" si="208">+AI116*1.6</f>
        <v>0</v>
      </c>
      <c r="AJ160" s="221">
        <f t="shared" si="208"/>
        <v>0</v>
      </c>
      <c r="AK160" s="221">
        <f t="shared" si="208"/>
        <v>0</v>
      </c>
      <c r="AL160" s="221">
        <f t="shared" si="208"/>
        <v>0</v>
      </c>
      <c r="AM160" s="221">
        <f t="shared" si="208"/>
        <v>0</v>
      </c>
      <c r="AN160" s="221">
        <f t="shared" si="208"/>
        <v>0</v>
      </c>
      <c r="AO160" s="221">
        <f t="shared" si="208"/>
        <v>0</v>
      </c>
      <c r="AP160" s="221">
        <f t="shared" si="208"/>
        <v>0</v>
      </c>
      <c r="AQ160" s="141"/>
      <c r="AT160" s="9" t="s">
        <v>206</v>
      </c>
      <c r="AW160" s="212"/>
      <c r="AX160" s="212"/>
      <c r="AY160" s="131" t="s">
        <v>1187</v>
      </c>
      <c r="AZ160" s="211" t="s">
        <v>1145</v>
      </c>
      <c r="BA160" s="209" t="s">
        <v>1456</v>
      </c>
      <c r="BB160" s="231" t="s">
        <v>1219</v>
      </c>
      <c r="BC160" s="246" t="s">
        <v>1219</v>
      </c>
      <c r="BD160" s="323" t="s">
        <v>2514</v>
      </c>
      <c r="BE160" s="321" t="s">
        <v>1512</v>
      </c>
      <c r="BF160" s="6">
        <f>+MATCH(BE$10:BE$555,AZ$10:AZ$547,0)</f>
        <v>70</v>
      </c>
    </row>
    <row r="161" spans="1:58" s="241" customFormat="1" hidden="1">
      <c r="A161" s="224">
        <f t="shared" si="176"/>
        <v>0</v>
      </c>
      <c r="B161" s="224">
        <f t="shared" si="179"/>
        <v>1</v>
      </c>
      <c r="C161" s="224">
        <f>+IF((A73+B73)=2,1,A73+B73)</f>
        <v>1</v>
      </c>
      <c r="E161" s="224">
        <f>+MAX(E160,E162)</f>
        <v>36000</v>
      </c>
      <c r="F161" s="224">
        <f t="shared" ref="F161:L163" si="209">+MAX(F160,F162)</f>
        <v>41120</v>
      </c>
      <c r="G161" s="224">
        <f t="shared" si="209"/>
        <v>46240</v>
      </c>
      <c r="H161" s="224">
        <f t="shared" si="209"/>
        <v>51360</v>
      </c>
      <c r="I161" s="224">
        <f t="shared" si="209"/>
        <v>55520</v>
      </c>
      <c r="J161" s="224">
        <f t="shared" si="209"/>
        <v>59600</v>
      </c>
      <c r="K161" s="224">
        <f t="shared" si="209"/>
        <v>63760</v>
      </c>
      <c r="L161" s="224">
        <f t="shared" si="209"/>
        <v>67840</v>
      </c>
      <c r="N161" s="191" t="s">
        <v>2231</v>
      </c>
      <c r="P161" s="225"/>
      <c r="Q161" s="225"/>
      <c r="R161" s="225"/>
      <c r="S161" s="225"/>
      <c r="T161" s="225"/>
      <c r="U161" s="225"/>
      <c r="V161" s="225"/>
      <c r="W161" s="225"/>
      <c r="Y161" s="225"/>
      <c r="Z161" s="225"/>
      <c r="AA161" s="225"/>
      <c r="AB161" s="225"/>
      <c r="AC161" s="225"/>
      <c r="AD161" s="225"/>
      <c r="AE161" s="225"/>
      <c r="AF161" s="225"/>
      <c r="AI161" s="225"/>
      <c r="AJ161" s="225"/>
      <c r="AK161" s="225"/>
      <c r="AL161" s="225"/>
      <c r="AM161" s="225"/>
      <c r="AN161" s="225"/>
      <c r="AO161" s="225"/>
      <c r="AP161" s="225"/>
      <c r="AQ161" s="264"/>
      <c r="AT161" s="9" t="s">
        <v>68</v>
      </c>
      <c r="AU161" s="6"/>
      <c r="AW161" s="251"/>
      <c r="AX161" s="251"/>
      <c r="AY161" s="266" t="s">
        <v>1188</v>
      </c>
      <c r="AZ161" s="267" t="s">
        <v>1146</v>
      </c>
      <c r="BA161" s="253" t="s">
        <v>1154</v>
      </c>
      <c r="BB161" s="232" t="s">
        <v>1533</v>
      </c>
      <c r="BC161" s="246" t="s">
        <v>1533</v>
      </c>
      <c r="BD161" s="323" t="s">
        <v>1108</v>
      </c>
      <c r="BE161" s="320" t="s">
        <v>2512</v>
      </c>
      <c r="BF161" s="241" t="e">
        <f>+MATCH(BE$10:BE$555,AZ$10:AZ$547,0)</f>
        <v>#N/A</v>
      </c>
    </row>
    <row r="162" spans="1:58" s="241" customFormat="1" ht="15" hidden="1" customHeight="1">
      <c r="A162" s="187">
        <f t="shared" si="176"/>
        <v>0</v>
      </c>
      <c r="B162" s="187">
        <f t="shared" si="179"/>
        <v>1</v>
      </c>
      <c r="C162" s="187">
        <f t="shared" ref="C162" si="210">+IF((A74+B74)=2,1,A74+B74)</f>
        <v>1</v>
      </c>
      <c r="E162" s="187">
        <f>+MAX(P162,Y162,AI162)</f>
        <v>36000</v>
      </c>
      <c r="F162" s="187">
        <f t="shared" ref="F162:L162" si="211">+MAX(Q162,Z162,AJ162)</f>
        <v>41120</v>
      </c>
      <c r="G162" s="187">
        <f t="shared" si="211"/>
        <v>46240</v>
      </c>
      <c r="H162" s="187">
        <f t="shared" si="211"/>
        <v>51360</v>
      </c>
      <c r="I162" s="187">
        <f t="shared" si="211"/>
        <v>55520</v>
      </c>
      <c r="J162" s="187">
        <f t="shared" si="211"/>
        <v>59600</v>
      </c>
      <c r="K162" s="187">
        <f t="shared" si="211"/>
        <v>63760</v>
      </c>
      <c r="L162" s="187">
        <f t="shared" si="211"/>
        <v>67840</v>
      </c>
      <c r="N162" s="269" t="s">
        <v>2432</v>
      </c>
      <c r="P162" s="226">
        <f>+P118*1.6</f>
        <v>32720</v>
      </c>
      <c r="Q162" s="226">
        <f t="shared" ref="Q162:W162" si="212">+Q118*1.6</f>
        <v>37360</v>
      </c>
      <c r="R162" s="226">
        <f t="shared" si="212"/>
        <v>42000</v>
      </c>
      <c r="S162" s="226">
        <f t="shared" si="212"/>
        <v>46640</v>
      </c>
      <c r="T162" s="226">
        <f t="shared" si="212"/>
        <v>50400</v>
      </c>
      <c r="U162" s="226">
        <f t="shared" si="212"/>
        <v>54160</v>
      </c>
      <c r="V162" s="226">
        <f t="shared" si="212"/>
        <v>57840</v>
      </c>
      <c r="W162" s="226">
        <f t="shared" si="212"/>
        <v>61600</v>
      </c>
      <c r="Y162" s="226">
        <f>+Y118*1.6</f>
        <v>36000</v>
      </c>
      <c r="Z162" s="226">
        <f t="shared" ref="Z162:AF162" si="213">+Z118*1.6</f>
        <v>41120</v>
      </c>
      <c r="AA162" s="226">
        <f t="shared" si="213"/>
        <v>46240</v>
      </c>
      <c r="AB162" s="226">
        <f t="shared" si="213"/>
        <v>51360</v>
      </c>
      <c r="AC162" s="226">
        <f t="shared" si="213"/>
        <v>55520</v>
      </c>
      <c r="AD162" s="226">
        <f t="shared" si="213"/>
        <v>59600</v>
      </c>
      <c r="AE162" s="226">
        <f t="shared" si="213"/>
        <v>63760</v>
      </c>
      <c r="AF162" s="226">
        <f t="shared" si="213"/>
        <v>67840</v>
      </c>
      <c r="AI162" s="226">
        <f>+AI118*1.6</f>
        <v>0</v>
      </c>
      <c r="AJ162" s="226">
        <f t="shared" ref="AJ162:AP164" si="214">+AJ118*1.6</f>
        <v>0</v>
      </c>
      <c r="AK162" s="226">
        <f t="shared" si="214"/>
        <v>0</v>
      </c>
      <c r="AL162" s="226">
        <f t="shared" si="214"/>
        <v>0</v>
      </c>
      <c r="AM162" s="226">
        <f t="shared" si="214"/>
        <v>0</v>
      </c>
      <c r="AN162" s="226">
        <f t="shared" si="214"/>
        <v>0</v>
      </c>
      <c r="AO162" s="226">
        <f t="shared" si="214"/>
        <v>0</v>
      </c>
      <c r="AP162" s="226">
        <f t="shared" si="214"/>
        <v>0</v>
      </c>
      <c r="AQ162" s="264"/>
      <c r="AT162" s="9" t="s">
        <v>207</v>
      </c>
      <c r="AU162" s="6"/>
      <c r="AW162" s="251"/>
      <c r="AX162" s="251"/>
      <c r="AY162" s="266" t="s">
        <v>1189</v>
      </c>
      <c r="AZ162" s="267" t="s">
        <v>1147</v>
      </c>
      <c r="BA162" s="253" t="s">
        <v>1155</v>
      </c>
      <c r="BB162" s="232" t="s">
        <v>62</v>
      </c>
      <c r="BC162" s="246" t="s">
        <v>62</v>
      </c>
      <c r="BD162" s="323" t="s">
        <v>2515</v>
      </c>
      <c r="BE162" s="320" t="s">
        <v>2513</v>
      </c>
      <c r="BF162" s="241" t="e">
        <f>+MATCH(BE$10:BE$555,AZ$10:AZ$547,0)</f>
        <v>#N/A</v>
      </c>
    </row>
    <row r="163" spans="1:58" s="241" customFormat="1" ht="15" hidden="1" customHeight="1">
      <c r="A163" s="214">
        <f t="shared" si="176"/>
        <v>0</v>
      </c>
      <c r="B163" s="214">
        <f t="shared" si="179"/>
        <v>1</v>
      </c>
      <c r="C163" s="214">
        <f t="shared" ref="C163" si="215">+IF((A75+B75)=2,1,A75+B75)</f>
        <v>1</v>
      </c>
      <c r="E163" s="224">
        <f>+MAX(E162,E164)</f>
        <v>36000</v>
      </c>
      <c r="F163" s="224">
        <f t="shared" si="209"/>
        <v>41120</v>
      </c>
      <c r="G163" s="224">
        <f t="shared" si="209"/>
        <v>46240</v>
      </c>
      <c r="H163" s="224">
        <f t="shared" si="209"/>
        <v>51360</v>
      </c>
      <c r="I163" s="224">
        <f t="shared" si="209"/>
        <v>55520</v>
      </c>
      <c r="J163" s="224">
        <f t="shared" si="209"/>
        <v>59600</v>
      </c>
      <c r="K163" s="224">
        <f t="shared" si="209"/>
        <v>63760</v>
      </c>
      <c r="L163" s="224">
        <f t="shared" si="209"/>
        <v>67840</v>
      </c>
      <c r="N163" s="191" t="s">
        <v>2231</v>
      </c>
      <c r="P163" s="225"/>
      <c r="Q163" s="225"/>
      <c r="R163" s="225"/>
      <c r="S163" s="225"/>
      <c r="T163" s="225"/>
      <c r="U163" s="225"/>
      <c r="V163" s="225"/>
      <c r="W163" s="225"/>
      <c r="Y163" s="225"/>
      <c r="Z163" s="225"/>
      <c r="AA163" s="225"/>
      <c r="AB163" s="225"/>
      <c r="AC163" s="225"/>
      <c r="AD163" s="225"/>
      <c r="AE163" s="225"/>
      <c r="AF163" s="225"/>
      <c r="AI163" s="225"/>
      <c r="AJ163" s="225"/>
      <c r="AK163" s="225"/>
      <c r="AL163" s="225"/>
      <c r="AM163" s="225"/>
      <c r="AN163" s="225"/>
      <c r="AO163" s="225"/>
      <c r="AP163" s="225"/>
      <c r="AQ163" s="264"/>
      <c r="AT163" s="9" t="s">
        <v>208</v>
      </c>
      <c r="AU163" s="6"/>
      <c r="AW163" s="251"/>
      <c r="AX163" s="251"/>
      <c r="AY163" s="266"/>
      <c r="AZ163" s="267"/>
      <c r="BA163" s="253"/>
      <c r="BB163" s="232"/>
      <c r="BC163" s="246"/>
      <c r="BD163" s="323" t="s">
        <v>2516</v>
      </c>
      <c r="BE163" s="320" t="s">
        <v>2514</v>
      </c>
    </row>
    <row r="164" spans="1:58" s="241" customFormat="1" ht="15" hidden="1" customHeight="1">
      <c r="A164" s="214">
        <f t="shared" si="176"/>
        <v>0</v>
      </c>
      <c r="B164" s="214">
        <f t="shared" si="179"/>
        <v>1</v>
      </c>
      <c r="C164" s="214">
        <f t="shared" ref="C164" si="216">+IF((A76+B76)=2,1,A76+B76)</f>
        <v>1</v>
      </c>
      <c r="E164" s="187">
        <f>+MAX(P164,Y164,AI164)</f>
        <v>36000</v>
      </c>
      <c r="F164" s="187">
        <f t="shared" ref="F164" si="217">+MAX(Q164,Z164,AJ164)</f>
        <v>41120</v>
      </c>
      <c r="G164" s="187">
        <f t="shared" ref="G164" si="218">+MAX(R164,AA164,AK164)</f>
        <v>46240</v>
      </c>
      <c r="H164" s="187">
        <f t="shared" ref="H164" si="219">+MAX(S164,AB164,AL164)</f>
        <v>51360</v>
      </c>
      <c r="I164" s="187">
        <f t="shared" ref="I164" si="220">+MAX(T164,AC164,AM164)</f>
        <v>55520</v>
      </c>
      <c r="J164" s="187">
        <f t="shared" ref="J164" si="221">+MAX(U164,AD164,AN164)</f>
        <v>59600</v>
      </c>
      <c r="K164" s="187">
        <f t="shared" ref="K164" si="222">+MAX(V164,AE164,AO164)</f>
        <v>63760</v>
      </c>
      <c r="L164" s="187">
        <f t="shared" ref="L164" si="223">+MAX(W164,AF164,AP164)</f>
        <v>67840</v>
      </c>
      <c r="N164" s="316" t="s">
        <v>2419</v>
      </c>
      <c r="P164" s="226">
        <f>P120*1.6</f>
        <v>35840</v>
      </c>
      <c r="Q164" s="226">
        <f t="shared" ref="Q164:W164" si="224">Q120*1.6</f>
        <v>40960</v>
      </c>
      <c r="R164" s="226">
        <f t="shared" si="224"/>
        <v>46080</v>
      </c>
      <c r="S164" s="226">
        <f t="shared" si="224"/>
        <v>51200</v>
      </c>
      <c r="T164" s="226">
        <f t="shared" si="224"/>
        <v>55360</v>
      </c>
      <c r="U164" s="226">
        <f t="shared" si="224"/>
        <v>59440</v>
      </c>
      <c r="V164" s="226">
        <f t="shared" si="224"/>
        <v>63520</v>
      </c>
      <c r="W164" s="226">
        <f t="shared" si="224"/>
        <v>67600</v>
      </c>
      <c r="Y164" s="226">
        <f>+Y120*1.6</f>
        <v>36000</v>
      </c>
      <c r="Z164" s="226">
        <f t="shared" ref="Z164:AF164" si="225">+Z120*1.6</f>
        <v>41120</v>
      </c>
      <c r="AA164" s="226">
        <f t="shared" si="225"/>
        <v>46240</v>
      </c>
      <c r="AB164" s="226">
        <f t="shared" si="225"/>
        <v>51360</v>
      </c>
      <c r="AC164" s="226">
        <f t="shared" si="225"/>
        <v>55520</v>
      </c>
      <c r="AD164" s="226">
        <f t="shared" si="225"/>
        <v>59600</v>
      </c>
      <c r="AE164" s="226">
        <f t="shared" si="225"/>
        <v>63760</v>
      </c>
      <c r="AF164" s="226">
        <f t="shared" si="225"/>
        <v>67840</v>
      </c>
      <c r="AI164" s="226">
        <f>+AI120*1.6</f>
        <v>0</v>
      </c>
      <c r="AJ164" s="226">
        <f t="shared" si="214"/>
        <v>0</v>
      </c>
      <c r="AK164" s="226">
        <f t="shared" si="214"/>
        <v>0</v>
      </c>
      <c r="AL164" s="226">
        <f t="shared" si="214"/>
        <v>0</v>
      </c>
      <c r="AM164" s="226">
        <f t="shared" si="214"/>
        <v>0</v>
      </c>
      <c r="AN164" s="226">
        <f t="shared" si="214"/>
        <v>0</v>
      </c>
      <c r="AO164" s="226">
        <f t="shared" si="214"/>
        <v>0</v>
      </c>
      <c r="AP164" s="226">
        <f t="shared" si="214"/>
        <v>0</v>
      </c>
      <c r="AQ164" s="264"/>
      <c r="AT164" s="9" t="s">
        <v>209</v>
      </c>
      <c r="AU164" s="6"/>
      <c r="AW164" s="251"/>
      <c r="AX164" s="251"/>
      <c r="AY164" s="266"/>
      <c r="AZ164" s="267"/>
      <c r="BA164" s="253"/>
      <c r="BB164" s="232"/>
      <c r="BC164" s="246"/>
      <c r="BD164" s="323" t="s">
        <v>1109</v>
      </c>
      <c r="BE164" s="321" t="s">
        <v>1108</v>
      </c>
    </row>
    <row r="165" spans="1:58" ht="15" hidden="1" customHeight="1">
      <c r="A165" s="137"/>
      <c r="B165" s="138"/>
      <c r="C165" s="139"/>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40" t="s">
        <v>1423</v>
      </c>
      <c r="AT165" s="9" t="s">
        <v>210</v>
      </c>
      <c r="AU165" s="241"/>
      <c r="AW165" s="212"/>
      <c r="AX165" s="212"/>
      <c r="AY165" s="131" t="s">
        <v>1190</v>
      </c>
      <c r="AZ165" s="211" t="s">
        <v>1148</v>
      </c>
      <c r="BA165" s="209" t="s">
        <v>1156</v>
      </c>
      <c r="BB165" s="232" t="s">
        <v>1221</v>
      </c>
      <c r="BC165" s="246" t="s">
        <v>1221</v>
      </c>
      <c r="BD165" s="323" t="s">
        <v>2517</v>
      </c>
      <c r="BE165" s="320" t="s">
        <v>2515</v>
      </c>
      <c r="BF165" s="6" t="e">
        <f t="shared" ref="BF165:BF184" si="226">+MATCH(BE$10:BE$555,AZ$10:AZ$547,0)</f>
        <v>#N/A</v>
      </c>
    </row>
    <row r="166" spans="1:58" ht="15.75" hidden="1">
      <c r="A166" s="122"/>
      <c r="B166" s="123"/>
      <c r="C166" s="123"/>
      <c r="D166" s="123"/>
      <c r="E166" s="123"/>
      <c r="F166" s="123"/>
      <c r="G166" s="123"/>
      <c r="H166" s="123"/>
      <c r="I166" s="123"/>
      <c r="J166" s="123"/>
      <c r="K166" s="123"/>
      <c r="L166" s="124"/>
      <c r="N166" s="109" t="s">
        <v>1066</v>
      </c>
      <c r="P166" s="342" t="s">
        <v>1066</v>
      </c>
      <c r="Q166" s="342"/>
      <c r="R166" s="342"/>
      <c r="S166" s="342"/>
      <c r="T166" s="342"/>
      <c r="U166" s="342"/>
      <c r="V166" s="342"/>
      <c r="W166" s="342"/>
      <c r="AI166" s="342" t="s">
        <v>2226</v>
      </c>
      <c r="AJ166" s="342"/>
      <c r="AK166" s="342"/>
      <c r="AL166" s="342"/>
      <c r="AM166" s="342"/>
      <c r="AN166" s="342"/>
      <c r="AO166" s="342"/>
      <c r="AP166" s="342"/>
      <c r="AT166" s="9" t="s">
        <v>211</v>
      </c>
      <c r="AU166" s="241"/>
      <c r="AW166" s="212"/>
      <c r="AX166" s="212"/>
      <c r="AY166" s="131" t="s">
        <v>1075</v>
      </c>
      <c r="AZ166" s="211" t="s">
        <v>1521</v>
      </c>
      <c r="BA166" s="209" t="s">
        <v>1157</v>
      </c>
      <c r="BB166" s="231" t="s">
        <v>1222</v>
      </c>
      <c r="BC166" s="246" t="s">
        <v>1222</v>
      </c>
      <c r="BD166" s="323" t="s">
        <v>1110</v>
      </c>
      <c r="BE166" s="320" t="s">
        <v>2516</v>
      </c>
      <c r="BF166" s="6" t="e">
        <f t="shared" si="226"/>
        <v>#N/A</v>
      </c>
    </row>
    <row r="167" spans="1:58" hidden="1">
      <c r="A167" s="125"/>
      <c r="B167" s="111"/>
      <c r="C167" s="111"/>
      <c r="D167" s="111"/>
      <c r="E167" s="111"/>
      <c r="F167" s="111"/>
      <c r="G167" s="111"/>
      <c r="H167" s="111"/>
      <c r="I167" s="111"/>
      <c r="J167" s="111"/>
      <c r="K167" s="111"/>
      <c r="L167" s="126"/>
      <c r="N167" s="110" t="str">
        <f>CONCATENATE($AU$10,$B$11,$N$122)</f>
        <v>Before 12-31-2008Smith60</v>
      </c>
      <c r="P167" s="43"/>
      <c r="Q167" s="49"/>
      <c r="R167" s="44"/>
      <c r="S167" s="221"/>
      <c r="T167" s="43"/>
      <c r="U167" s="49"/>
      <c r="V167" s="49"/>
      <c r="W167" s="44"/>
      <c r="AI167" s="43"/>
      <c r="AJ167" s="49" t="s">
        <v>2181</v>
      </c>
      <c r="AK167" s="44"/>
      <c r="AL167" s="273"/>
      <c r="AM167" s="43"/>
      <c r="AN167" s="49"/>
      <c r="AO167" s="49"/>
      <c r="AP167" s="44"/>
      <c r="AT167" s="9" t="s">
        <v>212</v>
      </c>
      <c r="AW167" s="212"/>
      <c r="AX167" s="212"/>
      <c r="AY167" s="131" t="s">
        <v>1191</v>
      </c>
      <c r="AZ167" s="211" t="s">
        <v>1149</v>
      </c>
      <c r="BA167" s="209" t="s">
        <v>1158</v>
      </c>
      <c r="BB167" s="231" t="s">
        <v>1223</v>
      </c>
      <c r="BC167" s="246" t="s">
        <v>1223</v>
      </c>
      <c r="BD167" s="323" t="s">
        <v>1111</v>
      </c>
      <c r="BE167" s="321" t="s">
        <v>1109</v>
      </c>
      <c r="BF167" s="6">
        <f t="shared" si="226"/>
        <v>72</v>
      </c>
    </row>
    <row r="168" spans="1:58" hidden="1">
      <c r="A168" s="125"/>
      <c r="B168" s="111"/>
      <c r="C168" s="111"/>
      <c r="D168" s="111"/>
      <c r="E168" s="111"/>
      <c r="F168" s="111"/>
      <c r="G168" s="111"/>
      <c r="H168" s="111"/>
      <c r="I168" s="111"/>
      <c r="J168" s="111"/>
      <c r="K168" s="111"/>
      <c r="L168" s="126"/>
      <c r="N168" s="110" t="str">
        <f>CONCATENATE($AU$11,$B$11,$N$122)</f>
        <v>1/1/2009 - 5/13/2010Smith60</v>
      </c>
      <c r="P168" s="45"/>
      <c r="Q168" s="37"/>
      <c r="R168" s="46"/>
      <c r="S168" s="221">
        <f>+S102/5*10</f>
        <v>56200</v>
      </c>
      <c r="T168" s="45"/>
      <c r="U168" s="37"/>
      <c r="V168" s="37"/>
      <c r="W168" s="46"/>
      <c r="AI168" s="45"/>
      <c r="AJ168" s="37"/>
      <c r="AK168" s="46"/>
      <c r="AL168" s="274">
        <v>51600</v>
      </c>
      <c r="AM168" s="45"/>
      <c r="AN168" s="37"/>
      <c r="AO168" s="37"/>
      <c r="AP168" s="46"/>
      <c r="AT168" s="9" t="s">
        <v>213</v>
      </c>
      <c r="AW168" s="212"/>
      <c r="AX168" s="212"/>
      <c r="AY168" s="131" t="s">
        <v>1192</v>
      </c>
      <c r="AZ168" s="211" t="s">
        <v>1454</v>
      </c>
      <c r="BA168" s="209" t="s">
        <v>1159</v>
      </c>
      <c r="BB168" s="231" t="s">
        <v>1224</v>
      </c>
      <c r="BC168" s="246" t="s">
        <v>1224</v>
      </c>
      <c r="BD168" s="323" t="s">
        <v>2518</v>
      </c>
      <c r="BE168" s="320" t="s">
        <v>2517</v>
      </c>
      <c r="BF168" s="6" t="e">
        <f t="shared" si="226"/>
        <v>#N/A</v>
      </c>
    </row>
    <row r="169" spans="1:58" hidden="1">
      <c r="A169" s="125"/>
      <c r="B169" s="111"/>
      <c r="C169" s="111"/>
      <c r="D169" s="111"/>
      <c r="E169" s="111"/>
      <c r="F169" s="111"/>
      <c r="G169" s="111"/>
      <c r="H169" s="111"/>
      <c r="I169" s="111"/>
      <c r="J169" s="111"/>
      <c r="K169" s="111"/>
      <c r="L169" s="126"/>
      <c r="N169" s="108"/>
      <c r="P169" s="45"/>
      <c r="Q169" s="37"/>
      <c r="R169" s="46"/>
      <c r="S169" s="190">
        <f>+MAX(S168,S170)</f>
        <v>56200</v>
      </c>
      <c r="T169" s="45"/>
      <c r="U169" s="37"/>
      <c r="V169" s="37"/>
      <c r="W169" s="46"/>
      <c r="AI169" s="45"/>
      <c r="AJ169" s="37"/>
      <c r="AK169" s="46"/>
      <c r="AL169" s="275"/>
      <c r="AM169" s="45"/>
      <c r="AN169" s="37"/>
      <c r="AO169" s="37"/>
      <c r="AP169" s="46"/>
      <c r="AT169" s="9" t="s">
        <v>214</v>
      </c>
      <c r="AW169" s="212"/>
      <c r="AX169" s="212"/>
      <c r="AY169" s="131" t="s">
        <v>1193</v>
      </c>
      <c r="AZ169" s="211" t="s">
        <v>1150</v>
      </c>
      <c r="BA169" s="209" t="s">
        <v>1160</v>
      </c>
      <c r="BB169" s="231" t="s">
        <v>204</v>
      </c>
      <c r="BC169" s="246" t="s">
        <v>204</v>
      </c>
      <c r="BD169" s="323" t="s">
        <v>1112</v>
      </c>
      <c r="BE169" s="321" t="s">
        <v>1110</v>
      </c>
      <c r="BF169" s="6">
        <f t="shared" si="226"/>
        <v>73</v>
      </c>
    </row>
    <row r="170" spans="1:58" ht="15" hidden="1" customHeight="1">
      <c r="A170" s="125"/>
      <c r="B170" s="111"/>
      <c r="C170" s="111"/>
      <c r="D170" s="111"/>
      <c r="E170" s="111"/>
      <c r="F170" s="111"/>
      <c r="G170" s="111"/>
      <c r="H170" s="111"/>
      <c r="I170" s="111"/>
      <c r="J170" s="111"/>
      <c r="K170" s="111"/>
      <c r="L170" s="126"/>
      <c r="N170" s="110" t="str">
        <f>CONCATENATE($AU$13,$B$11,$N$122)</f>
        <v>6/29/2010 - 5/30/2011Smith60</v>
      </c>
      <c r="P170" s="45"/>
      <c r="Q170" s="37"/>
      <c r="R170" s="46"/>
      <c r="S170" s="221">
        <f>+S104/5*10</f>
        <v>56200</v>
      </c>
      <c r="T170" s="45"/>
      <c r="U170" s="37"/>
      <c r="V170" s="37"/>
      <c r="W170" s="46"/>
      <c r="AI170" s="45"/>
      <c r="AJ170" s="37"/>
      <c r="AK170" s="46"/>
      <c r="AL170" s="274">
        <v>51600</v>
      </c>
      <c r="AM170" s="45"/>
      <c r="AN170" s="37"/>
      <c r="AO170" s="37"/>
      <c r="AP170" s="46"/>
      <c r="AT170" s="9" t="s">
        <v>90</v>
      </c>
      <c r="AW170" s="212"/>
      <c r="AX170" s="212"/>
      <c r="AY170" s="131" t="s">
        <v>1194</v>
      </c>
      <c r="AZ170" s="211" t="s">
        <v>1455</v>
      </c>
      <c r="BA170" s="209" t="s">
        <v>1161</v>
      </c>
      <c r="BB170" s="231" t="s">
        <v>1226</v>
      </c>
      <c r="BC170" s="246" t="s">
        <v>1226</v>
      </c>
      <c r="BD170" s="323" t="s">
        <v>2519</v>
      </c>
      <c r="BE170" s="321" t="s">
        <v>1111</v>
      </c>
      <c r="BF170" s="6">
        <f t="shared" si="226"/>
        <v>74</v>
      </c>
    </row>
    <row r="171" spans="1:58" hidden="1">
      <c r="A171" s="125"/>
      <c r="B171" s="111"/>
      <c r="C171" s="111"/>
      <c r="D171" s="111"/>
      <c r="E171" s="111"/>
      <c r="F171" s="111"/>
      <c r="G171" s="111"/>
      <c r="H171" s="111"/>
      <c r="I171" s="111"/>
      <c r="J171" s="111"/>
      <c r="K171" s="111"/>
      <c r="L171" s="126"/>
      <c r="N171" s="108"/>
      <c r="P171" s="45"/>
      <c r="Q171" s="37"/>
      <c r="R171" s="46"/>
      <c r="S171" s="190">
        <f>+MAX(S170,S172)</f>
        <v>57900</v>
      </c>
      <c r="T171" s="45"/>
      <c r="U171" s="37"/>
      <c r="V171" s="37"/>
      <c r="W171" s="46"/>
      <c r="AI171" s="45"/>
      <c r="AJ171" s="37"/>
      <c r="AK171" s="46"/>
      <c r="AL171" s="275"/>
      <c r="AM171" s="45"/>
      <c r="AN171" s="37"/>
      <c r="AO171" s="37"/>
      <c r="AP171" s="46"/>
      <c r="AT171" s="9" t="s">
        <v>215</v>
      </c>
      <c r="AW171" s="212"/>
      <c r="AX171" s="212"/>
      <c r="AY171" s="131" t="s">
        <v>1195</v>
      </c>
      <c r="AZ171" s="211" t="s">
        <v>1151</v>
      </c>
      <c r="BA171" s="209" t="s">
        <v>1162</v>
      </c>
      <c r="BB171" s="231" t="s">
        <v>65</v>
      </c>
      <c r="BC171" s="246" t="s">
        <v>65</v>
      </c>
      <c r="BD171" s="323" t="s">
        <v>1513</v>
      </c>
      <c r="BE171" s="320" t="s">
        <v>2518</v>
      </c>
      <c r="BF171" s="6" t="e">
        <f t="shared" si="226"/>
        <v>#N/A</v>
      </c>
    </row>
    <row r="172" spans="1:58" ht="15" hidden="1" customHeight="1">
      <c r="A172" s="125"/>
      <c r="B172" s="111"/>
      <c r="C172" s="111"/>
      <c r="D172" s="111"/>
      <c r="E172" s="111"/>
      <c r="F172" s="111"/>
      <c r="G172" s="111"/>
      <c r="H172" s="111"/>
      <c r="I172" s="111"/>
      <c r="J172" s="111"/>
      <c r="K172" s="111"/>
      <c r="L172" s="126"/>
      <c r="N172" s="110" t="str">
        <f>CONCATENATE(AU15,$B$11)</f>
        <v>7/16/2011 - 11/31/2011Smith</v>
      </c>
      <c r="P172" s="45"/>
      <c r="Q172" s="37"/>
      <c r="R172" s="46"/>
      <c r="S172" s="221">
        <f>VLOOKUP($N172,'6-1-11'!$A$4:$T$257,E$122+3,FALSE)</f>
        <v>57900</v>
      </c>
      <c r="T172" s="45"/>
      <c r="U172" s="37"/>
      <c r="V172" s="37"/>
      <c r="W172" s="46"/>
      <c r="AI172" s="45"/>
      <c r="AJ172" s="37"/>
      <c r="AK172" s="46"/>
      <c r="AL172" s="274">
        <v>51600</v>
      </c>
      <c r="AM172" s="45"/>
      <c r="AN172" s="37"/>
      <c r="AO172" s="37"/>
      <c r="AP172" s="46"/>
      <c r="AT172" s="9" t="s">
        <v>216</v>
      </c>
      <c r="AW172" s="212"/>
      <c r="AX172" s="212"/>
      <c r="AY172" s="131" t="s">
        <v>2268</v>
      </c>
      <c r="AZ172" s="211" t="s">
        <v>1152</v>
      </c>
      <c r="BA172" s="209" t="s">
        <v>54</v>
      </c>
      <c r="BB172" s="231" t="s">
        <v>1227</v>
      </c>
      <c r="BC172" s="246" t="s">
        <v>1227</v>
      </c>
      <c r="BD172" s="324" t="s">
        <v>1113</v>
      </c>
      <c r="BE172" s="321" t="s">
        <v>1112</v>
      </c>
      <c r="BF172" s="6">
        <f t="shared" si="226"/>
        <v>75</v>
      </c>
    </row>
    <row r="173" spans="1:58" hidden="1">
      <c r="A173" s="125"/>
      <c r="B173" s="111"/>
      <c r="C173" s="111"/>
      <c r="D173" s="111"/>
      <c r="E173" s="111"/>
      <c r="F173" s="111"/>
      <c r="G173" s="111"/>
      <c r="H173" s="111"/>
      <c r="I173" s="111"/>
      <c r="J173" s="111"/>
      <c r="K173" s="111"/>
      <c r="L173" s="126"/>
      <c r="N173" s="108"/>
      <c r="P173" s="45"/>
      <c r="Q173" s="37"/>
      <c r="R173" s="46"/>
      <c r="S173" s="190">
        <f>+MAX(S172,S174)</f>
        <v>58700</v>
      </c>
      <c r="T173" s="45"/>
      <c r="U173" s="37"/>
      <c r="V173" s="37"/>
      <c r="W173" s="46"/>
      <c r="AI173" s="45"/>
      <c r="AJ173" s="37"/>
      <c r="AK173" s="46"/>
      <c r="AL173" s="275"/>
      <c r="AM173" s="45"/>
      <c r="AN173" s="37"/>
      <c r="AO173" s="37"/>
      <c r="AP173" s="46"/>
      <c r="AT173" s="9" t="s">
        <v>217</v>
      </c>
      <c r="AW173" s="212"/>
      <c r="AX173" s="212"/>
      <c r="AY173" s="131" t="s">
        <v>1196</v>
      </c>
      <c r="AZ173" s="211" t="s">
        <v>1153</v>
      </c>
      <c r="BA173" s="209" t="s">
        <v>1458</v>
      </c>
      <c r="BB173" s="231" t="s">
        <v>1228</v>
      </c>
      <c r="BC173" s="246" t="s">
        <v>1228</v>
      </c>
      <c r="BD173" s="323" t="s">
        <v>2520</v>
      </c>
      <c r="BE173" s="320" t="s">
        <v>2519</v>
      </c>
      <c r="BF173" s="6" t="e">
        <f t="shared" si="226"/>
        <v>#N/A</v>
      </c>
    </row>
    <row r="174" spans="1:58" ht="15" hidden="1" customHeight="1">
      <c r="A174" s="125"/>
      <c r="B174" s="111"/>
      <c r="C174" s="111"/>
      <c r="D174" s="111"/>
      <c r="E174" s="111"/>
      <c r="F174" s="111"/>
      <c r="G174" s="111"/>
      <c r="H174" s="111"/>
      <c r="I174" s="111"/>
      <c r="J174" s="111"/>
      <c r="K174" s="111"/>
      <c r="L174" s="126"/>
      <c r="N174" s="110" t="str">
        <f>CONCATENATE(AU17,$B$11)</f>
        <v>1/16/2012 - 12/3/2012Smith</v>
      </c>
      <c r="P174" s="45"/>
      <c r="Q174" s="37"/>
      <c r="R174" s="46"/>
      <c r="S174" s="221">
        <f>VLOOKUP($N174,'12-1-11'!$A$4:$T$257,E$122+3,FALSE)</f>
        <v>58700</v>
      </c>
      <c r="T174" s="45"/>
      <c r="U174" s="37"/>
      <c r="V174" s="37"/>
      <c r="W174" s="46"/>
      <c r="AI174" s="45"/>
      <c r="AJ174" s="37"/>
      <c r="AK174" s="46"/>
      <c r="AL174" s="274">
        <v>52400</v>
      </c>
      <c r="AM174" s="45"/>
      <c r="AN174" s="37"/>
      <c r="AO174" s="37"/>
      <c r="AP174" s="46"/>
      <c r="AT174" s="9" t="s">
        <v>71</v>
      </c>
      <c r="AW174" s="212"/>
      <c r="AX174" s="212"/>
      <c r="AY174" s="131" t="s">
        <v>1197</v>
      </c>
      <c r="AZ174" s="211" t="s">
        <v>1456</v>
      </c>
      <c r="BA174" s="209" t="s">
        <v>1522</v>
      </c>
      <c r="BB174" s="231" t="s">
        <v>68</v>
      </c>
      <c r="BC174" s="246" t="s">
        <v>68</v>
      </c>
      <c r="BD174" s="323" t="s">
        <v>1114</v>
      </c>
      <c r="BE174" s="321" t="s">
        <v>1513</v>
      </c>
      <c r="BF174" s="6">
        <f t="shared" si="226"/>
        <v>76</v>
      </c>
    </row>
    <row r="175" spans="1:58" hidden="1">
      <c r="A175" s="125"/>
      <c r="B175" s="111"/>
      <c r="C175" s="111"/>
      <c r="D175" s="111"/>
      <c r="E175" s="111"/>
      <c r="F175" s="111"/>
      <c r="G175" s="111"/>
      <c r="H175" s="111"/>
      <c r="I175" s="111"/>
      <c r="J175" s="111"/>
      <c r="K175" s="111"/>
      <c r="L175" s="126"/>
      <c r="N175" s="108"/>
      <c r="P175" s="45"/>
      <c r="Q175" s="37"/>
      <c r="R175" s="46"/>
      <c r="S175" s="190">
        <f>+MAX(S174,S176)</f>
        <v>64200</v>
      </c>
      <c r="T175" s="45"/>
      <c r="U175" s="37"/>
      <c r="V175" s="37"/>
      <c r="W175" s="46"/>
      <c r="AI175" s="45"/>
      <c r="AJ175" s="37"/>
      <c r="AK175" s="46"/>
      <c r="AL175" s="275"/>
      <c r="AM175" s="45"/>
      <c r="AN175" s="37"/>
      <c r="AO175" s="37"/>
      <c r="AP175" s="46"/>
      <c r="AT175" s="9" t="s">
        <v>218</v>
      </c>
      <c r="AW175" s="212"/>
      <c r="AX175" s="212"/>
      <c r="AY175" s="131" t="s">
        <v>1198</v>
      </c>
      <c r="AZ175" s="211" t="s">
        <v>1154</v>
      </c>
      <c r="BA175" s="209" t="s">
        <v>1163</v>
      </c>
      <c r="BB175" s="231" t="s">
        <v>1073</v>
      </c>
      <c r="BC175" s="246" t="s">
        <v>1073</v>
      </c>
      <c r="BD175" s="323" t="s">
        <v>2521</v>
      </c>
      <c r="BE175" s="321" t="s">
        <v>1113</v>
      </c>
      <c r="BF175" s="6">
        <f t="shared" si="226"/>
        <v>77</v>
      </c>
    </row>
    <row r="176" spans="1:58" hidden="1">
      <c r="A176" s="125"/>
      <c r="B176" s="111"/>
      <c r="C176" s="111"/>
      <c r="D176" s="111"/>
      <c r="E176" s="111"/>
      <c r="F176" s="111"/>
      <c r="G176" s="111"/>
      <c r="H176" s="111"/>
      <c r="I176" s="111"/>
      <c r="J176" s="111"/>
      <c r="K176" s="111"/>
      <c r="L176" s="126"/>
      <c r="N176" s="110" t="str">
        <f>CONCATENATE(AU19,$B$11)</f>
        <v>1/18/2013 - 12/17/2013Smith</v>
      </c>
      <c r="P176" s="45"/>
      <c r="Q176" s="37"/>
      <c r="R176" s="46"/>
      <c r="S176" s="221">
        <f>VLOOKUP($N176,'2013 placeholder'!$A$4:$T$257,E$122+3,FALSE)</f>
        <v>64200</v>
      </c>
      <c r="T176" s="45"/>
      <c r="U176" s="37"/>
      <c r="V176" s="37"/>
      <c r="W176" s="46"/>
      <c r="AI176" s="45"/>
      <c r="AJ176" s="37"/>
      <c r="AK176" s="46"/>
      <c r="AL176" s="274">
        <v>52400</v>
      </c>
      <c r="AM176" s="45"/>
      <c r="AN176" s="37"/>
      <c r="AO176" s="37"/>
      <c r="AP176" s="46"/>
      <c r="AT176" s="9" t="s">
        <v>219</v>
      </c>
      <c r="AW176" s="212"/>
      <c r="AX176" s="212"/>
      <c r="AY176" s="131" t="s">
        <v>1199</v>
      </c>
      <c r="AZ176" s="211" t="s">
        <v>1155</v>
      </c>
      <c r="BA176" s="209" t="s">
        <v>1459</v>
      </c>
      <c r="BB176" s="231" t="s">
        <v>1232</v>
      </c>
      <c r="BC176" s="246" t="s">
        <v>1232</v>
      </c>
      <c r="BD176" s="323" t="s">
        <v>2522</v>
      </c>
      <c r="BE176" s="320" t="s">
        <v>2520</v>
      </c>
      <c r="BF176" s="6" t="e">
        <f t="shared" si="226"/>
        <v>#N/A</v>
      </c>
    </row>
    <row r="177" spans="1:58" hidden="1">
      <c r="A177" s="125"/>
      <c r="B177" s="111"/>
      <c r="C177" s="111"/>
      <c r="D177" s="111"/>
      <c r="E177" s="111"/>
      <c r="F177" s="111"/>
      <c r="G177" s="111"/>
      <c r="H177" s="111"/>
      <c r="I177" s="111"/>
      <c r="J177" s="111"/>
      <c r="K177" s="111"/>
      <c r="L177" s="126"/>
      <c r="N177" s="191" t="s">
        <v>2231</v>
      </c>
      <c r="P177" s="45"/>
      <c r="Q177" s="37"/>
      <c r="R177" s="46"/>
      <c r="S177" s="242">
        <f>+MAX(S176,S178)</f>
        <v>64200</v>
      </c>
      <c r="T177" s="45"/>
      <c r="U177" s="37"/>
      <c r="V177" s="37"/>
      <c r="W177" s="46"/>
      <c r="AI177" s="45"/>
      <c r="AJ177" s="37"/>
      <c r="AK177" s="46"/>
      <c r="AL177" s="275"/>
      <c r="AM177" s="45"/>
      <c r="AN177" s="37"/>
      <c r="AO177" s="37"/>
      <c r="AP177" s="46"/>
      <c r="AT177" s="9" t="s">
        <v>220</v>
      </c>
      <c r="AW177" s="212"/>
      <c r="AX177" s="212"/>
      <c r="AY177" s="131" t="s">
        <v>1200</v>
      </c>
      <c r="AZ177" s="211" t="s">
        <v>1156</v>
      </c>
      <c r="BA177" s="209" t="s">
        <v>2170</v>
      </c>
      <c r="BB177" s="231" t="s">
        <v>1233</v>
      </c>
      <c r="BC177" s="246" t="s">
        <v>1233</v>
      </c>
      <c r="BD177" s="323" t="s">
        <v>2523</v>
      </c>
      <c r="BE177" s="321" t="s">
        <v>1114</v>
      </c>
      <c r="BF177" s="6">
        <f t="shared" si="226"/>
        <v>80</v>
      </c>
    </row>
    <row r="178" spans="1:58" hidden="1">
      <c r="A178" s="125"/>
      <c r="B178" s="111"/>
      <c r="C178" s="111"/>
      <c r="D178" s="111"/>
      <c r="E178" s="111"/>
      <c r="F178" s="111"/>
      <c r="G178" s="111"/>
      <c r="H178" s="111"/>
      <c r="I178" s="111"/>
      <c r="J178" s="111"/>
      <c r="K178" s="111"/>
      <c r="L178" s="126"/>
      <c r="N178" s="222" t="str">
        <f>CONCATENATE(AU21,$B$11)</f>
        <v>2/1/2014 - 3/5/2015Smith</v>
      </c>
      <c r="P178" s="45"/>
      <c r="Q178" s="37"/>
      <c r="R178" s="46"/>
      <c r="S178" s="226">
        <f>VLOOKUP(N178,'2014 placeholder'!A4:D257,E122+3,FALSE)</f>
        <v>54600</v>
      </c>
      <c r="T178" s="45"/>
      <c r="U178" s="37"/>
      <c r="V178" s="37"/>
      <c r="W178" s="46"/>
      <c r="AI178" s="45"/>
      <c r="AJ178" s="37"/>
      <c r="AK178" s="46"/>
      <c r="AL178" s="276">
        <v>52500</v>
      </c>
      <c r="AM178" s="45"/>
      <c r="AN178" s="37"/>
      <c r="AO178" s="37"/>
      <c r="AP178" s="46"/>
      <c r="AT178" s="9" t="s">
        <v>221</v>
      </c>
      <c r="AW178" s="212"/>
      <c r="AX178" s="212"/>
      <c r="AY178" s="131" t="s">
        <v>1195</v>
      </c>
      <c r="AZ178" s="211" t="s">
        <v>1151</v>
      </c>
      <c r="BA178" s="209" t="s">
        <v>1523</v>
      </c>
      <c r="BB178" s="231" t="s">
        <v>1475</v>
      </c>
      <c r="BC178" s="246" t="s">
        <v>1475</v>
      </c>
      <c r="BD178" s="323" t="s">
        <v>118</v>
      </c>
      <c r="BE178" s="320" t="s">
        <v>2521</v>
      </c>
      <c r="BF178" s="6" t="e">
        <f t="shared" si="226"/>
        <v>#N/A</v>
      </c>
    </row>
    <row r="179" spans="1:58" hidden="1">
      <c r="A179" s="125"/>
      <c r="B179" s="111"/>
      <c r="C179" s="111"/>
      <c r="D179" s="111"/>
      <c r="E179" s="111"/>
      <c r="F179" s="111"/>
      <c r="G179" s="111"/>
      <c r="H179" s="111"/>
      <c r="I179" s="111"/>
      <c r="J179" s="111"/>
      <c r="K179" s="111"/>
      <c r="L179" s="126"/>
      <c r="N179" s="191" t="s">
        <v>2231</v>
      </c>
      <c r="P179" s="45"/>
      <c r="Q179" s="37"/>
      <c r="R179" s="46"/>
      <c r="S179" s="223">
        <f>+MAX(S178,S180)</f>
        <v>58400</v>
      </c>
      <c r="T179" s="45"/>
      <c r="U179" s="37"/>
      <c r="V179" s="37"/>
      <c r="W179" s="46"/>
      <c r="AI179" s="45"/>
      <c r="AJ179" s="37"/>
      <c r="AK179" s="46"/>
      <c r="AL179" s="275"/>
      <c r="AM179" s="45"/>
      <c r="AN179" s="37"/>
      <c r="AO179" s="37"/>
      <c r="AP179" s="46"/>
      <c r="AT179" s="9" t="s">
        <v>57</v>
      </c>
      <c r="AW179" s="212"/>
      <c r="AX179" s="212"/>
      <c r="AY179" s="131" t="s">
        <v>2268</v>
      </c>
      <c r="AZ179" s="211" t="s">
        <v>1152</v>
      </c>
      <c r="BA179" s="209" t="s">
        <v>1460</v>
      </c>
      <c r="BB179" s="258" t="s">
        <v>1234</v>
      </c>
      <c r="BC179" s="246" t="s">
        <v>1234</v>
      </c>
      <c r="BD179" s="323" t="s">
        <v>2524</v>
      </c>
      <c r="BE179" s="320" t="s">
        <v>2522</v>
      </c>
      <c r="BF179" s="6" t="e">
        <f t="shared" si="226"/>
        <v>#N/A</v>
      </c>
    </row>
    <row r="180" spans="1:58" hidden="1">
      <c r="A180" s="125"/>
      <c r="B180" s="111"/>
      <c r="C180" s="111"/>
      <c r="D180" s="111"/>
      <c r="E180" s="111"/>
      <c r="F180" s="111"/>
      <c r="G180" s="111"/>
      <c r="H180" s="111"/>
      <c r="I180" s="111"/>
      <c r="J180" s="111"/>
      <c r="K180" s="111"/>
      <c r="L180" s="126"/>
      <c r="N180" s="222" t="str">
        <f>CONCATENATE(AU23,$B$11)</f>
        <v>4/21/2015 - 3/27/2016Smith</v>
      </c>
      <c r="P180" s="45"/>
      <c r="Q180" s="37"/>
      <c r="R180" s="46"/>
      <c r="S180" s="226">
        <f>VLOOKUP(N180,'2015 MTSP Limits'!A4:D257,E122+3,FALSE)</f>
        <v>58400</v>
      </c>
      <c r="T180" s="45"/>
      <c r="U180" s="37"/>
      <c r="V180" s="37"/>
      <c r="W180" s="46"/>
      <c r="AI180" s="45"/>
      <c r="AJ180" s="37"/>
      <c r="AK180" s="46"/>
      <c r="AL180" s="276">
        <v>54100</v>
      </c>
      <c r="AM180" s="45"/>
      <c r="AN180" s="37"/>
      <c r="AO180" s="37"/>
      <c r="AP180" s="46"/>
      <c r="AT180" s="9" t="s">
        <v>222</v>
      </c>
      <c r="AW180" s="212"/>
      <c r="AX180" s="212"/>
      <c r="AY180" s="131" t="s">
        <v>1196</v>
      </c>
      <c r="AZ180" s="211" t="s">
        <v>1153</v>
      </c>
      <c r="BA180" s="209" t="s">
        <v>1165</v>
      </c>
      <c r="BB180" s="231" t="s">
        <v>1235</v>
      </c>
      <c r="BC180" s="246" t="s">
        <v>1236</v>
      </c>
      <c r="BD180" s="323" t="s">
        <v>1575</v>
      </c>
      <c r="BE180" s="320" t="s">
        <v>2523</v>
      </c>
      <c r="BF180" s="6" t="e">
        <f t="shared" si="226"/>
        <v>#N/A</v>
      </c>
    </row>
    <row r="181" spans="1:58" hidden="1">
      <c r="A181" s="125"/>
      <c r="B181" s="111"/>
      <c r="C181" s="111"/>
      <c r="D181" s="111"/>
      <c r="E181" s="111"/>
      <c r="F181" s="111"/>
      <c r="G181" s="111"/>
      <c r="H181" s="111"/>
      <c r="I181" s="111"/>
      <c r="J181" s="111"/>
      <c r="K181" s="111"/>
      <c r="L181" s="126"/>
      <c r="N181" s="191" t="s">
        <v>2231</v>
      </c>
      <c r="P181" s="45"/>
      <c r="Q181" s="37"/>
      <c r="R181" s="46"/>
      <c r="S181" s="223">
        <f>+MAX(S180,S182)</f>
        <v>64000</v>
      </c>
      <c r="T181" s="45"/>
      <c r="U181" s="37"/>
      <c r="V181" s="37"/>
      <c r="W181" s="46"/>
      <c r="AI181" s="45"/>
      <c r="AJ181" s="37"/>
      <c r="AK181" s="46"/>
      <c r="AL181" s="275"/>
      <c r="AM181" s="45"/>
      <c r="AN181" s="37"/>
      <c r="AO181" s="37"/>
      <c r="AP181" s="46"/>
      <c r="AT181" s="9" t="s">
        <v>223</v>
      </c>
      <c r="AW181" s="212"/>
      <c r="AX181" s="212"/>
      <c r="AY181" s="131" t="s">
        <v>1197</v>
      </c>
      <c r="AZ181" s="211" t="s">
        <v>1456</v>
      </c>
      <c r="BA181" s="209" t="s">
        <v>1166</v>
      </c>
      <c r="BB181" s="231" t="s">
        <v>1236</v>
      </c>
      <c r="BC181" s="246" t="s">
        <v>1237</v>
      </c>
      <c r="BD181" s="323" t="s">
        <v>1514</v>
      </c>
      <c r="BE181" s="320" t="s">
        <v>118</v>
      </c>
      <c r="BF181" s="6" t="e">
        <f t="shared" si="226"/>
        <v>#N/A</v>
      </c>
    </row>
    <row r="182" spans="1:58" hidden="1">
      <c r="A182" s="125"/>
      <c r="B182" s="111"/>
      <c r="C182" s="111"/>
      <c r="D182" s="111"/>
      <c r="E182" s="111"/>
      <c r="F182" s="111"/>
      <c r="G182" s="111"/>
      <c r="H182" s="111"/>
      <c r="I182" s="111"/>
      <c r="J182" s="111"/>
      <c r="K182" s="111"/>
      <c r="L182" s="126"/>
      <c r="N182" s="222" t="str">
        <f>CONCATENATE(AU25,$B$11)</f>
        <v>5/13/2016 - 4/13/2017Smith</v>
      </c>
      <c r="P182" s="45"/>
      <c r="Q182" s="37"/>
      <c r="R182" s="46"/>
      <c r="S182" s="226">
        <f>VLOOKUP(N182,MTSP2016!A4:D257,E122+3,FALSE)</f>
        <v>64000</v>
      </c>
      <c r="T182" s="45"/>
      <c r="U182" s="37"/>
      <c r="V182" s="37"/>
      <c r="W182" s="46"/>
      <c r="AI182" s="45"/>
      <c r="AJ182" s="37"/>
      <c r="AK182" s="46"/>
      <c r="AL182" s="277">
        <v>53300</v>
      </c>
      <c r="AM182" s="45"/>
      <c r="AN182" s="37"/>
      <c r="AO182" s="37"/>
      <c r="AP182" s="46"/>
      <c r="AT182" s="9" t="s">
        <v>224</v>
      </c>
      <c r="AW182" s="212"/>
      <c r="AX182" s="212"/>
      <c r="AY182" s="131" t="s">
        <v>1198</v>
      </c>
      <c r="AZ182" s="211" t="s">
        <v>1154</v>
      </c>
      <c r="BA182" s="209" t="s">
        <v>1167</v>
      </c>
      <c r="BB182" s="231" t="s">
        <v>1237</v>
      </c>
      <c r="BC182" s="246" t="s">
        <v>1477</v>
      </c>
      <c r="BD182" s="323" t="s">
        <v>2525</v>
      </c>
      <c r="BE182" s="320" t="s">
        <v>2524</v>
      </c>
      <c r="BF182" s="6" t="e">
        <f t="shared" si="226"/>
        <v>#N/A</v>
      </c>
    </row>
    <row r="183" spans="1:58" hidden="1">
      <c r="A183" s="125"/>
      <c r="B183" s="111"/>
      <c r="C183" s="111"/>
      <c r="D183" s="111"/>
      <c r="E183" s="111"/>
      <c r="F183" s="111"/>
      <c r="G183" s="111"/>
      <c r="H183" s="111"/>
      <c r="I183" s="111"/>
      <c r="J183" s="111"/>
      <c r="K183" s="111"/>
      <c r="L183" s="126"/>
      <c r="N183" s="191" t="s">
        <v>2231</v>
      </c>
      <c r="P183" s="45"/>
      <c r="Q183" s="37"/>
      <c r="R183" s="46"/>
      <c r="S183" s="223">
        <f>+MAX(S182,S184)</f>
        <v>64000</v>
      </c>
      <c r="T183" s="45"/>
      <c r="U183" s="37"/>
      <c r="V183" s="37"/>
      <c r="W183" s="46"/>
      <c r="AI183" s="45"/>
      <c r="AJ183" s="37"/>
      <c r="AK183" s="46"/>
      <c r="AL183" s="275"/>
      <c r="AM183" s="45"/>
      <c r="AN183" s="37"/>
      <c r="AO183" s="37"/>
      <c r="AP183" s="46"/>
      <c r="AT183" s="9" t="s">
        <v>225</v>
      </c>
      <c r="AW183" s="212"/>
      <c r="AX183" s="212"/>
      <c r="AY183" s="131" t="s">
        <v>1199</v>
      </c>
      <c r="AZ183" s="211" t="s">
        <v>1155</v>
      </c>
      <c r="BA183" s="209" t="s">
        <v>1168</v>
      </c>
      <c r="BB183" s="231" t="s">
        <v>1477</v>
      </c>
      <c r="BC183" s="246" t="s">
        <v>2752</v>
      </c>
      <c r="BD183" s="323" t="s">
        <v>2526</v>
      </c>
      <c r="BE183" s="321" t="s">
        <v>1575</v>
      </c>
      <c r="BF183" s="6">
        <f t="shared" si="226"/>
        <v>81</v>
      </c>
    </row>
    <row r="184" spans="1:58" hidden="1">
      <c r="A184" s="127"/>
      <c r="B184" s="128"/>
      <c r="C184" s="128"/>
      <c r="D184" s="128"/>
      <c r="E184" s="128"/>
      <c r="F184" s="128"/>
      <c r="G184" s="128"/>
      <c r="H184" s="128"/>
      <c r="I184" s="128"/>
      <c r="J184" s="128"/>
      <c r="K184" s="128"/>
      <c r="L184" s="129"/>
      <c r="N184" s="269" t="str">
        <f>CONCATENATE(AU27,$B$11)</f>
        <v>5/30/2017 - 3/31/2018Smith</v>
      </c>
      <c r="P184" s="47"/>
      <c r="Q184" s="50"/>
      <c r="R184" s="48"/>
      <c r="S184" s="226">
        <f>VLOOKUP($N184,MTSP2017!A4:D257,E122+3,FALSE)</f>
        <v>58000</v>
      </c>
      <c r="T184" s="47"/>
      <c r="U184" s="50"/>
      <c r="V184" s="50"/>
      <c r="W184" s="48"/>
      <c r="AI184" s="47"/>
      <c r="AJ184" s="50"/>
      <c r="AK184" s="48"/>
      <c r="AL184" s="278">
        <v>55200</v>
      </c>
      <c r="AM184" s="47"/>
      <c r="AN184" s="50"/>
      <c r="AO184" s="50"/>
      <c r="AP184" s="48"/>
      <c r="AT184" s="9" t="s">
        <v>226</v>
      </c>
      <c r="AW184" s="212"/>
      <c r="AX184" s="212"/>
      <c r="AY184" s="131" t="s">
        <v>1200</v>
      </c>
      <c r="AZ184" s="211" t="s">
        <v>1156</v>
      </c>
      <c r="BA184" s="209" t="s">
        <v>1169</v>
      </c>
      <c r="BB184" s="232" t="s">
        <v>2752</v>
      </c>
      <c r="BC184" s="246" t="s">
        <v>71</v>
      </c>
      <c r="BD184" s="323" t="s">
        <v>2527</v>
      </c>
      <c r="BE184" s="321" t="s">
        <v>1514</v>
      </c>
      <c r="BF184" s="6">
        <f t="shared" si="226"/>
        <v>82</v>
      </c>
    </row>
    <row r="185" spans="1:58" hidden="1">
      <c r="A185" s="111"/>
      <c r="B185" s="111"/>
      <c r="C185" s="111"/>
      <c r="D185" s="111"/>
      <c r="E185" s="111"/>
      <c r="F185" s="111"/>
      <c r="G185" s="111"/>
      <c r="H185" s="111"/>
      <c r="I185" s="111"/>
      <c r="J185" s="111"/>
      <c r="K185" s="111"/>
      <c r="L185" s="111"/>
      <c r="N185" s="191" t="s">
        <v>2231</v>
      </c>
      <c r="P185" s="37"/>
      <c r="Q185" s="37"/>
      <c r="R185" s="37"/>
      <c r="S185" s="238">
        <f>MAX(S184,S186)</f>
        <v>64000</v>
      </c>
      <c r="T185" s="37"/>
      <c r="U185" s="37"/>
      <c r="V185" s="37"/>
      <c r="W185" s="37"/>
      <c r="AI185" s="37"/>
      <c r="AJ185" s="37"/>
      <c r="AK185" s="37"/>
      <c r="AL185" s="317"/>
      <c r="AM185" s="37"/>
      <c r="AN185" s="37"/>
      <c r="AO185" s="37"/>
      <c r="AP185" s="37"/>
      <c r="AT185" s="9" t="s">
        <v>227</v>
      </c>
      <c r="AW185" s="212"/>
      <c r="AX185" s="212"/>
      <c r="AY185" s="131"/>
      <c r="AZ185" s="211"/>
      <c r="BA185" s="209"/>
      <c r="BB185" s="232"/>
      <c r="BC185" s="246"/>
      <c r="BD185" s="323" t="s">
        <v>1447</v>
      </c>
      <c r="BE185" s="320" t="s">
        <v>2525</v>
      </c>
    </row>
    <row r="186" spans="1:58" hidden="1">
      <c r="A186" s="111"/>
      <c r="B186" s="111"/>
      <c r="C186" s="111"/>
      <c r="D186" s="111"/>
      <c r="E186" s="111"/>
      <c r="F186" s="111"/>
      <c r="G186" s="111"/>
      <c r="H186" s="111"/>
      <c r="I186" s="111"/>
      <c r="J186" s="111"/>
      <c r="K186" s="111"/>
      <c r="L186" s="111"/>
      <c r="N186" s="269" t="str">
        <f>CONCATENATE(AU29,$B$11)</f>
        <v>On or After 5/17/2018Smith</v>
      </c>
      <c r="P186" s="37"/>
      <c r="Q186" s="37"/>
      <c r="R186" s="37"/>
      <c r="S186" s="238">
        <f>INDEX(MTSP2018!D3:D257,MATCH('Income-Rent Tool'!N186,MTSP2018!A3:A257,0))</f>
        <v>64000</v>
      </c>
      <c r="T186" s="37"/>
      <c r="U186" s="37"/>
      <c r="V186" s="37"/>
      <c r="W186" s="37"/>
      <c r="AI186" s="37"/>
      <c r="AJ186" s="37"/>
      <c r="AK186" s="37"/>
      <c r="AL186" s="317">
        <v>58400</v>
      </c>
      <c r="AM186" s="37"/>
      <c r="AN186" s="37"/>
      <c r="AO186" s="37"/>
      <c r="AP186" s="37"/>
      <c r="AT186" s="9" t="s">
        <v>228</v>
      </c>
      <c r="AW186" s="212"/>
      <c r="AX186" s="212"/>
      <c r="AY186" s="131"/>
      <c r="AZ186" s="211"/>
      <c r="BA186" s="209"/>
      <c r="BB186" s="232"/>
      <c r="BC186" s="246"/>
      <c r="BD186" s="323" t="s">
        <v>1115</v>
      </c>
      <c r="BE186" s="320" t="s">
        <v>2526</v>
      </c>
    </row>
    <row r="187" spans="1:58" hidden="1">
      <c r="M187" s="7"/>
      <c r="N187" s="240"/>
      <c r="O187" s="241"/>
      <c r="P187" s="238"/>
      <c r="Q187" s="238"/>
      <c r="R187" s="238"/>
      <c r="S187" s="238"/>
      <c r="T187" s="238"/>
      <c r="U187" s="238"/>
      <c r="V187" s="238"/>
      <c r="W187" s="238"/>
      <c r="X187" s="241"/>
      <c r="Y187" s="241"/>
      <c r="Z187" s="241"/>
      <c r="AA187" s="241"/>
      <c r="AB187" s="241"/>
      <c r="AC187" s="241"/>
      <c r="AD187" s="241"/>
      <c r="AE187" s="241"/>
      <c r="AF187" s="241"/>
      <c r="AG187" s="241"/>
      <c r="AH187" s="241"/>
      <c r="AI187" s="241"/>
      <c r="AJ187" s="241"/>
      <c r="AK187" s="241"/>
      <c r="AL187" s="241"/>
      <c r="AM187" s="241"/>
      <c r="AN187" s="241"/>
      <c r="AO187" s="241"/>
      <c r="AP187" s="241"/>
      <c r="AT187" s="9" t="s">
        <v>38</v>
      </c>
      <c r="AW187" s="212"/>
      <c r="AX187" s="212"/>
      <c r="AY187" s="131" t="s">
        <v>1201</v>
      </c>
      <c r="AZ187" s="211" t="s">
        <v>1157</v>
      </c>
      <c r="BA187" s="209" t="s">
        <v>1068</v>
      </c>
      <c r="BB187" s="231" t="s">
        <v>71</v>
      </c>
      <c r="BC187" s="246" t="s">
        <v>1239</v>
      </c>
      <c r="BD187" s="323" t="s">
        <v>2528</v>
      </c>
      <c r="BE187" s="325" t="s">
        <v>2527</v>
      </c>
      <c r="BF187" s="6" t="e">
        <f t="shared" ref="BF187:BF218" si="227">+MATCH(BE$10:BE$555,AZ$10:AZ$547,0)</f>
        <v>#N/A</v>
      </c>
    </row>
    <row r="188" spans="1:58" hidden="1">
      <c r="A188" s="343" t="s">
        <v>2122</v>
      </c>
      <c r="B188" s="113"/>
      <c r="C188" s="114"/>
      <c r="D188" s="65" t="s">
        <v>2316</v>
      </c>
      <c r="E188" s="66"/>
      <c r="F188" s="66"/>
      <c r="G188" s="66"/>
      <c r="H188" s="66"/>
      <c r="I188" s="66"/>
      <c r="J188" s="66"/>
      <c r="K188" s="66"/>
      <c r="L188" s="66"/>
      <c r="M188" s="122"/>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4"/>
      <c r="AT188" s="9" t="s">
        <v>229</v>
      </c>
      <c r="AW188" s="212"/>
      <c r="AX188" s="212"/>
      <c r="AY188" s="131" t="s">
        <v>1202</v>
      </c>
      <c r="AZ188" s="211" t="s">
        <v>1158</v>
      </c>
      <c r="BA188" s="209" t="s">
        <v>1170</v>
      </c>
      <c r="BB188" s="231" t="s">
        <v>1239</v>
      </c>
      <c r="BC188" s="246" t="s">
        <v>1240</v>
      </c>
      <c r="BD188" s="323" t="s">
        <v>2529</v>
      </c>
      <c r="BE188" s="321" t="s">
        <v>1447</v>
      </c>
      <c r="BF188" s="6">
        <f t="shared" si="227"/>
        <v>84</v>
      </c>
    </row>
    <row r="189" spans="1:58" hidden="1">
      <c r="A189" s="344"/>
      <c r="B189" s="115"/>
      <c r="C189" s="116"/>
      <c r="D189" s="68"/>
      <c r="E189" s="69">
        <v>1</v>
      </c>
      <c r="F189" s="69">
        <v>2</v>
      </c>
      <c r="G189" s="69">
        <v>3</v>
      </c>
      <c r="H189" s="69">
        <v>4</v>
      </c>
      <c r="I189" s="69">
        <v>5</v>
      </c>
      <c r="J189" s="69">
        <v>6</v>
      </c>
      <c r="K189" s="69">
        <v>7</v>
      </c>
      <c r="L189" s="69">
        <v>8</v>
      </c>
      <c r="M189" s="125"/>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26"/>
      <c r="AT189" s="9" t="s">
        <v>230</v>
      </c>
      <c r="AW189" s="212"/>
      <c r="AX189" s="212"/>
      <c r="AY189" s="131" t="s">
        <v>1203</v>
      </c>
      <c r="AZ189" s="211" t="s">
        <v>1159</v>
      </c>
      <c r="BA189" s="209" t="s">
        <v>1171</v>
      </c>
      <c r="BB189" s="231" t="s">
        <v>1240</v>
      </c>
      <c r="BC189" s="246" t="s">
        <v>2176</v>
      </c>
      <c r="BD189" s="323" t="s">
        <v>2530</v>
      </c>
      <c r="BE189" s="321" t="s">
        <v>1115</v>
      </c>
      <c r="BF189" s="6">
        <f t="shared" si="227"/>
        <v>85</v>
      </c>
    </row>
    <row r="190" spans="1:58" hidden="1">
      <c r="A190" s="344"/>
      <c r="B190" s="115"/>
      <c r="C190" s="116"/>
      <c r="D190" s="71">
        <v>30</v>
      </c>
      <c r="E190" s="72">
        <f>+VLOOKUP($N190,'HOME 2-25-2013'!$A$1:$BH$256,4+E$189,FALSE)</f>
        <v>12250</v>
      </c>
      <c r="F190" s="72">
        <f>+VLOOKUP($N190,'HOME 2-25-2013'!$A$1:$BH$256,4+F$189,FALSE)</f>
        <v>14000</v>
      </c>
      <c r="G190" s="72">
        <f>+VLOOKUP($N190,'HOME 2-25-2013'!$A$1:$BH$256,4+G$189,FALSE)</f>
        <v>15750</v>
      </c>
      <c r="H190" s="72">
        <f>+VLOOKUP($N190,'HOME 2-25-2013'!$A$1:$BH$256,4+H$189,FALSE)</f>
        <v>17500</v>
      </c>
      <c r="I190" s="72">
        <f>+VLOOKUP($N190,'HOME 2-25-2013'!$A$1:$BH$256,4+I$189,FALSE)</f>
        <v>18900</v>
      </c>
      <c r="J190" s="72">
        <f>+VLOOKUP($N190,'HOME 2-25-2013'!$A$1:$BH$256,4+J$189,FALSE)</f>
        <v>20300</v>
      </c>
      <c r="K190" s="72">
        <f>+VLOOKUP($N190,'HOME 2-25-2013'!$A$1:$BH$256,4+K$189,FALSE)</f>
        <v>21700</v>
      </c>
      <c r="L190" s="72">
        <f>+VLOOKUP($N190,'HOME 2-25-2013'!$A$1:$BH$256,4+L$189,FALSE)</f>
        <v>23100</v>
      </c>
      <c r="M190" s="125"/>
      <c r="N190" s="111" t="str">
        <f t="shared" ref="N190:N195" si="228">+B$11</f>
        <v>Smith</v>
      </c>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26"/>
      <c r="AT190" s="9" t="s">
        <v>32</v>
      </c>
      <c r="AW190" s="212"/>
      <c r="AX190" s="212"/>
      <c r="AY190" s="131" t="s">
        <v>1204</v>
      </c>
      <c r="AZ190" s="211" t="s">
        <v>1160</v>
      </c>
      <c r="BA190" s="209" t="s">
        <v>1172</v>
      </c>
      <c r="BB190" s="231" t="s">
        <v>2176</v>
      </c>
      <c r="BC190" s="246" t="s">
        <v>1243</v>
      </c>
      <c r="BD190" s="323" t="s">
        <v>1116</v>
      </c>
      <c r="BE190" s="320" t="s">
        <v>2528</v>
      </c>
      <c r="BF190" s="6" t="e">
        <f t="shared" si="227"/>
        <v>#N/A</v>
      </c>
    </row>
    <row r="191" spans="1:58" hidden="1">
      <c r="A191" s="344"/>
      <c r="B191" s="115"/>
      <c r="C191" s="116"/>
      <c r="D191" s="73">
        <v>40</v>
      </c>
      <c r="E191" s="72">
        <f>0.8*E192</f>
        <v>16360</v>
      </c>
      <c r="F191" s="72">
        <f t="shared" ref="F191:L191" si="229">0.8*F192</f>
        <v>18680</v>
      </c>
      <c r="G191" s="72">
        <f t="shared" si="229"/>
        <v>21000</v>
      </c>
      <c r="H191" s="72">
        <f t="shared" si="229"/>
        <v>23320</v>
      </c>
      <c r="I191" s="72">
        <f t="shared" si="229"/>
        <v>25200</v>
      </c>
      <c r="J191" s="72">
        <f t="shared" si="229"/>
        <v>27080</v>
      </c>
      <c r="K191" s="72">
        <f t="shared" si="229"/>
        <v>28920</v>
      </c>
      <c r="L191" s="72">
        <f t="shared" si="229"/>
        <v>30800</v>
      </c>
      <c r="M191" s="125"/>
      <c r="N191" s="111" t="str">
        <f t="shared" si="228"/>
        <v>Smith</v>
      </c>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26"/>
      <c r="AT191" s="9" t="s">
        <v>231</v>
      </c>
      <c r="AW191" s="212"/>
      <c r="AX191" s="212"/>
      <c r="AY191" s="131" t="s">
        <v>1205</v>
      </c>
      <c r="AZ191" s="211" t="s">
        <v>1161</v>
      </c>
      <c r="BA191" s="209" t="s">
        <v>1173</v>
      </c>
      <c r="BB191" s="231" t="s">
        <v>1243</v>
      </c>
      <c r="BC191" s="246" t="s">
        <v>1242</v>
      </c>
      <c r="BD191" s="323" t="s">
        <v>1117</v>
      </c>
      <c r="BE191" s="325" t="s">
        <v>2529</v>
      </c>
      <c r="BF191" s="6">
        <f t="shared" si="227"/>
        <v>86</v>
      </c>
    </row>
    <row r="192" spans="1:58" hidden="1">
      <c r="A192" s="344"/>
      <c r="B192" s="115"/>
      <c r="C192" s="116"/>
      <c r="D192" s="73">
        <v>50</v>
      </c>
      <c r="E192" s="72">
        <f>+VLOOKUP($N191,'HOME 2-25-2013'!$A$1:$BH$256,12+E$189,FALSE)</f>
        <v>20450</v>
      </c>
      <c r="F192" s="72">
        <f>+VLOOKUP($N191,'HOME 2-25-2013'!$A$1:$BH$256,12+F$189,FALSE)</f>
        <v>23350</v>
      </c>
      <c r="G192" s="72">
        <f>+VLOOKUP($N191,'HOME 2-25-2013'!$A$1:$BH$256,12+G$189,FALSE)</f>
        <v>26250</v>
      </c>
      <c r="H192" s="72">
        <f>+VLOOKUP($N191,'HOME 2-25-2013'!$A$1:$BH$256,12+H$189,FALSE)</f>
        <v>29150</v>
      </c>
      <c r="I192" s="72">
        <f>+VLOOKUP($N191,'HOME 2-25-2013'!$A$1:$BH$256,12+I$189,FALSE)</f>
        <v>31500</v>
      </c>
      <c r="J192" s="72">
        <f>+VLOOKUP($N191,'HOME 2-25-2013'!$A$1:$BH$256,12+J$189,FALSE)</f>
        <v>33850</v>
      </c>
      <c r="K192" s="72">
        <f>+VLOOKUP($N191,'HOME 2-25-2013'!$A$1:$BH$256,12+K$189,FALSE)</f>
        <v>36150</v>
      </c>
      <c r="L192" s="72">
        <f>+VLOOKUP($N191,'HOME 2-25-2013'!$A$1:$BH$256,12+L$189,FALSE)</f>
        <v>38500</v>
      </c>
      <c r="M192" s="125"/>
      <c r="N192" s="111" t="str">
        <f t="shared" si="228"/>
        <v>Smith</v>
      </c>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26"/>
      <c r="AT192" s="9" t="s">
        <v>232</v>
      </c>
      <c r="AW192" s="212"/>
      <c r="AX192" s="212"/>
      <c r="AY192" s="131" t="s">
        <v>1206</v>
      </c>
      <c r="AZ192" s="211" t="s">
        <v>1457</v>
      </c>
      <c r="BA192" s="209" t="s">
        <v>1017</v>
      </c>
      <c r="BB192" s="231" t="s">
        <v>1242</v>
      </c>
      <c r="BC192" s="246" t="s">
        <v>1244</v>
      </c>
      <c r="BD192" s="323" t="s">
        <v>2531</v>
      </c>
      <c r="BE192" s="320" t="s">
        <v>2530</v>
      </c>
      <c r="BF192" s="6" t="e">
        <f t="shared" si="227"/>
        <v>#N/A</v>
      </c>
    </row>
    <row r="193" spans="1:58" hidden="1">
      <c r="A193" s="344"/>
      <c r="B193" s="115"/>
      <c r="C193" s="116"/>
      <c r="D193" s="73">
        <v>60</v>
      </c>
      <c r="E193" s="72">
        <f>+VLOOKUP($N192,'HOME 2-25-2013'!$A$1:$BH$256,20+E$189,FALSE)</f>
        <v>24540</v>
      </c>
      <c r="F193" s="72">
        <f>+VLOOKUP($N192,'HOME 2-25-2013'!$A$1:$BH$256,20+F$189,FALSE)</f>
        <v>28020</v>
      </c>
      <c r="G193" s="72">
        <f>+VLOOKUP($N192,'HOME 2-25-2013'!$A$1:$BH$256,20+G$189,FALSE)</f>
        <v>31500</v>
      </c>
      <c r="H193" s="72">
        <f>+VLOOKUP($N192,'HOME 2-25-2013'!$A$1:$BH$256,20+H$189,FALSE)</f>
        <v>34980</v>
      </c>
      <c r="I193" s="72">
        <f>+VLOOKUP($N192,'HOME 2-25-2013'!$A$1:$BH$256,20+I$189,FALSE)</f>
        <v>37800</v>
      </c>
      <c r="J193" s="72">
        <f>+VLOOKUP($N192,'HOME 2-25-2013'!$A$1:$BH$256,20+J$189,FALSE)</f>
        <v>40620</v>
      </c>
      <c r="K193" s="72">
        <f>+VLOOKUP($N192,'HOME 2-25-2013'!$A$1:$BH$256,20+K$189,FALSE)</f>
        <v>43380</v>
      </c>
      <c r="L193" s="72">
        <f>+VLOOKUP($N192,'HOME 2-25-2013'!$A$1:$BH$256,20+L$189,FALSE)</f>
        <v>46200</v>
      </c>
      <c r="M193" s="125"/>
      <c r="N193" s="111" t="str">
        <f t="shared" si="228"/>
        <v>Smith</v>
      </c>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26"/>
      <c r="AT193" s="9" t="s">
        <v>48</v>
      </c>
      <c r="AW193" s="212"/>
      <c r="AX193" s="212"/>
      <c r="AY193" s="131" t="s">
        <v>1207</v>
      </c>
      <c r="AZ193" s="211" t="s">
        <v>1162</v>
      </c>
      <c r="BA193" s="209" t="s">
        <v>1174</v>
      </c>
      <c r="BB193" s="232" t="s">
        <v>1244</v>
      </c>
      <c r="BC193" s="246" t="s">
        <v>1544</v>
      </c>
      <c r="BD193" s="323" t="s">
        <v>1576</v>
      </c>
      <c r="BE193" s="321" t="s">
        <v>1116</v>
      </c>
      <c r="BF193" s="6">
        <f t="shared" si="227"/>
        <v>87</v>
      </c>
    </row>
    <row r="194" spans="1:58" hidden="1">
      <c r="A194" s="344"/>
      <c r="B194" s="115"/>
      <c r="C194" s="116"/>
      <c r="D194" s="74">
        <v>80</v>
      </c>
      <c r="E194" s="166">
        <f>+VLOOKUP($N193,'HOME 2-25-2013'!$A$1:$BH$256,28+E$189,FALSE)</f>
        <v>32700</v>
      </c>
      <c r="F194" s="75">
        <f>+VLOOKUP($N193,'HOME 2-25-2013'!$A$1:$BH$256,28+F$189,FALSE)</f>
        <v>37350</v>
      </c>
      <c r="G194" s="75">
        <f>+VLOOKUP($N193,'HOME 2-25-2013'!$A$1:$BH$256,28+G$189,FALSE)</f>
        <v>42000</v>
      </c>
      <c r="H194" s="75">
        <f>+VLOOKUP($N193,'HOME 2-25-2013'!$A$1:$BH$256,28+H$189,FALSE)</f>
        <v>46650</v>
      </c>
      <c r="I194" s="75">
        <f>+VLOOKUP($N193,'HOME 2-25-2013'!$A$1:$BH$256,28+I$189,FALSE)</f>
        <v>50400</v>
      </c>
      <c r="J194" s="75">
        <f>+VLOOKUP($N193,'HOME 2-25-2013'!$A$1:$BH$256,28+J$189,FALSE)</f>
        <v>54150</v>
      </c>
      <c r="K194" s="75">
        <f>+VLOOKUP($N193,'HOME 2-25-2013'!$A$1:$BH$256,28+K$189,FALSE)</f>
        <v>57850</v>
      </c>
      <c r="L194" s="167">
        <f>+VLOOKUP($N193,'HOME 2-25-2013'!$A$1:$BH$256,28+L$189,FALSE)</f>
        <v>61600</v>
      </c>
      <c r="M194" s="125"/>
      <c r="N194" s="111" t="str">
        <f t="shared" si="228"/>
        <v>Smith</v>
      </c>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26"/>
      <c r="AT194" s="9" t="s">
        <v>233</v>
      </c>
      <c r="AW194" s="212"/>
      <c r="AX194" s="212"/>
      <c r="AY194" s="131" t="s">
        <v>1208</v>
      </c>
      <c r="AZ194" s="211" t="s">
        <v>54</v>
      </c>
      <c r="BA194" s="209" t="s">
        <v>1175</v>
      </c>
      <c r="BB194" s="231" t="s">
        <v>1544</v>
      </c>
      <c r="BC194" s="246" t="s">
        <v>225</v>
      </c>
      <c r="BD194" s="323" t="s">
        <v>1118</v>
      </c>
      <c r="BE194" s="321" t="s">
        <v>1117</v>
      </c>
      <c r="BF194" s="6">
        <f t="shared" si="227"/>
        <v>90</v>
      </c>
    </row>
    <row r="195" spans="1:58" hidden="1">
      <c r="A195" s="344"/>
      <c r="B195" s="115"/>
      <c r="C195" s="116"/>
      <c r="D195" s="74">
        <v>120</v>
      </c>
      <c r="E195" s="75"/>
      <c r="F195" s="75"/>
      <c r="G195" s="75"/>
      <c r="H195" s="75"/>
      <c r="I195" s="75"/>
      <c r="J195" s="75"/>
      <c r="K195" s="75"/>
      <c r="L195" s="75"/>
      <c r="M195" s="127"/>
      <c r="N195" s="111" t="str">
        <f t="shared" si="228"/>
        <v>Smith</v>
      </c>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9"/>
      <c r="AT195" s="9" t="s">
        <v>234</v>
      </c>
      <c r="AW195" s="212"/>
      <c r="AX195" s="212"/>
      <c r="AY195" s="131" t="s">
        <v>1209</v>
      </c>
      <c r="AZ195" s="211" t="s">
        <v>1458</v>
      </c>
      <c r="BA195" s="209" t="s">
        <v>1176</v>
      </c>
      <c r="BB195" s="231" t="s">
        <v>225</v>
      </c>
      <c r="BC195" s="246" t="s">
        <v>1248</v>
      </c>
      <c r="BD195" s="323" t="s">
        <v>1119</v>
      </c>
      <c r="BE195" s="320" t="s">
        <v>2531</v>
      </c>
      <c r="BF195" s="6" t="e">
        <f t="shared" si="227"/>
        <v>#N/A</v>
      </c>
    </row>
    <row r="196" spans="1:58" hidden="1">
      <c r="A196" s="344"/>
      <c r="B196" s="115"/>
      <c r="C196" s="116"/>
      <c r="D196" s="120"/>
      <c r="E196" s="121"/>
      <c r="F196" s="121"/>
      <c r="G196" s="121"/>
      <c r="H196" s="121"/>
      <c r="I196" s="121"/>
      <c r="J196" s="121"/>
      <c r="K196" s="121"/>
      <c r="L196" s="121"/>
      <c r="M196" s="7"/>
      <c r="N196" s="7"/>
      <c r="AT196" s="9" t="s">
        <v>235</v>
      </c>
      <c r="AW196" s="212"/>
      <c r="AX196" s="212"/>
      <c r="AY196" s="131" t="s">
        <v>1210</v>
      </c>
      <c r="AZ196" s="211" t="s">
        <v>1522</v>
      </c>
      <c r="BA196" s="209" t="s">
        <v>1177</v>
      </c>
      <c r="BB196" s="231" t="s">
        <v>1248</v>
      </c>
      <c r="BC196" s="246" t="s">
        <v>1249</v>
      </c>
      <c r="BD196" s="323" t="s">
        <v>2532</v>
      </c>
      <c r="BE196" s="321" t="s">
        <v>1576</v>
      </c>
      <c r="BF196" s="6" t="e">
        <f t="shared" si="227"/>
        <v>#N/A</v>
      </c>
    </row>
    <row r="197" spans="1:58" hidden="1">
      <c r="A197" s="344"/>
      <c r="B197" s="115"/>
      <c r="C197" s="116"/>
      <c r="D197" s="76" t="s">
        <v>2315</v>
      </c>
      <c r="E197" s="66"/>
      <c r="F197" s="66"/>
      <c r="G197" s="66"/>
      <c r="H197" s="66"/>
      <c r="I197" s="66"/>
      <c r="J197" s="66"/>
      <c r="K197" s="66"/>
      <c r="L197" s="67"/>
      <c r="M197" s="122"/>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4"/>
      <c r="AT197" s="9" t="s">
        <v>23</v>
      </c>
      <c r="AW197" s="212"/>
      <c r="AX197" s="212"/>
      <c r="AY197" s="131" t="s">
        <v>1211</v>
      </c>
      <c r="AZ197" s="211" t="s">
        <v>1163</v>
      </c>
      <c r="BA197" s="209" t="s">
        <v>1524</v>
      </c>
      <c r="BB197" s="231" t="s">
        <v>1249</v>
      </c>
      <c r="BC197" s="246" t="s">
        <v>1250</v>
      </c>
      <c r="BD197" s="323" t="s">
        <v>2533</v>
      </c>
      <c r="BE197" s="321" t="s">
        <v>1118</v>
      </c>
      <c r="BF197" s="6">
        <f t="shared" si="227"/>
        <v>91</v>
      </c>
    </row>
    <row r="198" spans="1:58" hidden="1">
      <c r="A198" s="344"/>
      <c r="B198" s="117"/>
      <c r="C198" s="116"/>
      <c r="D198" s="68"/>
      <c r="E198" s="69">
        <v>0</v>
      </c>
      <c r="F198" s="69">
        <v>1</v>
      </c>
      <c r="G198" s="69">
        <v>2</v>
      </c>
      <c r="H198" s="69">
        <v>3</v>
      </c>
      <c r="I198" s="69">
        <v>4</v>
      </c>
      <c r="J198" s="69">
        <v>5</v>
      </c>
      <c r="K198" s="69"/>
      <c r="L198" s="70"/>
      <c r="M198" s="125"/>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26"/>
      <c r="AT198" s="9" t="s">
        <v>236</v>
      </c>
      <c r="AW198" s="212"/>
      <c r="AX198" s="212"/>
      <c r="AY198" s="131" t="s">
        <v>1212</v>
      </c>
      <c r="AZ198" s="211" t="s">
        <v>1459</v>
      </c>
      <c r="BA198" s="209" t="s">
        <v>1178</v>
      </c>
      <c r="BB198" s="231" t="s">
        <v>1250</v>
      </c>
      <c r="BC198" s="246" t="s">
        <v>1251</v>
      </c>
      <c r="BD198" s="323" t="s">
        <v>1120</v>
      </c>
      <c r="BE198" s="321" t="s">
        <v>1119</v>
      </c>
      <c r="BF198" s="6">
        <f t="shared" si="227"/>
        <v>92</v>
      </c>
    </row>
    <row r="199" spans="1:58" hidden="1">
      <c r="A199" s="344"/>
      <c r="B199" s="115"/>
      <c r="C199" s="116"/>
      <c r="D199" s="71">
        <v>30</v>
      </c>
      <c r="E199" s="72">
        <f>ROUNDDOWN(0.3*E190/12,0)</f>
        <v>306</v>
      </c>
      <c r="F199" s="72">
        <f>ROUNDDOWN(AVERAGE(E190,F190)/12*0.3,0)</f>
        <v>328</v>
      </c>
      <c r="G199" s="72">
        <f>ROUNDDOWN(0.3*G190/12,0)</f>
        <v>393</v>
      </c>
      <c r="H199" s="72">
        <f>ROUNDDOWN(AVERAGE(I190,H190)/12*0.3,0)</f>
        <v>455</v>
      </c>
      <c r="I199" s="72">
        <f>ROUNDDOWN(0.3*J190/12,0)</f>
        <v>507</v>
      </c>
      <c r="J199" s="72">
        <f>ROUNDDOWN(AVERAGE(K190,L190)/12*0.3,0)</f>
        <v>560</v>
      </c>
      <c r="K199" s="60"/>
      <c r="L199" s="61"/>
      <c r="M199" s="125"/>
      <c r="N199" s="111" t="str">
        <f>+B$11</f>
        <v>Smith</v>
      </c>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26"/>
      <c r="AT199" s="9" t="s">
        <v>237</v>
      </c>
      <c r="AW199" s="212"/>
      <c r="AX199" s="212"/>
      <c r="AY199" s="131" t="s">
        <v>1213</v>
      </c>
      <c r="AZ199" s="211" t="s">
        <v>1164</v>
      </c>
      <c r="BA199" s="209" t="s">
        <v>167</v>
      </c>
      <c r="BB199" s="231" t="s">
        <v>1251</v>
      </c>
      <c r="BC199" s="246" t="s">
        <v>1252</v>
      </c>
      <c r="BD199" s="323" t="s">
        <v>2534</v>
      </c>
      <c r="BE199" s="320" t="s">
        <v>2532</v>
      </c>
      <c r="BF199" s="6" t="e">
        <f t="shared" si="227"/>
        <v>#N/A</v>
      </c>
    </row>
    <row r="200" spans="1:58" hidden="1">
      <c r="A200" s="344"/>
      <c r="B200" s="115"/>
      <c r="C200" s="116"/>
      <c r="D200" s="73">
        <v>40</v>
      </c>
      <c r="E200" s="72">
        <f>ROUNDDOWN(0.3*E191/12,0)</f>
        <v>409</v>
      </c>
      <c r="F200" s="72">
        <f>ROUNDDOWN(AVERAGE(E191,F191)/12*0.3,0)</f>
        <v>438</v>
      </c>
      <c r="G200" s="72">
        <f>ROUNDDOWN(0.3*G191/12,0)</f>
        <v>525</v>
      </c>
      <c r="H200" s="72">
        <f>ROUNDDOWN(AVERAGE(I191,H191)/12*0.3,0)</f>
        <v>606</v>
      </c>
      <c r="I200" s="72">
        <f>ROUNDDOWN(0.3*J191/12,0)</f>
        <v>677</v>
      </c>
      <c r="J200" s="72">
        <f>ROUNDDOWN(AVERAGE(K191,L191)/12*0.3,0)</f>
        <v>746</v>
      </c>
      <c r="K200" s="51"/>
      <c r="L200" s="52"/>
      <c r="M200" s="125"/>
      <c r="N200" s="111" t="str">
        <f>+B$11</f>
        <v>Smith</v>
      </c>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26"/>
      <c r="AT200" s="9" t="s">
        <v>24</v>
      </c>
      <c r="AW200" s="212"/>
      <c r="AX200" s="212"/>
      <c r="AY200" s="131" t="s">
        <v>1214</v>
      </c>
      <c r="AZ200" s="211" t="s">
        <v>1523</v>
      </c>
      <c r="BA200" s="209" t="s">
        <v>1179</v>
      </c>
      <c r="BB200" s="231" t="s">
        <v>1252</v>
      </c>
      <c r="BC200" s="246" t="s">
        <v>1253</v>
      </c>
      <c r="BD200" s="323" t="s">
        <v>2535</v>
      </c>
      <c r="BE200" s="320" t="s">
        <v>2533</v>
      </c>
      <c r="BF200" s="6" t="e">
        <f t="shared" si="227"/>
        <v>#N/A</v>
      </c>
    </row>
    <row r="201" spans="1:58" hidden="1">
      <c r="A201" s="344"/>
      <c r="B201" s="115"/>
      <c r="C201" s="116"/>
      <c r="D201" s="77" t="s">
        <v>1369</v>
      </c>
      <c r="E201" s="72">
        <f>+VLOOKUP($N$208,'2016 HOME rent 6-6-2016'!$A$2:$P$256,5+$E$205,FALSE)</f>
        <v>540</v>
      </c>
      <c r="F201" s="72">
        <f>+VLOOKUP($N$208,'2016 HOME rent 6-6-2016'!$A$2:$P$256,6+$E$205,FALSE)</f>
        <v>578</v>
      </c>
      <c r="G201" s="72">
        <f>+VLOOKUP($N$208,'2016 HOME rent 6-6-2016'!$A$2:$P$256,7+$E$205,FALSE)</f>
        <v>693</v>
      </c>
      <c r="H201" s="72">
        <f>+VLOOKUP($N$208,'2016 HOME rent 6-6-2016'!$A$2:$P$256,8+$E$205,FALSE)</f>
        <v>801</v>
      </c>
      <c r="I201" s="72">
        <f>+VLOOKUP($N$208,'2016 HOME rent 6-6-2016'!$A$2:$P$256,9+$E$205,FALSE)</f>
        <v>893</v>
      </c>
      <c r="J201" s="72">
        <f>+VLOOKUP($N$208,'2016 HOME rent 6-6-2016'!$A$2:$P$256,10+$E$205,FALSE)</f>
        <v>986</v>
      </c>
      <c r="K201" s="51"/>
      <c r="L201" s="52"/>
      <c r="M201" s="125"/>
      <c r="N201" s="111" t="str">
        <f>+B$11</f>
        <v>Smith</v>
      </c>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26"/>
      <c r="AT201" s="9" t="s">
        <v>238</v>
      </c>
      <c r="AW201" s="212"/>
      <c r="AX201" s="212"/>
      <c r="AY201" s="131" t="s">
        <v>1215</v>
      </c>
      <c r="AZ201" s="211" t="s">
        <v>1460</v>
      </c>
      <c r="BA201" s="209" t="s">
        <v>1180</v>
      </c>
      <c r="BB201" s="231" t="s">
        <v>1253</v>
      </c>
      <c r="BC201" s="246" t="s">
        <v>72</v>
      </c>
      <c r="BD201" s="323" t="s">
        <v>1121</v>
      </c>
      <c r="BE201" s="321" t="s">
        <v>1120</v>
      </c>
      <c r="BF201" s="6">
        <f t="shared" si="227"/>
        <v>93</v>
      </c>
    </row>
    <row r="202" spans="1:58" hidden="1">
      <c r="A202" s="344"/>
      <c r="B202" s="115"/>
      <c r="C202" s="116"/>
      <c r="D202" s="77" t="s">
        <v>1370</v>
      </c>
      <c r="E202" s="72">
        <f>+VLOOKUP($N$208,'2016 HOME rent 6-6-2016'!$A$2:$P$256,11+$E$205,FALSE)</f>
        <v>598</v>
      </c>
      <c r="F202" s="72">
        <f>+VLOOKUP($N$208,'2016 HOME rent 6-6-2016'!$A$2:$P$256,12+$E$205,FALSE)</f>
        <v>692</v>
      </c>
      <c r="G202" s="72">
        <f>+VLOOKUP($N$208,'2016 HOME rent 6-6-2016'!$A$2:$P$256,13+$E$205,FALSE)</f>
        <v>846</v>
      </c>
      <c r="H202" s="72">
        <f>+VLOOKUP($N$208,'2016 HOME rent 6-6-2016'!$A$2:$P$256,14+$E$205,FALSE)</f>
        <v>1067</v>
      </c>
      <c r="I202" s="72">
        <f>+VLOOKUP($N$208,'2016 HOME rent 6-6-2016'!$A$2:$P$256,15+$E$205,FALSE)</f>
        <v>1160</v>
      </c>
      <c r="J202" s="72">
        <f>+VLOOKUP($N$208,'2016 HOME rent 6-6-2016'!$A$2:$P$256,16+$E$205,FALSE)</f>
        <v>1274</v>
      </c>
      <c r="K202" s="51"/>
      <c r="L202" s="52"/>
      <c r="M202" s="125"/>
      <c r="N202" s="111" t="str">
        <f>+B$11</f>
        <v>Smith</v>
      </c>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26"/>
      <c r="AT202" s="9" t="s">
        <v>239</v>
      </c>
      <c r="AW202" s="212"/>
      <c r="AX202" s="212"/>
      <c r="AY202" s="131" t="s">
        <v>1216</v>
      </c>
      <c r="AZ202" s="211" t="s">
        <v>1165</v>
      </c>
      <c r="BA202" s="209" t="s">
        <v>70</v>
      </c>
      <c r="BB202" s="231" t="s">
        <v>72</v>
      </c>
      <c r="BC202" s="246" t="s">
        <v>1545</v>
      </c>
      <c r="BD202" s="323" t="s">
        <v>1122</v>
      </c>
      <c r="BE202" s="320" t="s">
        <v>2534</v>
      </c>
      <c r="BF202" s="6" t="e">
        <f t="shared" si="227"/>
        <v>#N/A</v>
      </c>
    </row>
    <row r="203" spans="1:58" hidden="1">
      <c r="A203" s="344"/>
      <c r="B203" s="118"/>
      <c r="C203" s="119"/>
      <c r="D203" s="62"/>
      <c r="E203" s="63"/>
      <c r="F203" s="63"/>
      <c r="G203" s="63"/>
      <c r="H203" s="63"/>
      <c r="I203" s="63"/>
      <c r="J203" s="64"/>
      <c r="K203" s="53"/>
      <c r="L203" s="54"/>
      <c r="M203" s="127"/>
      <c r="N203" s="111" t="str">
        <f>+B$11</f>
        <v>Smith</v>
      </c>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9"/>
      <c r="AT203" s="9" t="s">
        <v>240</v>
      </c>
      <c r="AW203" s="212"/>
      <c r="AX203" s="212"/>
      <c r="AY203" s="131" t="s">
        <v>1217</v>
      </c>
      <c r="AZ203" s="211" t="s">
        <v>1166</v>
      </c>
      <c r="BA203" s="209" t="s">
        <v>1181</v>
      </c>
      <c r="BB203" s="231" t="s">
        <v>1545</v>
      </c>
      <c r="BC203" s="246" t="s">
        <v>32</v>
      </c>
      <c r="BD203" s="323" t="s">
        <v>2536</v>
      </c>
      <c r="BE203" s="320" t="s">
        <v>2535</v>
      </c>
      <c r="BF203" s="6" t="e">
        <f t="shared" si="227"/>
        <v>#N/A</v>
      </c>
    </row>
    <row r="204" spans="1:58" hidden="1">
      <c r="A204" s="344"/>
      <c r="B204" s="115"/>
      <c r="C204" s="116"/>
      <c r="D204" s="76" t="s">
        <v>2312</v>
      </c>
      <c r="E204" s="66"/>
      <c r="F204" s="66"/>
      <c r="G204" s="66"/>
      <c r="H204" s="66"/>
      <c r="I204" s="66"/>
      <c r="J204" s="66"/>
      <c r="K204" s="66"/>
      <c r="L204" s="67"/>
      <c r="M204" s="122"/>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4"/>
      <c r="AT204" s="9" t="s">
        <v>241</v>
      </c>
      <c r="AW204" s="212"/>
      <c r="AX204" s="212"/>
      <c r="AY204" s="131" t="s">
        <v>1218</v>
      </c>
      <c r="AZ204" s="211" t="s">
        <v>1167</v>
      </c>
      <c r="BA204" s="209" t="s">
        <v>1182</v>
      </c>
      <c r="BB204" s="231" t="s">
        <v>32</v>
      </c>
      <c r="BC204" s="246" t="s">
        <v>1263</v>
      </c>
      <c r="BD204" s="323" t="s">
        <v>2537</v>
      </c>
      <c r="BE204" s="321" t="s">
        <v>1121</v>
      </c>
      <c r="BF204" s="6">
        <f t="shared" si="227"/>
        <v>94</v>
      </c>
    </row>
    <row r="205" spans="1:58" hidden="1">
      <c r="A205" s="344"/>
      <c r="B205" s="117"/>
      <c r="C205" s="116"/>
      <c r="D205" s="68"/>
      <c r="E205" s="69">
        <v>0</v>
      </c>
      <c r="F205" s="69">
        <v>1</v>
      </c>
      <c r="G205" s="69">
        <v>2</v>
      </c>
      <c r="H205" s="69">
        <v>3</v>
      </c>
      <c r="I205" s="69">
        <v>4</v>
      </c>
      <c r="J205" s="69">
        <v>5</v>
      </c>
      <c r="K205" s="69"/>
      <c r="L205" s="70"/>
      <c r="M205" s="125"/>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26"/>
      <c r="AT205" s="9" t="s">
        <v>242</v>
      </c>
      <c r="AW205" s="212"/>
      <c r="AX205" s="212"/>
      <c r="AY205" s="131" t="s">
        <v>1219</v>
      </c>
      <c r="AZ205" s="211" t="s">
        <v>1168</v>
      </c>
      <c r="BA205" s="209" t="s">
        <v>1183</v>
      </c>
      <c r="BB205" s="231" t="s">
        <v>1263</v>
      </c>
      <c r="BC205" s="246" t="s">
        <v>1547</v>
      </c>
      <c r="BD205" s="323" t="s">
        <v>2538</v>
      </c>
      <c r="BE205" s="321" t="s">
        <v>1122</v>
      </c>
      <c r="BF205" s="6">
        <f t="shared" si="227"/>
        <v>95</v>
      </c>
    </row>
    <row r="206" spans="1:58" hidden="1">
      <c r="A206" s="344"/>
      <c r="B206" s="115"/>
      <c r="C206" s="116"/>
      <c r="D206" s="71">
        <v>30</v>
      </c>
      <c r="E206" s="72">
        <f>ROUNDDOWN(0.3*E190/12,0)</f>
        <v>306</v>
      </c>
      <c r="F206" s="72">
        <f>ROUNDDOWN(AVERAGE(E190,F190)/12*0.3,0)</f>
        <v>328</v>
      </c>
      <c r="G206" s="72">
        <f>ROUNDDOWN(0.3*G190/12,0)</f>
        <v>393</v>
      </c>
      <c r="H206" s="72">
        <f>ROUNDDOWN(AVERAGE(I190,H190)/12*0.3,0)</f>
        <v>455</v>
      </c>
      <c r="I206" s="72">
        <f>ROUNDDOWN(0.3*J190/12,0)</f>
        <v>507</v>
      </c>
      <c r="J206" s="72">
        <f>ROUNDDOWN(AVERAGE(K190,L190)/12*0.3,0)</f>
        <v>560</v>
      </c>
      <c r="K206" s="60"/>
      <c r="L206" s="61"/>
      <c r="M206" s="125"/>
      <c r="N206" s="111" t="str">
        <f>+B$11</f>
        <v>Smith</v>
      </c>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26"/>
      <c r="AT206" s="9" t="s">
        <v>243</v>
      </c>
      <c r="AW206" s="212"/>
      <c r="AX206" s="212"/>
      <c r="AY206" s="131" t="s">
        <v>62</v>
      </c>
      <c r="AZ206" s="211" t="s">
        <v>1169</v>
      </c>
      <c r="BA206" s="209" t="s">
        <v>1184</v>
      </c>
      <c r="BB206" s="231" t="s">
        <v>1547</v>
      </c>
      <c r="BC206" s="246" t="s">
        <v>1548</v>
      </c>
      <c r="BD206" s="323" t="s">
        <v>1014</v>
      </c>
      <c r="BE206" s="320" t="s">
        <v>2536</v>
      </c>
      <c r="BF206" s="6" t="e">
        <f t="shared" si="227"/>
        <v>#N/A</v>
      </c>
    </row>
    <row r="207" spans="1:58" hidden="1">
      <c r="A207" s="344"/>
      <c r="B207" s="115"/>
      <c r="C207" s="116"/>
      <c r="D207" s="77">
        <v>40</v>
      </c>
      <c r="E207" s="72">
        <f>ROUNDDOWN(0.3*E191/12,0)</f>
        <v>409</v>
      </c>
      <c r="F207" s="72">
        <f>ROUNDDOWN(AVERAGE(E191,F191)/12*0.3,0)</f>
        <v>438</v>
      </c>
      <c r="G207" s="72">
        <f>ROUNDDOWN(0.3*G191/12,0)</f>
        <v>525</v>
      </c>
      <c r="H207" s="72">
        <f>ROUNDDOWN(AVERAGE(I191,H191)/12*0.3,0)</f>
        <v>606</v>
      </c>
      <c r="I207" s="72">
        <f>ROUNDDOWN(0.3*J191/12,0)</f>
        <v>677</v>
      </c>
      <c r="J207" s="72">
        <f>ROUNDDOWN(AVERAGE(K191,L191)/12*0.3,0)</f>
        <v>746</v>
      </c>
      <c r="K207" s="51"/>
      <c r="L207" s="52"/>
      <c r="M207" s="125"/>
      <c r="N207" s="111" t="str">
        <f>+B$11</f>
        <v>Smith</v>
      </c>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26"/>
      <c r="AT207" s="9" t="s">
        <v>36</v>
      </c>
      <c r="AW207" s="212"/>
      <c r="AX207" s="212"/>
      <c r="AY207" s="131" t="s">
        <v>1220</v>
      </c>
      <c r="AZ207" s="211" t="s">
        <v>1068</v>
      </c>
      <c r="BA207" s="209" t="s">
        <v>1426</v>
      </c>
      <c r="BB207" s="231" t="s">
        <v>1548</v>
      </c>
      <c r="BC207" s="246" t="s">
        <v>195</v>
      </c>
      <c r="BD207" s="323" t="s">
        <v>1448</v>
      </c>
      <c r="BE207" s="320" t="s">
        <v>2537</v>
      </c>
      <c r="BF207" s="6" t="e">
        <f t="shared" si="227"/>
        <v>#N/A</v>
      </c>
    </row>
    <row r="208" spans="1:58" hidden="1">
      <c r="A208" s="344"/>
      <c r="B208" s="115"/>
      <c r="C208" s="116"/>
      <c r="D208" s="77" t="s">
        <v>1369</v>
      </c>
      <c r="E208" s="72">
        <f>+VLOOKUP($N$208,'2017 HOME rent 6-15-2017'!$A$2:$P$256,5+$E$205,FALSE)</f>
        <v>540</v>
      </c>
      <c r="F208" s="72">
        <f>+VLOOKUP($N$208,'2017 HOME rent 6-15-2017'!$A$2:$P$256,6+$E$205,FALSE)</f>
        <v>578</v>
      </c>
      <c r="G208" s="72">
        <f>+VLOOKUP($N$208,'2017 HOME rent 6-15-2017'!$A$2:$P$256,7+$E$205,FALSE)</f>
        <v>693</v>
      </c>
      <c r="H208" s="72">
        <f>+VLOOKUP($N$208,'2017 HOME rent 6-15-2017'!$A$2:$P$256,8+$E$205,FALSE)</f>
        <v>801</v>
      </c>
      <c r="I208" s="72">
        <f>+VLOOKUP($N$208,'2017 HOME rent 6-15-2017'!$A$2:$P$256,9+$E$205,FALSE)</f>
        <v>893</v>
      </c>
      <c r="J208" s="72">
        <f>+VLOOKUP($N$208,'2017 HOME rent 6-15-2017'!$A$2:$P$256,10+$E$205,FALSE)</f>
        <v>986</v>
      </c>
      <c r="K208" s="51"/>
      <c r="L208" s="52"/>
      <c r="M208" s="125"/>
      <c r="N208" s="111" t="str">
        <f>+B$11</f>
        <v>Smith</v>
      </c>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26"/>
      <c r="AT208" s="9" t="s">
        <v>49</v>
      </c>
      <c r="AW208" s="212"/>
      <c r="AX208" s="212"/>
      <c r="AY208" s="131" t="s">
        <v>1018</v>
      </c>
      <c r="AZ208" s="211" t="s">
        <v>1170</v>
      </c>
      <c r="BA208" s="209" t="s">
        <v>1185</v>
      </c>
      <c r="BB208" s="231" t="s">
        <v>195</v>
      </c>
      <c r="BC208" s="246" t="s">
        <v>1266</v>
      </c>
      <c r="BD208" s="323" t="s">
        <v>2539</v>
      </c>
      <c r="BE208" s="320" t="s">
        <v>2538</v>
      </c>
      <c r="BF208" s="6" t="e">
        <f t="shared" si="227"/>
        <v>#N/A</v>
      </c>
    </row>
    <row r="209" spans="1:58" hidden="1">
      <c r="A209" s="344"/>
      <c r="B209" s="115"/>
      <c r="C209" s="116"/>
      <c r="D209" s="77" t="s">
        <v>1370</v>
      </c>
      <c r="E209" s="72">
        <f>+VLOOKUP($N$208,'2017 HOME rent 6-15-2017'!$A$2:$P$256,11+$E$205,FALSE)</f>
        <v>626</v>
      </c>
      <c r="F209" s="72">
        <f>+VLOOKUP($N$208,'2017 HOME rent 6-15-2017'!$A$2:$P$256,12+$E$205,FALSE)</f>
        <v>696</v>
      </c>
      <c r="G209" s="72">
        <f>+VLOOKUP($N$208,'2017 HOME rent 6-15-2017'!$A$2:$P$256,13+$E$205,FALSE)</f>
        <v>853</v>
      </c>
      <c r="H209" s="72">
        <f>+VLOOKUP($N$208,'2017 HOME rent 6-15-2017'!$A$2:$P$256,14+$E$205,FALSE)</f>
        <v>1067</v>
      </c>
      <c r="I209" s="72">
        <f>+VLOOKUP($N$208,'2017 HOME rent 6-15-2017'!$A$2:$P$256,15+$E$205,FALSE)</f>
        <v>1171</v>
      </c>
      <c r="J209" s="72">
        <f>+VLOOKUP($N$208,'2017 HOME rent 6-15-2017'!$A$2:$P$256,16+$E$205,FALSE)</f>
        <v>1274</v>
      </c>
      <c r="K209" s="51"/>
      <c r="L209" s="52"/>
      <c r="M209" s="125"/>
      <c r="N209" s="111" t="str">
        <f>+B$11</f>
        <v>Smith</v>
      </c>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26"/>
      <c r="AT209" s="9" t="s">
        <v>244</v>
      </c>
      <c r="AW209" s="212"/>
      <c r="AX209" s="212"/>
      <c r="AY209" s="131" t="s">
        <v>1221</v>
      </c>
      <c r="AZ209" s="211" t="s">
        <v>1171</v>
      </c>
      <c r="BA209" s="209" t="s">
        <v>1461</v>
      </c>
      <c r="BB209" s="231" t="s">
        <v>1266</v>
      </c>
      <c r="BC209" s="246" t="s">
        <v>1267</v>
      </c>
      <c r="BD209" s="323" t="s">
        <v>2540</v>
      </c>
      <c r="BE209" s="321" t="s">
        <v>1014</v>
      </c>
      <c r="BF209" s="6">
        <f t="shared" si="227"/>
        <v>98</v>
      </c>
    </row>
    <row r="210" spans="1:58" hidden="1">
      <c r="A210" s="344"/>
      <c r="B210" s="118"/>
      <c r="C210" s="119"/>
      <c r="D210" s="62"/>
      <c r="E210" s="63"/>
      <c r="F210" s="63"/>
      <c r="G210" s="63"/>
      <c r="H210" s="63"/>
      <c r="I210" s="63"/>
      <c r="J210" s="64"/>
      <c r="K210" s="53"/>
      <c r="L210" s="54"/>
      <c r="M210" s="127"/>
      <c r="N210" s="128" t="str">
        <f>+B$11</f>
        <v>Smith</v>
      </c>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9"/>
      <c r="AT210" s="9" t="s">
        <v>245</v>
      </c>
      <c r="AW210" s="212"/>
      <c r="AX210" s="212"/>
      <c r="AY210" s="131" t="s">
        <v>1222</v>
      </c>
      <c r="AZ210" s="211" t="s">
        <v>1172</v>
      </c>
      <c r="BA210" s="209" t="s">
        <v>1186</v>
      </c>
      <c r="BB210" s="231" t="s">
        <v>1267</v>
      </c>
      <c r="BC210" s="246" t="s">
        <v>1550</v>
      </c>
      <c r="BD210" s="323" t="s">
        <v>1123</v>
      </c>
      <c r="BE210" s="321" t="s">
        <v>1448</v>
      </c>
      <c r="BF210" s="6">
        <f t="shared" si="227"/>
        <v>99</v>
      </c>
    </row>
    <row r="211" spans="1:58" ht="15" hidden="1" customHeight="1">
      <c r="AT211" s="9" t="s">
        <v>246</v>
      </c>
      <c r="AW211" s="212"/>
      <c r="AX211" s="212"/>
      <c r="AY211" s="131" t="s">
        <v>1223</v>
      </c>
      <c r="AZ211" s="211" t="s">
        <v>1173</v>
      </c>
      <c r="BA211" s="209" t="s">
        <v>1428</v>
      </c>
      <c r="BB211" s="231" t="s">
        <v>1550</v>
      </c>
      <c r="BC211" s="246" t="s">
        <v>1551</v>
      </c>
      <c r="BD211" s="323" t="s">
        <v>1124</v>
      </c>
      <c r="BE211" s="320" t="s">
        <v>2539</v>
      </c>
      <c r="BF211" s="6" t="e">
        <f t="shared" si="227"/>
        <v>#N/A</v>
      </c>
    </row>
    <row r="212" spans="1:58" hidden="1">
      <c r="A212" s="336" t="s">
        <v>1592</v>
      </c>
      <c r="B212" s="155"/>
      <c r="C212" s="156"/>
      <c r="D212" s="146" t="s">
        <v>2306</v>
      </c>
      <c r="E212" s="147"/>
      <c r="F212" s="147"/>
      <c r="G212" s="147"/>
      <c r="H212" s="147"/>
      <c r="I212" s="147"/>
      <c r="J212" s="147"/>
      <c r="K212" s="147"/>
      <c r="L212" s="147"/>
      <c r="M212" s="122"/>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4"/>
      <c r="AT212" s="9" t="s">
        <v>247</v>
      </c>
      <c r="AW212" s="212"/>
      <c r="AX212" s="212"/>
      <c r="AY212" s="131" t="s">
        <v>1224</v>
      </c>
      <c r="AZ212" s="211" t="s">
        <v>1017</v>
      </c>
      <c r="BA212" s="209" t="s">
        <v>172</v>
      </c>
      <c r="BB212" s="231" t="s">
        <v>1551</v>
      </c>
      <c r="BC212" s="246" t="s">
        <v>1268</v>
      </c>
      <c r="BD212" s="323" t="s">
        <v>2541</v>
      </c>
      <c r="BE212" s="320" t="s">
        <v>2540</v>
      </c>
      <c r="BF212" s="6" t="e">
        <f t="shared" si="227"/>
        <v>#N/A</v>
      </c>
    </row>
    <row r="213" spans="1:58" hidden="1">
      <c r="A213" s="337"/>
      <c r="B213" s="157"/>
      <c r="C213" s="158"/>
      <c r="D213" s="148"/>
      <c r="E213" s="149">
        <v>1</v>
      </c>
      <c r="F213" s="149">
        <v>2</v>
      </c>
      <c r="G213" s="149">
        <v>3</v>
      </c>
      <c r="H213" s="149">
        <v>4</v>
      </c>
      <c r="I213" s="149">
        <v>5</v>
      </c>
      <c r="J213" s="149">
        <v>6</v>
      </c>
      <c r="K213" s="149">
        <v>7</v>
      </c>
      <c r="L213" s="149">
        <v>8</v>
      </c>
      <c r="M213" s="125"/>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c r="AP213" s="126"/>
      <c r="AT213" s="9" t="s">
        <v>58</v>
      </c>
      <c r="AW213" s="212"/>
      <c r="AX213" s="212"/>
      <c r="AY213" s="131" t="s">
        <v>1225</v>
      </c>
      <c r="AZ213" s="211" t="s">
        <v>1174</v>
      </c>
      <c r="BA213" s="209" t="s">
        <v>1187</v>
      </c>
      <c r="BB213" s="231" t="s">
        <v>1268</v>
      </c>
      <c r="BC213" s="246" t="s">
        <v>1269</v>
      </c>
      <c r="BD213" s="323" t="s">
        <v>2542</v>
      </c>
      <c r="BE213" s="321" t="s">
        <v>1123</v>
      </c>
      <c r="BF213" s="6">
        <f t="shared" si="227"/>
        <v>100</v>
      </c>
    </row>
    <row r="214" spans="1:58" hidden="1">
      <c r="A214" s="337"/>
      <c r="B214" s="157"/>
      <c r="C214" s="158"/>
      <c r="D214" s="150">
        <v>30</v>
      </c>
      <c r="E214" s="151">
        <f>+E216*0.6</f>
        <v>12270</v>
      </c>
      <c r="F214" s="151">
        <f t="shared" ref="F214:L214" si="230">+F216*0.6</f>
        <v>14010</v>
      </c>
      <c r="G214" s="151">
        <f t="shared" si="230"/>
        <v>15750</v>
      </c>
      <c r="H214" s="151">
        <f t="shared" si="230"/>
        <v>17490</v>
      </c>
      <c r="I214" s="151">
        <f t="shared" si="230"/>
        <v>18900</v>
      </c>
      <c r="J214" s="151">
        <f t="shared" si="230"/>
        <v>20310</v>
      </c>
      <c r="K214" s="151">
        <f t="shared" si="230"/>
        <v>21690</v>
      </c>
      <c r="L214" s="151">
        <f t="shared" si="230"/>
        <v>23100</v>
      </c>
      <c r="M214" s="125"/>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26"/>
      <c r="AT214" s="9" t="s">
        <v>39</v>
      </c>
      <c r="AW214" s="212"/>
      <c r="AX214" s="212"/>
      <c r="AY214" s="131" t="s">
        <v>204</v>
      </c>
      <c r="AZ214" s="211" t="s">
        <v>1175</v>
      </c>
      <c r="BA214" s="209" t="s">
        <v>1188</v>
      </c>
      <c r="BB214" s="231" t="s">
        <v>1269</v>
      </c>
      <c r="BC214" s="246" t="s">
        <v>1492</v>
      </c>
      <c r="BD214" s="323" t="s">
        <v>1125</v>
      </c>
      <c r="BE214" s="321" t="s">
        <v>1124</v>
      </c>
      <c r="BF214" s="6">
        <f t="shared" si="227"/>
        <v>101</v>
      </c>
    </row>
    <row r="215" spans="1:58" hidden="1">
      <c r="A215" s="337"/>
      <c r="B215" s="157"/>
      <c r="C215" s="158"/>
      <c r="D215" s="152">
        <v>40</v>
      </c>
      <c r="E215" s="151">
        <f>+E216*0.8</f>
        <v>16360</v>
      </c>
      <c r="F215" s="151">
        <f t="shared" ref="F215:L215" si="231">+F216*0.8</f>
        <v>18680</v>
      </c>
      <c r="G215" s="151">
        <f t="shared" si="231"/>
        <v>21000</v>
      </c>
      <c r="H215" s="151">
        <f t="shared" si="231"/>
        <v>23320</v>
      </c>
      <c r="I215" s="151">
        <f t="shared" si="231"/>
        <v>25200</v>
      </c>
      <c r="J215" s="151">
        <f t="shared" si="231"/>
        <v>27080</v>
      </c>
      <c r="K215" s="151">
        <f t="shared" si="231"/>
        <v>28920</v>
      </c>
      <c r="L215" s="151">
        <f t="shared" si="231"/>
        <v>30800</v>
      </c>
      <c r="M215" s="125"/>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c r="AP215" s="126"/>
      <c r="AT215" s="9" t="s">
        <v>248</v>
      </c>
      <c r="AW215" s="212"/>
      <c r="AX215" s="212"/>
      <c r="AY215" s="131" t="s">
        <v>1226</v>
      </c>
      <c r="AZ215" s="211" t="s">
        <v>1176</v>
      </c>
      <c r="BA215" s="209" t="s">
        <v>1189</v>
      </c>
      <c r="BB215" s="231" t="s">
        <v>1492</v>
      </c>
      <c r="BC215" s="246" t="s">
        <v>1270</v>
      </c>
      <c r="BD215" s="323" t="s">
        <v>1126</v>
      </c>
      <c r="BE215" s="320" t="s">
        <v>2541</v>
      </c>
      <c r="BF215" s="6" t="e">
        <f t="shared" si="227"/>
        <v>#N/A</v>
      </c>
    </row>
    <row r="216" spans="1:58" hidden="1">
      <c r="A216" s="337"/>
      <c r="B216" s="157"/>
      <c r="C216" s="158"/>
      <c r="D216" s="152">
        <v>50</v>
      </c>
      <c r="E216" s="151">
        <f>+VLOOKUP($N216,'NSP12-I'!$A$3:$R$257,2+E$213)</f>
        <v>20450</v>
      </c>
      <c r="F216" s="151">
        <f>+VLOOKUP($N216,'NSP12-I'!$A$3:$R$257,2+F$213)</f>
        <v>23350</v>
      </c>
      <c r="G216" s="151">
        <f>+VLOOKUP($N216,'NSP12-I'!$A$3:$R$257,2+G$213)</f>
        <v>26250</v>
      </c>
      <c r="H216" s="151">
        <f>+VLOOKUP($N216,'NSP12-I'!$A$3:$R$257,2+H$213)</f>
        <v>29150</v>
      </c>
      <c r="I216" s="151">
        <f>+VLOOKUP($N216,'NSP12-I'!$A$3:$R$257,2+I$213)</f>
        <v>31500</v>
      </c>
      <c r="J216" s="151">
        <f>+VLOOKUP($N216,'NSP12-I'!$A$3:$R$257,2+J$213)</f>
        <v>33850</v>
      </c>
      <c r="K216" s="151">
        <f>+VLOOKUP($N216,'NSP12-I'!$A$3:$R$257,2+K$213)</f>
        <v>36150</v>
      </c>
      <c r="L216" s="151">
        <f>+VLOOKUP($N216,'NSP12-I'!$A$3:$R$257,2+L$213)</f>
        <v>38500</v>
      </c>
      <c r="M216" s="125"/>
      <c r="N216" s="111" t="str">
        <f>+CONCATENATE($B$11)</f>
        <v>Smith</v>
      </c>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26"/>
      <c r="AT216" s="9" t="s">
        <v>249</v>
      </c>
      <c r="AW216" s="212"/>
      <c r="AX216" s="212"/>
      <c r="AY216" s="131" t="s">
        <v>65</v>
      </c>
      <c r="AZ216" s="211" t="s">
        <v>1177</v>
      </c>
      <c r="BA216" s="209" t="s">
        <v>1190</v>
      </c>
      <c r="BB216" s="231" t="s">
        <v>1270</v>
      </c>
      <c r="BC216" s="246" t="s">
        <v>1493</v>
      </c>
      <c r="BD216" s="323" t="s">
        <v>1127</v>
      </c>
      <c r="BE216" s="320" t="s">
        <v>2542</v>
      </c>
      <c r="BF216" s="6" t="e">
        <f t="shared" si="227"/>
        <v>#N/A</v>
      </c>
    </row>
    <row r="217" spans="1:58" hidden="1">
      <c r="A217" s="337"/>
      <c r="B217" s="157"/>
      <c r="C217" s="158"/>
      <c r="D217" s="152">
        <v>60</v>
      </c>
      <c r="E217" s="151">
        <f>+E216*1.2</f>
        <v>24540</v>
      </c>
      <c r="F217" s="151">
        <f t="shared" ref="F217:L217" si="232">+F216*1.2</f>
        <v>28020</v>
      </c>
      <c r="G217" s="151">
        <f t="shared" si="232"/>
        <v>31500</v>
      </c>
      <c r="H217" s="151">
        <f t="shared" si="232"/>
        <v>34980</v>
      </c>
      <c r="I217" s="151">
        <f t="shared" si="232"/>
        <v>37800</v>
      </c>
      <c r="J217" s="151">
        <f t="shared" si="232"/>
        <v>40620</v>
      </c>
      <c r="K217" s="151">
        <f t="shared" si="232"/>
        <v>43380</v>
      </c>
      <c r="L217" s="151">
        <f t="shared" si="232"/>
        <v>46200</v>
      </c>
      <c r="M217" s="125"/>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26"/>
      <c r="AT217" s="265" t="s">
        <v>250</v>
      </c>
      <c r="AW217" s="212"/>
      <c r="AX217" s="212"/>
      <c r="AY217" s="131" t="s">
        <v>1227</v>
      </c>
      <c r="AZ217" s="211" t="s">
        <v>1524</v>
      </c>
      <c r="BA217" s="209" t="s">
        <v>1075</v>
      </c>
      <c r="BB217" s="231" t="s">
        <v>1493</v>
      </c>
      <c r="BC217" s="246" t="s">
        <v>1271</v>
      </c>
      <c r="BD217" s="323" t="s">
        <v>1128</v>
      </c>
      <c r="BE217" s="321" t="s">
        <v>1125</v>
      </c>
      <c r="BF217" s="6">
        <f t="shared" si="227"/>
        <v>102</v>
      </c>
    </row>
    <row r="218" spans="1:58" ht="15" hidden="1" customHeight="1">
      <c r="A218" s="337"/>
      <c r="B218" s="157"/>
      <c r="C218" s="158"/>
      <c r="D218" s="153">
        <v>80</v>
      </c>
      <c r="E218" s="154">
        <f>+E216*1.6</f>
        <v>32720</v>
      </c>
      <c r="F218" s="154">
        <f t="shared" ref="F218:L218" si="233">+F216*1.6</f>
        <v>37360</v>
      </c>
      <c r="G218" s="154">
        <f t="shared" si="233"/>
        <v>42000</v>
      </c>
      <c r="H218" s="154">
        <f t="shared" si="233"/>
        <v>46640</v>
      </c>
      <c r="I218" s="154">
        <f t="shared" si="233"/>
        <v>50400</v>
      </c>
      <c r="J218" s="154">
        <f t="shared" si="233"/>
        <v>54160</v>
      </c>
      <c r="K218" s="154">
        <f t="shared" si="233"/>
        <v>57840</v>
      </c>
      <c r="L218" s="154">
        <f t="shared" si="233"/>
        <v>61600</v>
      </c>
      <c r="M218" s="125"/>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26"/>
      <c r="AT218" s="9" t="s">
        <v>251</v>
      </c>
      <c r="AW218" s="212"/>
      <c r="AX218" s="212"/>
      <c r="AY218" s="131" t="s">
        <v>1228</v>
      </c>
      <c r="AZ218" s="211" t="s">
        <v>1178</v>
      </c>
      <c r="BA218" s="209" t="s">
        <v>1191</v>
      </c>
      <c r="BB218" s="231" t="s">
        <v>1271</v>
      </c>
      <c r="BC218" s="246" t="s">
        <v>1274</v>
      </c>
      <c r="BD218" s="323" t="s">
        <v>37</v>
      </c>
      <c r="BE218" s="321" t="s">
        <v>1126</v>
      </c>
      <c r="BF218" s="6">
        <f t="shared" si="227"/>
        <v>103</v>
      </c>
    </row>
    <row r="219" spans="1:58" hidden="1">
      <c r="A219" s="337"/>
      <c r="B219" s="157"/>
      <c r="C219" s="158"/>
      <c r="D219" s="153">
        <v>120</v>
      </c>
      <c r="E219" s="154">
        <f>+VLOOKUP($N219,'NSP12-I'!$A$3:$R$257,10+E$213)</f>
        <v>48950</v>
      </c>
      <c r="F219" s="154">
        <f>+VLOOKUP($N219,'NSP12-I'!$A$3:$R$257,10+F$213)</f>
        <v>55950</v>
      </c>
      <c r="G219" s="154">
        <f>+VLOOKUP($N219,'NSP12-I'!$A$3:$R$257,10+G$213)</f>
        <v>62950</v>
      </c>
      <c r="H219" s="154">
        <f>+VLOOKUP($N219,'NSP12-I'!$A$3:$R$257,10+H$213)</f>
        <v>69950</v>
      </c>
      <c r="I219" s="154">
        <f>+VLOOKUP($N219,'NSP12-I'!$A$3:$R$257,10+I$213)</f>
        <v>75550</v>
      </c>
      <c r="J219" s="154">
        <f>+VLOOKUP($N219,'NSP12-I'!$A$3:$R$257,10+J$213)</f>
        <v>81150</v>
      </c>
      <c r="K219" s="154">
        <f>+VLOOKUP($N219,'NSP12-I'!$A$3:$R$257,10+K$213)</f>
        <v>86750</v>
      </c>
      <c r="L219" s="154">
        <f>+VLOOKUP($N219,'NSP12-I'!$A$3:$R$257,10+L$213)</f>
        <v>92350</v>
      </c>
      <c r="M219" s="127"/>
      <c r="N219" s="128" t="str">
        <f>+CONCATENATE($B$11)</f>
        <v>Smith</v>
      </c>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9"/>
      <c r="AT219" s="9" t="s">
        <v>252</v>
      </c>
      <c r="AW219" s="212"/>
      <c r="AX219" s="212"/>
      <c r="AY219" s="131" t="s">
        <v>1229</v>
      </c>
      <c r="AZ219" s="211" t="s">
        <v>167</v>
      </c>
      <c r="BA219" s="209" t="s">
        <v>1192</v>
      </c>
      <c r="BB219" s="231" t="s">
        <v>1274</v>
      </c>
      <c r="BC219" s="246" t="s">
        <v>2177</v>
      </c>
      <c r="BD219" s="323" t="s">
        <v>2543</v>
      </c>
      <c r="BE219" s="321" t="s">
        <v>1127</v>
      </c>
      <c r="BF219" s="6">
        <f t="shared" ref="BF219:BF250" si="234">+MATCH(BE$10:BE$555,AZ$10:AZ$547,0)</f>
        <v>104</v>
      </c>
    </row>
    <row r="220" spans="1:58" hidden="1">
      <c r="A220" s="337"/>
      <c r="B220" s="157"/>
      <c r="C220" s="158"/>
      <c r="D220" s="120"/>
      <c r="E220" s="121"/>
      <c r="F220" s="121"/>
      <c r="G220" s="121"/>
      <c r="H220" s="121"/>
      <c r="I220" s="121"/>
      <c r="J220" s="121"/>
      <c r="K220" s="121"/>
      <c r="L220" s="121"/>
      <c r="M220" s="7"/>
      <c r="N220" s="7"/>
      <c r="AT220" s="9" t="s">
        <v>253</v>
      </c>
      <c r="AW220" s="212"/>
      <c r="AX220" s="212"/>
      <c r="AY220" s="131" t="s">
        <v>68</v>
      </c>
      <c r="AZ220" s="211" t="s">
        <v>1179</v>
      </c>
      <c r="BA220" s="209" t="s">
        <v>1462</v>
      </c>
      <c r="BB220" s="231" t="s">
        <v>2177</v>
      </c>
      <c r="BC220" s="246" t="s">
        <v>1275</v>
      </c>
      <c r="BD220" s="323" t="s">
        <v>1069</v>
      </c>
      <c r="BE220" s="321" t="s">
        <v>1128</v>
      </c>
      <c r="BF220" s="6">
        <f t="shared" si="234"/>
        <v>105</v>
      </c>
    </row>
    <row r="221" spans="1:58" hidden="1">
      <c r="A221" s="337"/>
      <c r="B221" s="157"/>
      <c r="C221" s="158"/>
      <c r="D221" s="193"/>
      <c r="E221" s="194"/>
      <c r="F221" s="194"/>
      <c r="G221" s="194"/>
      <c r="H221" s="194"/>
      <c r="I221" s="194"/>
      <c r="J221" s="194"/>
      <c r="K221" s="194"/>
      <c r="L221" s="195"/>
      <c r="M221" s="122"/>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4"/>
      <c r="AT221" s="9" t="s">
        <v>86</v>
      </c>
      <c r="AW221" s="212"/>
      <c r="AX221" s="212"/>
      <c r="AY221" s="131" t="s">
        <v>1230</v>
      </c>
      <c r="AZ221" s="211" t="s">
        <v>1180</v>
      </c>
      <c r="BA221" s="209" t="s">
        <v>1525</v>
      </c>
      <c r="BB221" s="231" t="s">
        <v>1275</v>
      </c>
      <c r="BC221" s="246" t="s">
        <v>1276</v>
      </c>
      <c r="BD221" s="323" t="s">
        <v>2544</v>
      </c>
      <c r="BE221" s="321" t="s">
        <v>37</v>
      </c>
      <c r="BF221" s="6">
        <f t="shared" si="234"/>
        <v>106</v>
      </c>
    </row>
    <row r="222" spans="1:58" ht="23.25" hidden="1" customHeight="1">
      <c r="A222" s="337"/>
      <c r="B222" s="159"/>
      <c r="C222" s="158"/>
      <c r="D222" s="197"/>
      <c r="E222" s="196"/>
      <c r="F222" s="196"/>
      <c r="G222" s="196"/>
      <c r="H222" s="196"/>
      <c r="I222" s="196"/>
      <c r="J222" s="196"/>
      <c r="K222" s="196"/>
      <c r="L222" s="198"/>
      <c r="M222" s="125"/>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26"/>
      <c r="AT222" s="9" t="s">
        <v>254</v>
      </c>
      <c r="AW222" s="212"/>
      <c r="AX222" s="212"/>
      <c r="AY222" s="131" t="s">
        <v>1073</v>
      </c>
      <c r="AZ222" s="211" t="s">
        <v>70</v>
      </c>
      <c r="BA222" s="209" t="s">
        <v>1193</v>
      </c>
      <c r="BB222" s="231" t="s">
        <v>1276</v>
      </c>
      <c r="BC222" s="246" t="s">
        <v>2841</v>
      </c>
      <c r="BD222" s="323" t="s">
        <v>2545</v>
      </c>
      <c r="BE222" s="320" t="s">
        <v>2543</v>
      </c>
      <c r="BF222" s="6" t="e">
        <f t="shared" si="234"/>
        <v>#N/A</v>
      </c>
    </row>
    <row r="223" spans="1:58" ht="15" hidden="1" customHeight="1">
      <c r="A223" s="337"/>
      <c r="B223" s="157"/>
      <c r="C223" s="158"/>
      <c r="D223" s="215"/>
      <c r="E223" s="196"/>
      <c r="F223" s="196"/>
      <c r="G223" s="196"/>
      <c r="H223" s="196"/>
      <c r="I223" s="196"/>
      <c r="J223" s="196"/>
      <c r="K223" s="196"/>
      <c r="L223" s="198"/>
      <c r="M223" s="125"/>
      <c r="N223" s="111" t="s">
        <v>2180</v>
      </c>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c r="AP223" s="126"/>
      <c r="AT223" s="9" t="s">
        <v>255</v>
      </c>
      <c r="AW223" s="212"/>
      <c r="AX223" s="212"/>
      <c r="AY223" s="131" t="s">
        <v>1231</v>
      </c>
      <c r="AZ223" s="211" t="s">
        <v>1181</v>
      </c>
      <c r="BA223" s="209" t="s">
        <v>1194</v>
      </c>
      <c r="BB223" s="232" t="s">
        <v>2841</v>
      </c>
      <c r="BC223" s="246" t="s">
        <v>1282</v>
      </c>
      <c r="BD223" s="323" t="s">
        <v>1515</v>
      </c>
      <c r="BE223" s="321" t="s">
        <v>1069</v>
      </c>
      <c r="BF223" s="6">
        <f t="shared" si="234"/>
        <v>108</v>
      </c>
    </row>
    <row r="224" spans="1:58" hidden="1">
      <c r="A224" s="337"/>
      <c r="B224" s="157"/>
      <c r="C224" s="158"/>
      <c r="D224" s="215"/>
      <c r="E224" s="196"/>
      <c r="F224" s="196"/>
      <c r="G224" s="196"/>
      <c r="H224" s="196"/>
      <c r="I224" s="196"/>
      <c r="J224" s="196"/>
      <c r="K224" s="196"/>
      <c r="L224" s="198"/>
      <c r="M224" s="125"/>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26"/>
      <c r="AT224" s="9" t="s">
        <v>256</v>
      </c>
      <c r="AW224" s="212"/>
      <c r="AX224" s="212"/>
      <c r="AY224" s="131" t="s">
        <v>1232</v>
      </c>
      <c r="AZ224" s="211" t="s">
        <v>1182</v>
      </c>
      <c r="BA224" s="209" t="s">
        <v>1195</v>
      </c>
      <c r="BB224" s="231" t="s">
        <v>1282</v>
      </c>
      <c r="BC224" s="246" t="s">
        <v>1555</v>
      </c>
      <c r="BD224" s="323" t="s">
        <v>2546</v>
      </c>
      <c r="BE224" s="320" t="s">
        <v>2544</v>
      </c>
      <c r="BF224" s="6" t="e">
        <f t="shared" si="234"/>
        <v>#N/A</v>
      </c>
    </row>
    <row r="225" spans="1:68" hidden="1">
      <c r="A225" s="337"/>
      <c r="B225" s="157"/>
      <c r="C225" s="158"/>
      <c r="D225" s="215"/>
      <c r="E225" s="196"/>
      <c r="F225" s="196"/>
      <c r="G225" s="196"/>
      <c r="H225" s="196"/>
      <c r="I225" s="196"/>
      <c r="J225" s="196"/>
      <c r="K225" s="196"/>
      <c r="L225" s="198"/>
      <c r="M225" s="125"/>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126"/>
      <c r="AT225" s="9" t="s">
        <v>257</v>
      </c>
      <c r="AW225" s="212"/>
      <c r="AX225" s="212"/>
      <c r="AY225" s="131" t="s">
        <v>1233</v>
      </c>
      <c r="AZ225" s="211" t="s">
        <v>1183</v>
      </c>
      <c r="BA225" s="209" t="s">
        <v>2163</v>
      </c>
      <c r="BB225" s="231" t="s">
        <v>1555</v>
      </c>
      <c r="BC225" s="246" t="s">
        <v>1284</v>
      </c>
      <c r="BD225" s="323" t="s">
        <v>1449</v>
      </c>
      <c r="BE225" s="320" t="s">
        <v>2545</v>
      </c>
      <c r="BF225" s="6" t="e">
        <f t="shared" si="234"/>
        <v>#N/A</v>
      </c>
    </row>
    <row r="226" spans="1:68" hidden="1">
      <c r="A226" s="337"/>
      <c r="B226" s="157"/>
      <c r="C226" s="158"/>
      <c r="D226" s="215"/>
      <c r="E226" s="196"/>
      <c r="F226" s="196"/>
      <c r="G226" s="196"/>
      <c r="H226" s="196"/>
      <c r="I226" s="196"/>
      <c r="J226" s="196"/>
      <c r="K226" s="196"/>
      <c r="L226" s="198"/>
      <c r="M226" s="125"/>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26"/>
      <c r="AT226" s="9" t="s">
        <v>258</v>
      </c>
      <c r="AW226" s="212"/>
      <c r="AX226" s="212"/>
      <c r="AY226" s="256" t="s">
        <v>1234</v>
      </c>
      <c r="AZ226" s="211" t="s">
        <v>1184</v>
      </c>
      <c r="BA226" s="209" t="s">
        <v>1196</v>
      </c>
      <c r="BB226" s="231" t="s">
        <v>1284</v>
      </c>
      <c r="BC226" s="246" t="s">
        <v>1285</v>
      </c>
      <c r="BD226" s="323" t="s">
        <v>2547</v>
      </c>
      <c r="BE226" s="321" t="s">
        <v>1515</v>
      </c>
      <c r="BF226" s="6">
        <f t="shared" si="234"/>
        <v>109</v>
      </c>
    </row>
    <row r="227" spans="1:68" hidden="1">
      <c r="A227" s="338"/>
      <c r="B227" s="160"/>
      <c r="C227" s="161"/>
      <c r="D227" s="216"/>
      <c r="E227" s="217"/>
      <c r="F227" s="217"/>
      <c r="G227" s="217"/>
      <c r="H227" s="217"/>
      <c r="I227" s="217"/>
      <c r="J227" s="217"/>
      <c r="K227" s="217"/>
      <c r="L227" s="199"/>
      <c r="M227" s="127"/>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9"/>
      <c r="AT227" s="9" t="s">
        <v>259</v>
      </c>
      <c r="AW227" s="212"/>
      <c r="AX227" s="212"/>
      <c r="AY227" s="131" t="s">
        <v>1235</v>
      </c>
      <c r="AZ227" s="211" t="s">
        <v>1426</v>
      </c>
      <c r="BA227" s="209" t="s">
        <v>1197</v>
      </c>
      <c r="BB227" s="231" t="s">
        <v>1285</v>
      </c>
      <c r="BC227" s="246" t="s">
        <v>1286</v>
      </c>
      <c r="BD227" s="323" t="s">
        <v>2548</v>
      </c>
      <c r="BE227" s="320" t="s">
        <v>2546</v>
      </c>
      <c r="BF227" s="6" t="e">
        <f t="shared" si="234"/>
        <v>#N/A</v>
      </c>
    </row>
    <row r="228" spans="1:68" ht="15.75" hidden="1" customHeight="1">
      <c r="AT228" s="9" t="s">
        <v>260</v>
      </c>
      <c r="AW228" s="212"/>
      <c r="AX228" s="212"/>
      <c r="AY228" s="131" t="s">
        <v>1236</v>
      </c>
      <c r="AZ228" s="211" t="s">
        <v>1185</v>
      </c>
      <c r="BA228" s="209" t="s">
        <v>1198</v>
      </c>
      <c r="BB228" s="231" t="s">
        <v>1286</v>
      </c>
      <c r="BC228" s="246" t="s">
        <v>1496</v>
      </c>
      <c r="BD228" s="323" t="s">
        <v>1450</v>
      </c>
      <c r="BE228" s="321" t="s">
        <v>1449</v>
      </c>
      <c r="BF228" s="6">
        <f t="shared" si="234"/>
        <v>112</v>
      </c>
    </row>
    <row r="229" spans="1:68" s="298" customFormat="1" hidden="1">
      <c r="A229" s="326" t="s">
        <v>2421</v>
      </c>
      <c r="B229" s="299"/>
      <c r="C229" s="300"/>
      <c r="D229" s="306" t="s">
        <v>2422</v>
      </c>
      <c r="E229" s="307"/>
      <c r="F229" s="307"/>
      <c r="G229" s="307"/>
      <c r="H229" s="307"/>
      <c r="I229" s="307"/>
      <c r="J229" s="307"/>
      <c r="K229" s="307"/>
      <c r="L229" s="307"/>
      <c r="M229" s="241"/>
      <c r="N229" s="241"/>
      <c r="O229" s="241"/>
      <c r="P229" s="241"/>
      <c r="Q229" s="241"/>
      <c r="R229" s="241"/>
      <c r="S229" s="241"/>
      <c r="T229" s="241"/>
      <c r="U229" s="241"/>
      <c r="V229" s="241"/>
      <c r="W229" s="241"/>
      <c r="X229" s="241"/>
      <c r="Y229" s="241"/>
      <c r="Z229" s="241"/>
      <c r="AA229" s="241"/>
      <c r="AB229" s="241"/>
      <c r="AC229" s="241"/>
      <c r="AD229" s="241"/>
      <c r="AE229" s="241"/>
      <c r="AF229" s="241"/>
      <c r="AG229" s="241"/>
      <c r="AH229" s="241"/>
      <c r="AI229" s="241"/>
      <c r="AJ229" s="241"/>
      <c r="AK229" s="241"/>
      <c r="AL229" s="241"/>
      <c r="AM229" s="241"/>
      <c r="AN229" s="241"/>
      <c r="AO229" s="241"/>
      <c r="AP229" s="241"/>
      <c r="AQ229" s="241"/>
      <c r="AR229" s="241"/>
      <c r="AS229" s="241"/>
      <c r="AT229" s="9" t="s">
        <v>50</v>
      </c>
      <c r="AU229" s="241"/>
      <c r="AV229" s="241"/>
      <c r="AW229" s="251"/>
      <c r="AX229" s="251"/>
      <c r="AY229" s="266" t="s">
        <v>1237</v>
      </c>
      <c r="AZ229" s="267" t="s">
        <v>1461</v>
      </c>
      <c r="BA229" s="253" t="s">
        <v>1199</v>
      </c>
      <c r="BB229" s="232" t="s">
        <v>1496</v>
      </c>
      <c r="BC229" s="246" t="s">
        <v>1287</v>
      </c>
      <c r="BD229" s="323" t="s">
        <v>128</v>
      </c>
      <c r="BE229" s="320" t="s">
        <v>2547</v>
      </c>
      <c r="BF229" s="241" t="e">
        <f t="shared" si="234"/>
        <v>#N/A</v>
      </c>
      <c r="BG229" s="241"/>
      <c r="BH229" s="241"/>
      <c r="BI229" s="241"/>
      <c r="BJ229" s="241"/>
      <c r="BK229" s="241"/>
      <c r="BL229" s="241"/>
      <c r="BM229" s="241"/>
      <c r="BN229" s="241"/>
      <c r="BO229" s="241"/>
      <c r="BP229" s="241"/>
    </row>
    <row r="230" spans="1:68" ht="15" hidden="1" customHeight="1">
      <c r="A230" s="327"/>
      <c r="B230" s="301"/>
      <c r="C230" s="302"/>
      <c r="D230" s="308"/>
      <c r="E230" s="309">
        <v>1</v>
      </c>
      <c r="F230" s="309">
        <v>2</v>
      </c>
      <c r="G230" s="309">
        <v>3</v>
      </c>
      <c r="H230" s="309">
        <v>4</v>
      </c>
      <c r="I230" s="309">
        <v>5</v>
      </c>
      <c r="J230" s="309">
        <v>6</v>
      </c>
      <c r="K230" s="309">
        <v>7</v>
      </c>
      <c r="L230" s="309">
        <v>8</v>
      </c>
      <c r="AT230" s="9" t="s">
        <v>19</v>
      </c>
      <c r="AW230" s="212"/>
      <c r="AX230" s="212"/>
      <c r="AY230" s="131" t="s">
        <v>1238</v>
      </c>
      <c r="AZ230" s="211" t="s">
        <v>1186</v>
      </c>
      <c r="BA230" s="209" t="s">
        <v>1200</v>
      </c>
      <c r="BB230" s="231" t="s">
        <v>1287</v>
      </c>
      <c r="BC230" s="246" t="s">
        <v>64</v>
      </c>
      <c r="BD230" s="323" t="s">
        <v>2549</v>
      </c>
      <c r="BE230" s="320" t="s">
        <v>2548</v>
      </c>
      <c r="BF230" s="6" t="e">
        <f t="shared" si="234"/>
        <v>#N/A</v>
      </c>
    </row>
    <row r="231" spans="1:68" ht="23.25" hidden="1">
      <c r="A231" s="327"/>
      <c r="B231" s="301"/>
      <c r="C231" s="302"/>
      <c r="D231" s="310">
        <v>30</v>
      </c>
      <c r="E231" s="311">
        <f>INDEX(NHTF2018!D4:D259,MATCH($N$231, NHTF2018!$A$4:$A$259, 0))</f>
        <v>12250</v>
      </c>
      <c r="F231" s="311">
        <f>INDEX(NHTF2018!E4:E259,MATCH($N$231, NHTF2018!$A$4:$A$259, 0))</f>
        <v>16240</v>
      </c>
      <c r="G231" s="311">
        <f>INDEX(NHTF2018!F4:F259,MATCH($N$231, NHTF2018!$A$4:$A$259, 0))</f>
        <v>20420</v>
      </c>
      <c r="H231" s="311">
        <f>INDEX(NHTF2018!G4:G259,MATCH($N$231, NHTF2018!$A$4:$A$259, 0))</f>
        <v>24600</v>
      </c>
      <c r="I231" s="311">
        <f>INDEX(NHTF2018!H4:H259,MATCH($N$231, NHTF2018!$A$4:$A$259, 0))</f>
        <v>28780</v>
      </c>
      <c r="J231" s="311">
        <f>INDEX(NHTF2018!I4:I259,MATCH($N$231, NHTF2018!$A$4:$A$259, 0))</f>
        <v>32960</v>
      </c>
      <c r="K231" s="311">
        <f>INDEX(NHTF2018!J4:J259,MATCH($N$231, NHTF2018!$A$4:$A$259, 0))</f>
        <v>37140</v>
      </c>
      <c r="L231" s="311">
        <f>INDEX(NHTF2018!K4:K259,MATCH($N$231, NHTF2018!$A$4:$A$259, 0))</f>
        <v>41320</v>
      </c>
      <c r="N231" s="6" t="str">
        <f>+CONCATENATE($B$11)</f>
        <v>Smith</v>
      </c>
      <c r="AT231" s="9" t="s">
        <v>261</v>
      </c>
      <c r="AW231" s="212"/>
      <c r="AX231" s="212"/>
      <c r="AY231" s="131" t="s">
        <v>2752</v>
      </c>
      <c r="AZ231" s="211" t="s">
        <v>1428</v>
      </c>
      <c r="BA231" s="209" t="s">
        <v>1201</v>
      </c>
      <c r="BB231" s="231" t="s">
        <v>64</v>
      </c>
      <c r="BC231" s="246" t="s">
        <v>1288</v>
      </c>
      <c r="BD231" s="323" t="s">
        <v>2550</v>
      </c>
      <c r="BE231" s="321" t="s">
        <v>1450</v>
      </c>
      <c r="BF231" s="6">
        <f t="shared" si="234"/>
        <v>113</v>
      </c>
    </row>
    <row r="232" spans="1:68" hidden="1">
      <c r="A232" s="327"/>
      <c r="B232" s="301"/>
      <c r="C232" s="302"/>
      <c r="AT232" s="9" t="s">
        <v>262</v>
      </c>
      <c r="AW232" s="212"/>
      <c r="AX232" s="212"/>
      <c r="AY232" s="131" t="s">
        <v>71</v>
      </c>
      <c r="AZ232" s="211" t="s">
        <v>172</v>
      </c>
      <c r="BA232" s="209" t="s">
        <v>1526</v>
      </c>
      <c r="BB232" s="231" t="s">
        <v>1288</v>
      </c>
      <c r="BC232" s="246" t="s">
        <v>1290</v>
      </c>
      <c r="BD232" s="323" t="s">
        <v>2551</v>
      </c>
      <c r="BE232" s="320" t="s">
        <v>128</v>
      </c>
      <c r="BF232" s="6" t="e">
        <f t="shared" si="234"/>
        <v>#N/A</v>
      </c>
    </row>
    <row r="233" spans="1:68" hidden="1">
      <c r="A233" s="327"/>
      <c r="B233" s="301"/>
      <c r="C233" s="302"/>
      <c r="D233" s="312" t="s">
        <v>2423</v>
      </c>
      <c r="E233" s="307"/>
      <c r="F233" s="307"/>
      <c r="G233" s="307"/>
      <c r="H233" s="307"/>
      <c r="I233" s="307"/>
      <c r="J233" s="307"/>
      <c r="K233" s="307"/>
      <c r="L233" s="313"/>
      <c r="AT233" s="9" t="s">
        <v>263</v>
      </c>
      <c r="AW233" s="212"/>
      <c r="AX233" s="212"/>
      <c r="AY233" s="131" t="s">
        <v>1239</v>
      </c>
      <c r="AZ233" s="211" t="s">
        <v>1187</v>
      </c>
      <c r="BA233" s="209" t="s">
        <v>1464</v>
      </c>
      <c r="BB233" s="231" t="s">
        <v>1290</v>
      </c>
      <c r="BC233" s="246" t="s">
        <v>1497</v>
      </c>
      <c r="BD233" s="323" t="s">
        <v>69</v>
      </c>
      <c r="BE233" s="320" t="s">
        <v>2549</v>
      </c>
      <c r="BF233" s="6" t="e">
        <f t="shared" si="234"/>
        <v>#N/A</v>
      </c>
    </row>
    <row r="234" spans="1:68" hidden="1">
      <c r="A234" s="327"/>
      <c r="B234" s="301"/>
      <c r="C234" s="302"/>
      <c r="D234" s="308"/>
      <c r="E234" s="309">
        <v>0</v>
      </c>
      <c r="F234" s="309">
        <v>1</v>
      </c>
      <c r="G234" s="309">
        <v>2</v>
      </c>
      <c r="H234" s="309">
        <v>3</v>
      </c>
      <c r="I234" s="309">
        <v>4</v>
      </c>
      <c r="J234" s="309">
        <v>5</v>
      </c>
      <c r="K234" s="309"/>
      <c r="L234" s="314"/>
      <c r="AT234" s="9" t="s">
        <v>264</v>
      </c>
      <c r="AW234" s="212"/>
      <c r="AX234" s="212"/>
      <c r="AY234" s="131" t="s">
        <v>1240</v>
      </c>
      <c r="AZ234" s="211" t="s">
        <v>1188</v>
      </c>
      <c r="BA234" s="209" t="s">
        <v>1202</v>
      </c>
      <c r="BB234" s="231" t="s">
        <v>1497</v>
      </c>
      <c r="BC234" s="246" t="s">
        <v>49</v>
      </c>
      <c r="BD234" s="323" t="s">
        <v>2552</v>
      </c>
      <c r="BE234" s="320" t="s">
        <v>2550</v>
      </c>
      <c r="BF234" s="6" t="e">
        <f t="shared" si="234"/>
        <v>#N/A</v>
      </c>
    </row>
    <row r="235" spans="1:68" hidden="1">
      <c r="A235" s="327"/>
      <c r="B235" s="301"/>
      <c r="C235" s="302"/>
      <c r="D235" s="310">
        <v>30</v>
      </c>
      <c r="E235" s="311">
        <f>INDEX(NHTF2018!AU4:AU259,MATCH($N$231, NHTF2018!$A$4:$A$259, 0))</f>
        <v>306</v>
      </c>
      <c r="F235" s="311">
        <f>INDEX(NHTF2018!AV4:AV259,MATCH($N$231, NHTF2018!$A$4:$A$259, 0))</f>
        <v>353</v>
      </c>
      <c r="G235" s="311">
        <f>INDEX(NHTF2018!AW4:AW259,MATCH($N$231, NHTF2018!$A$4:$A$259, 0))</f>
        <v>510</v>
      </c>
      <c r="H235" s="311">
        <f>INDEX(NHTF2018!AX4:AX259,MATCH($N$231, NHTF2018!$A$4:$A$259, 0))</f>
        <v>667</v>
      </c>
      <c r="I235" s="311">
        <f>INDEX(NHTF2018!AY4:AY259,MATCH($N$231, NHTF2018!$A$4:$A$259, 0))</f>
        <v>824</v>
      </c>
      <c r="J235" s="311">
        <f>INDEX(NHTF2018!AZ4:AZ259,MATCH($N$231, NHTF2018!$A$4:$A$259, 0))</f>
        <v>980</v>
      </c>
      <c r="K235" s="306"/>
      <c r="L235" s="313"/>
      <c r="N235" s="111" t="str">
        <f>+CONCATENATE($B$11)</f>
        <v>Smith</v>
      </c>
      <c r="AT235" s="9" t="s">
        <v>76</v>
      </c>
      <c r="AW235" s="212"/>
      <c r="AX235" s="212"/>
      <c r="AY235" s="131" t="s">
        <v>1241</v>
      </c>
      <c r="AZ235" s="211" t="s">
        <v>1189</v>
      </c>
      <c r="BA235" s="209" t="s">
        <v>2171</v>
      </c>
      <c r="BB235" s="231" t="s">
        <v>49</v>
      </c>
      <c r="BC235" s="246" t="s">
        <v>1074</v>
      </c>
      <c r="BD235" s="323" t="s">
        <v>1129</v>
      </c>
      <c r="BE235" s="320" t="s">
        <v>2551</v>
      </c>
      <c r="BF235" s="6" t="e">
        <f t="shared" si="234"/>
        <v>#N/A</v>
      </c>
    </row>
    <row r="236" spans="1:68" hidden="1">
      <c r="A236" s="327"/>
      <c r="B236" s="301"/>
      <c r="C236" s="302"/>
      <c r="AT236" s="9" t="s">
        <v>28</v>
      </c>
      <c r="AW236" s="212"/>
      <c r="AX236" s="212"/>
      <c r="AY236" s="131" t="s">
        <v>1242</v>
      </c>
      <c r="AZ236" s="211" t="s">
        <v>1190</v>
      </c>
      <c r="BA236" s="209" t="s">
        <v>1203</v>
      </c>
      <c r="BB236" s="231" t="s">
        <v>1074</v>
      </c>
      <c r="BC236" s="246" t="s">
        <v>1293</v>
      </c>
      <c r="BD236" s="323" t="s">
        <v>2553</v>
      </c>
      <c r="BE236" s="320" t="s">
        <v>69</v>
      </c>
      <c r="BF236" s="6" t="e">
        <f t="shared" si="234"/>
        <v>#N/A</v>
      </c>
    </row>
    <row r="237" spans="1:68" hidden="1">
      <c r="A237" s="327"/>
      <c r="B237" s="301"/>
      <c r="C237" s="302"/>
      <c r="AT237" s="9" t="s">
        <v>265</v>
      </c>
      <c r="AW237" s="212"/>
      <c r="AX237" s="212"/>
      <c r="AY237" s="131" t="s">
        <v>1243</v>
      </c>
      <c r="AZ237" s="211" t="s">
        <v>1075</v>
      </c>
      <c r="BA237" s="209" t="s">
        <v>1204</v>
      </c>
      <c r="BB237" s="231" t="s">
        <v>1293</v>
      </c>
      <c r="BC237" s="246" t="s">
        <v>1294</v>
      </c>
      <c r="BD237" s="323" t="s">
        <v>1577</v>
      </c>
      <c r="BE237" s="320" t="s">
        <v>2552</v>
      </c>
      <c r="BF237" s="6" t="e">
        <f t="shared" si="234"/>
        <v>#N/A</v>
      </c>
    </row>
    <row r="238" spans="1:68" hidden="1">
      <c r="A238" s="327"/>
      <c r="B238" s="301"/>
      <c r="C238" s="302"/>
      <c r="AT238" s="9" t="s">
        <v>85</v>
      </c>
      <c r="AW238" s="212"/>
      <c r="AX238" s="212"/>
      <c r="AY238" s="131" t="s">
        <v>1244</v>
      </c>
      <c r="AZ238" s="211" t="s">
        <v>1191</v>
      </c>
      <c r="BA238" s="209" t="s">
        <v>1205</v>
      </c>
      <c r="BB238" s="231" t="s">
        <v>1294</v>
      </c>
      <c r="BC238" s="246" t="s">
        <v>1295</v>
      </c>
      <c r="BD238" s="323" t="s">
        <v>2554</v>
      </c>
      <c r="BE238" s="321" t="s">
        <v>1129</v>
      </c>
      <c r="BF238" s="6">
        <f t="shared" si="234"/>
        <v>116</v>
      </c>
    </row>
    <row r="239" spans="1:68" hidden="1">
      <c r="A239" s="327"/>
      <c r="B239" s="303"/>
      <c r="C239" s="302"/>
      <c r="AT239" s="9" t="s">
        <v>67</v>
      </c>
      <c r="AW239" s="212"/>
      <c r="AX239" s="212"/>
      <c r="AY239" s="131" t="s">
        <v>1245</v>
      </c>
      <c r="AZ239" s="211" t="s">
        <v>1192</v>
      </c>
      <c r="BA239" s="209" t="s">
        <v>1465</v>
      </c>
      <c r="BB239" s="231" t="s">
        <v>1295</v>
      </c>
      <c r="BC239" s="246" t="s">
        <v>1296</v>
      </c>
      <c r="BD239" s="323" t="s">
        <v>1130</v>
      </c>
      <c r="BE239" s="320" t="s">
        <v>2553</v>
      </c>
      <c r="BF239" s="6" t="e">
        <f t="shared" si="234"/>
        <v>#N/A</v>
      </c>
    </row>
    <row r="240" spans="1:68" hidden="1">
      <c r="A240" s="327"/>
      <c r="B240" s="301"/>
      <c r="C240" s="302"/>
      <c r="AT240" s="9" t="s">
        <v>266</v>
      </c>
      <c r="AW240" s="212"/>
      <c r="AX240" s="212"/>
      <c r="AY240" s="131" t="s">
        <v>1246</v>
      </c>
      <c r="AZ240" s="211" t="s">
        <v>1462</v>
      </c>
      <c r="BA240" s="209" t="s">
        <v>1466</v>
      </c>
      <c r="BB240" s="231" t="s">
        <v>1296</v>
      </c>
      <c r="BC240" s="246" t="s">
        <v>74</v>
      </c>
      <c r="BD240" s="323" t="s">
        <v>2555</v>
      </c>
      <c r="BE240" s="321" t="s">
        <v>1577</v>
      </c>
      <c r="BF240" s="6">
        <f t="shared" si="234"/>
        <v>117</v>
      </c>
    </row>
    <row r="241" spans="1:58" hidden="1">
      <c r="A241" s="327"/>
      <c r="B241" s="301"/>
      <c r="C241" s="302"/>
      <c r="AT241" s="9" t="s">
        <v>267</v>
      </c>
      <c r="AW241" s="212"/>
      <c r="AX241" s="212"/>
      <c r="AY241" s="131" t="s">
        <v>225</v>
      </c>
      <c r="AZ241" s="211" t="s">
        <v>1525</v>
      </c>
      <c r="BA241" s="209" t="s">
        <v>1206</v>
      </c>
      <c r="BB241" s="231" t="s">
        <v>74</v>
      </c>
      <c r="BC241" s="246" t="s">
        <v>77</v>
      </c>
      <c r="BD241" s="323" t="s">
        <v>1516</v>
      </c>
      <c r="BE241" s="320" t="s">
        <v>2554</v>
      </c>
      <c r="BF241" s="6" t="e">
        <f t="shared" si="234"/>
        <v>#N/A</v>
      </c>
    </row>
    <row r="242" spans="1:58" hidden="1">
      <c r="A242" s="327"/>
      <c r="B242" s="301"/>
      <c r="C242" s="302"/>
      <c r="AT242" s="9" t="s">
        <v>269</v>
      </c>
      <c r="AW242" s="212"/>
      <c r="AX242" s="212"/>
      <c r="AY242" s="131" t="s">
        <v>1247</v>
      </c>
      <c r="AZ242" s="211" t="s">
        <v>1193</v>
      </c>
      <c r="BA242" s="209" t="s">
        <v>1527</v>
      </c>
      <c r="BB242" s="231" t="s">
        <v>77</v>
      </c>
      <c r="BC242" s="246" t="s">
        <v>1023</v>
      </c>
      <c r="BD242" s="323" t="s">
        <v>1131</v>
      </c>
      <c r="BE242" s="321" t="s">
        <v>1130</v>
      </c>
      <c r="BF242" s="6">
        <f t="shared" si="234"/>
        <v>118</v>
      </c>
    </row>
    <row r="243" spans="1:58" hidden="1">
      <c r="A243" s="327"/>
      <c r="B243" s="301"/>
      <c r="C243" s="302"/>
      <c r="AT243" s="9" t="s">
        <v>270</v>
      </c>
      <c r="AW243" s="212"/>
      <c r="AX243" s="212"/>
      <c r="AY243" s="131" t="s">
        <v>1248</v>
      </c>
      <c r="AZ243" s="211" t="s">
        <v>1194</v>
      </c>
      <c r="BA243" s="209" t="s">
        <v>191</v>
      </c>
      <c r="BB243" s="231" t="s">
        <v>1023</v>
      </c>
      <c r="BC243" s="246" t="s">
        <v>1559</v>
      </c>
      <c r="BD243" s="323" t="s">
        <v>2556</v>
      </c>
      <c r="BE243" s="320" t="s">
        <v>2555</v>
      </c>
      <c r="BF243" s="6" t="e">
        <f t="shared" si="234"/>
        <v>#N/A</v>
      </c>
    </row>
    <row r="244" spans="1:58" hidden="1">
      <c r="A244" s="328"/>
      <c r="B244" s="304"/>
      <c r="C244" s="305"/>
      <c r="AT244" s="9" t="s">
        <v>87</v>
      </c>
      <c r="AW244" s="212"/>
      <c r="AX244" s="212"/>
      <c r="AY244" s="131" t="s">
        <v>1249</v>
      </c>
      <c r="AZ244" s="211" t="s">
        <v>1195</v>
      </c>
      <c r="BA244" s="209" t="s">
        <v>1207</v>
      </c>
      <c r="BB244" s="231" t="s">
        <v>1559</v>
      </c>
      <c r="BC244" s="246" t="s">
        <v>2870</v>
      </c>
      <c r="BD244" s="323" t="s">
        <v>41</v>
      </c>
      <c r="BE244" s="321" t="s">
        <v>1516</v>
      </c>
      <c r="BF244" s="6">
        <f t="shared" si="234"/>
        <v>119</v>
      </c>
    </row>
    <row r="245" spans="1:58" hidden="1">
      <c r="AT245" s="9" t="s">
        <v>271</v>
      </c>
      <c r="AW245" s="212"/>
      <c r="AX245" s="212"/>
      <c r="AY245" s="131" t="s">
        <v>1250</v>
      </c>
      <c r="AZ245" s="211" t="s">
        <v>2268</v>
      </c>
      <c r="BA245" s="209" t="s">
        <v>1208</v>
      </c>
      <c r="BB245" s="232" t="s">
        <v>2870</v>
      </c>
      <c r="BC245" s="246" t="s">
        <v>1298</v>
      </c>
      <c r="BD245" s="323" t="s">
        <v>1132</v>
      </c>
      <c r="BE245" s="321" t="s">
        <v>1131</v>
      </c>
      <c r="BF245" s="6">
        <f t="shared" si="234"/>
        <v>120</v>
      </c>
    </row>
    <row r="246" spans="1:58" hidden="1">
      <c r="AT246" s="9" t="s">
        <v>59</v>
      </c>
      <c r="AW246" s="212"/>
      <c r="AX246" s="212"/>
      <c r="AY246" s="131" t="s">
        <v>1251</v>
      </c>
      <c r="AZ246" s="211" t="s">
        <v>1196</v>
      </c>
      <c r="BA246" s="209" t="s">
        <v>1467</v>
      </c>
      <c r="BB246" s="231" t="s">
        <v>1298</v>
      </c>
      <c r="BC246" s="246" t="s">
        <v>1299</v>
      </c>
      <c r="BD246" s="323" t="s">
        <v>2557</v>
      </c>
      <c r="BE246" s="320" t="s">
        <v>2556</v>
      </c>
      <c r="BF246" s="6" t="e">
        <f t="shared" si="234"/>
        <v>#N/A</v>
      </c>
    </row>
    <row r="247" spans="1:58">
      <c r="AT247" s="9" t="s">
        <v>272</v>
      </c>
      <c r="AW247" s="212"/>
      <c r="AX247" s="212"/>
      <c r="AY247" s="131" t="s">
        <v>1252</v>
      </c>
      <c r="AZ247" s="211" t="s">
        <v>1197</v>
      </c>
      <c r="BA247" s="209" t="s">
        <v>2172</v>
      </c>
      <c r="BB247" s="231" t="s">
        <v>1299</v>
      </c>
      <c r="BC247" s="246" t="s">
        <v>1300</v>
      </c>
      <c r="BD247" s="323" t="s">
        <v>2558</v>
      </c>
      <c r="BE247" s="321" t="s">
        <v>41</v>
      </c>
      <c r="BF247" s="6">
        <f t="shared" si="234"/>
        <v>121</v>
      </c>
    </row>
    <row r="248" spans="1:58">
      <c r="AT248" s="9" t="s">
        <v>273</v>
      </c>
      <c r="AW248" s="212"/>
      <c r="AX248" s="212"/>
      <c r="AY248" s="131" t="s">
        <v>1253</v>
      </c>
      <c r="AZ248" s="211" t="s">
        <v>1198</v>
      </c>
      <c r="BA248" s="209" t="s">
        <v>1209</v>
      </c>
      <c r="BB248" s="231" t="s">
        <v>1300</v>
      </c>
      <c r="BC248" s="246" t="s">
        <v>1301</v>
      </c>
      <c r="BD248" s="323" t="s">
        <v>2559</v>
      </c>
      <c r="BE248" s="321" t="s">
        <v>1132</v>
      </c>
      <c r="BF248" s="6">
        <f t="shared" si="234"/>
        <v>122</v>
      </c>
    </row>
    <row r="249" spans="1:58">
      <c r="AT249" s="9" t="s">
        <v>63</v>
      </c>
      <c r="AW249" s="212"/>
      <c r="AX249" s="212"/>
      <c r="AY249" s="131" t="s">
        <v>1254</v>
      </c>
      <c r="AZ249" s="211" t="s">
        <v>1199</v>
      </c>
      <c r="BA249" s="209" t="s">
        <v>2173</v>
      </c>
      <c r="BB249" s="231" t="s">
        <v>1301</v>
      </c>
      <c r="BC249" s="246" t="s">
        <v>1563</v>
      </c>
      <c r="BD249" s="323" t="s">
        <v>1451</v>
      </c>
      <c r="BE249" s="320" t="s">
        <v>2557</v>
      </c>
      <c r="BF249" s="6" t="e">
        <f t="shared" si="234"/>
        <v>#N/A</v>
      </c>
    </row>
    <row r="250" spans="1:58">
      <c r="AT250" s="9" t="s">
        <v>274</v>
      </c>
      <c r="AW250" s="212"/>
      <c r="AX250" s="212"/>
      <c r="AY250" s="131" t="s">
        <v>1255</v>
      </c>
      <c r="AZ250" s="211" t="s">
        <v>1200</v>
      </c>
      <c r="BA250" s="209" t="s">
        <v>2174</v>
      </c>
      <c r="BB250" s="231" t="s">
        <v>1563</v>
      </c>
      <c r="BC250" s="246" t="s">
        <v>1303</v>
      </c>
      <c r="BD250" s="323" t="s">
        <v>2560</v>
      </c>
      <c r="BE250" s="320" t="s">
        <v>2558</v>
      </c>
      <c r="BF250" s="6" t="e">
        <f t="shared" si="234"/>
        <v>#N/A</v>
      </c>
    </row>
    <row r="251" spans="1:58">
      <c r="AT251" s="9" t="s">
        <v>275</v>
      </c>
      <c r="AW251" s="212"/>
      <c r="AX251" s="212"/>
      <c r="AY251" s="131" t="s">
        <v>1256</v>
      </c>
      <c r="AZ251" s="211" t="s">
        <v>1463</v>
      </c>
      <c r="BA251" s="209" t="s">
        <v>1210</v>
      </c>
      <c r="BB251" s="231" t="s">
        <v>1303</v>
      </c>
      <c r="BC251" s="246" t="s">
        <v>1304</v>
      </c>
      <c r="BD251" s="323" t="s">
        <v>2561</v>
      </c>
      <c r="BE251" s="320" t="s">
        <v>2559</v>
      </c>
      <c r="BF251" s="6" t="e">
        <f t="shared" ref="BF251:BF282" si="235">+MATCH(BE$10:BE$555,AZ$10:AZ$547,0)</f>
        <v>#N/A</v>
      </c>
    </row>
    <row r="252" spans="1:58">
      <c r="AT252" s="9" t="s">
        <v>94</v>
      </c>
      <c r="AW252" s="212"/>
      <c r="AX252" s="212"/>
      <c r="AY252" s="131" t="s">
        <v>72</v>
      </c>
      <c r="AZ252" s="211" t="s">
        <v>1201</v>
      </c>
      <c r="BA252" s="209" t="s">
        <v>1468</v>
      </c>
      <c r="BB252" s="231" t="s">
        <v>1304</v>
      </c>
      <c r="BC252" s="246" t="s">
        <v>1305</v>
      </c>
      <c r="BD252" s="323" t="s">
        <v>2562</v>
      </c>
      <c r="BE252" s="321" t="s">
        <v>1451</v>
      </c>
      <c r="BF252" s="6">
        <f t="shared" si="235"/>
        <v>123</v>
      </c>
    </row>
    <row r="253" spans="1:58">
      <c r="AT253" s="9" t="s">
        <v>276</v>
      </c>
      <c r="AW253" s="212"/>
      <c r="AX253" s="212"/>
      <c r="AY253" s="131" t="s">
        <v>1015</v>
      </c>
      <c r="AZ253" s="211" t="s">
        <v>1526</v>
      </c>
      <c r="BA253" s="209" t="s">
        <v>1211</v>
      </c>
      <c r="BB253" s="231" t="s">
        <v>1305</v>
      </c>
      <c r="BC253" s="246" t="s">
        <v>1072</v>
      </c>
      <c r="BD253" s="323" t="s">
        <v>2563</v>
      </c>
      <c r="BE253" s="320" t="s">
        <v>2560</v>
      </c>
      <c r="BF253" s="6" t="e">
        <f t="shared" si="235"/>
        <v>#N/A</v>
      </c>
    </row>
    <row r="254" spans="1:58">
      <c r="AT254" s="9" t="s">
        <v>277</v>
      </c>
      <c r="AW254" s="212"/>
      <c r="AX254" s="212"/>
      <c r="AY254" s="131" t="s">
        <v>1257</v>
      </c>
      <c r="AZ254" s="211" t="s">
        <v>1464</v>
      </c>
      <c r="BA254" s="209" t="s">
        <v>1528</v>
      </c>
      <c r="BB254" s="231" t="s">
        <v>1072</v>
      </c>
      <c r="BC254" s="246" t="s">
        <v>1308</v>
      </c>
      <c r="BD254" s="323" t="s">
        <v>1133</v>
      </c>
      <c r="BE254" s="320" t="s">
        <v>2561</v>
      </c>
      <c r="BF254" s="6" t="e">
        <f t="shared" si="235"/>
        <v>#N/A</v>
      </c>
    </row>
    <row r="255" spans="1:58">
      <c r="AT255" s="9" t="s">
        <v>29</v>
      </c>
      <c r="AW255" s="212"/>
      <c r="AX255" s="212"/>
      <c r="AY255" s="131" t="s">
        <v>1258</v>
      </c>
      <c r="AZ255" s="211" t="s">
        <v>1202</v>
      </c>
      <c r="BA255" s="209" t="s">
        <v>1212</v>
      </c>
      <c r="BB255" s="231" t="s">
        <v>1308</v>
      </c>
      <c r="BC255" s="246" t="s">
        <v>253</v>
      </c>
      <c r="BD255" s="323" t="s">
        <v>1517</v>
      </c>
      <c r="BE255" s="320" t="s">
        <v>2562</v>
      </c>
      <c r="BF255" s="6" t="e">
        <f t="shared" si="235"/>
        <v>#N/A</v>
      </c>
    </row>
    <row r="256" spans="1:58">
      <c r="AT256" s="9" t="s">
        <v>82</v>
      </c>
      <c r="AW256" s="212"/>
      <c r="AX256" s="212"/>
      <c r="AY256" s="131" t="s">
        <v>1259</v>
      </c>
      <c r="AZ256" s="211" t="s">
        <v>1203</v>
      </c>
      <c r="BA256" s="209" t="s">
        <v>1529</v>
      </c>
      <c r="BB256" s="231" t="s">
        <v>253</v>
      </c>
      <c r="BC256" s="246" t="s">
        <v>1313</v>
      </c>
      <c r="BD256" s="323" t="s">
        <v>268</v>
      </c>
      <c r="BE256" s="320" t="s">
        <v>2563</v>
      </c>
      <c r="BF256" s="6" t="e">
        <f t="shared" si="235"/>
        <v>#N/A</v>
      </c>
    </row>
    <row r="257" spans="46:58">
      <c r="AT257" s="9" t="s">
        <v>278</v>
      </c>
      <c r="AW257" s="212"/>
      <c r="AX257" s="212"/>
      <c r="AY257" s="131" t="s">
        <v>1260</v>
      </c>
      <c r="AZ257" s="211" t="s">
        <v>1204</v>
      </c>
      <c r="BA257" s="209" t="s">
        <v>1213</v>
      </c>
      <c r="BB257" s="231" t="s">
        <v>1313</v>
      </c>
      <c r="BC257" s="246" t="s">
        <v>1314</v>
      </c>
      <c r="BD257" s="323" t="s">
        <v>2564</v>
      </c>
      <c r="BE257" s="321" t="s">
        <v>1133</v>
      </c>
      <c r="BF257" s="6">
        <f t="shared" si="235"/>
        <v>124</v>
      </c>
    </row>
    <row r="258" spans="46:58">
      <c r="AT258" s="9" t="s">
        <v>279</v>
      </c>
      <c r="AW258" s="212"/>
      <c r="AX258" s="212"/>
      <c r="AY258" s="131" t="s">
        <v>1261</v>
      </c>
      <c r="AZ258" s="211" t="s">
        <v>1205</v>
      </c>
      <c r="BA258" s="209" t="s">
        <v>1214</v>
      </c>
      <c r="BB258" s="231" t="s">
        <v>1314</v>
      </c>
      <c r="BC258" s="246" t="s">
        <v>1566</v>
      </c>
      <c r="BD258" s="323" t="s">
        <v>1134</v>
      </c>
      <c r="BE258" s="321" t="s">
        <v>1517</v>
      </c>
      <c r="BF258" s="6">
        <f t="shared" si="235"/>
        <v>125</v>
      </c>
    </row>
    <row r="259" spans="46:58">
      <c r="AT259" s="9" t="s">
        <v>280</v>
      </c>
      <c r="AW259" s="212"/>
      <c r="AX259" s="212"/>
      <c r="AY259" s="131" t="s">
        <v>1262</v>
      </c>
      <c r="AZ259" s="211" t="s">
        <v>1465</v>
      </c>
      <c r="BA259" s="209" t="s">
        <v>2175</v>
      </c>
      <c r="BB259" s="231" t="s">
        <v>1566</v>
      </c>
      <c r="BC259" s="246" t="s">
        <v>1315</v>
      </c>
      <c r="BD259" s="323" t="s">
        <v>43</v>
      </c>
      <c r="BE259" s="321" t="s">
        <v>268</v>
      </c>
      <c r="BF259" s="6">
        <f t="shared" si="235"/>
        <v>126</v>
      </c>
    </row>
    <row r="260" spans="46:58">
      <c r="AT260" s="9" t="s">
        <v>281</v>
      </c>
      <c r="AW260" s="212"/>
      <c r="AX260" s="212"/>
      <c r="AY260" s="131" t="s">
        <v>1263</v>
      </c>
      <c r="AZ260" s="211" t="s">
        <v>1466</v>
      </c>
      <c r="BA260" s="209" t="s">
        <v>1579</v>
      </c>
      <c r="BB260" s="231" t="s">
        <v>1315</v>
      </c>
      <c r="BC260" s="246" t="s">
        <v>1316</v>
      </c>
      <c r="BD260" s="323" t="s">
        <v>2565</v>
      </c>
      <c r="BE260" s="320" t="s">
        <v>2564</v>
      </c>
      <c r="BF260" s="6" t="e">
        <f t="shared" si="235"/>
        <v>#N/A</v>
      </c>
    </row>
    <row r="261" spans="46:58">
      <c r="AT261" s="9" t="s">
        <v>282</v>
      </c>
      <c r="AW261" s="212"/>
      <c r="AX261" s="212"/>
      <c r="AY261" s="131" t="s">
        <v>1264</v>
      </c>
      <c r="AZ261" s="211" t="s">
        <v>1206</v>
      </c>
      <c r="BA261" s="209" t="s">
        <v>1530</v>
      </c>
      <c r="BB261" s="231" t="s">
        <v>1316</v>
      </c>
      <c r="BC261" s="246" t="s">
        <v>1318</v>
      </c>
      <c r="BD261" s="323" t="s">
        <v>1135</v>
      </c>
      <c r="BE261" s="321" t="s">
        <v>1134</v>
      </c>
      <c r="BF261" s="6">
        <f t="shared" si="235"/>
        <v>127</v>
      </c>
    </row>
    <row r="262" spans="46:58">
      <c r="AT262" s="9" t="s">
        <v>283</v>
      </c>
      <c r="AW262" s="212"/>
      <c r="AX262" s="212"/>
      <c r="AY262" s="131" t="s">
        <v>1265</v>
      </c>
      <c r="AZ262" s="211" t="s">
        <v>1527</v>
      </c>
      <c r="BA262" s="209" t="s">
        <v>1469</v>
      </c>
      <c r="BB262" s="231" t="s">
        <v>1318</v>
      </c>
      <c r="BC262" s="246" t="s">
        <v>2179</v>
      </c>
      <c r="BD262" s="323" t="s">
        <v>2566</v>
      </c>
      <c r="BE262" s="321" t="s">
        <v>43</v>
      </c>
      <c r="BF262" s="6">
        <f t="shared" si="235"/>
        <v>128</v>
      </c>
    </row>
    <row r="263" spans="46:58">
      <c r="AT263" s="9" t="s">
        <v>284</v>
      </c>
      <c r="AW263" s="212"/>
      <c r="AX263" s="212"/>
      <c r="AY263" s="131" t="s">
        <v>195</v>
      </c>
      <c r="AZ263" s="211" t="s">
        <v>191</v>
      </c>
      <c r="BA263" s="209" t="s">
        <v>1531</v>
      </c>
      <c r="BB263" s="231" t="s">
        <v>2179</v>
      </c>
      <c r="BC263" s="246" t="s">
        <v>1319</v>
      </c>
      <c r="BD263" s="323" t="s">
        <v>2567</v>
      </c>
      <c r="BE263" s="320" t="s">
        <v>2565</v>
      </c>
      <c r="BF263" s="6" t="e">
        <f t="shared" si="235"/>
        <v>#N/A</v>
      </c>
    </row>
    <row r="264" spans="46:58">
      <c r="AT264" s="9"/>
      <c r="AW264" s="212"/>
      <c r="AX264" s="212"/>
      <c r="AY264" s="131" t="s">
        <v>48</v>
      </c>
      <c r="AZ264" s="211" t="s">
        <v>1207</v>
      </c>
      <c r="BA264" s="209" t="s">
        <v>1215</v>
      </c>
      <c r="BB264" s="231" t="s">
        <v>1319</v>
      </c>
      <c r="BC264" s="246" t="s">
        <v>1320</v>
      </c>
      <c r="BD264" s="323" t="s">
        <v>2568</v>
      </c>
      <c r="BE264" s="321" t="s">
        <v>1135</v>
      </c>
      <c r="BF264" s="6">
        <f t="shared" si="235"/>
        <v>129</v>
      </c>
    </row>
    <row r="265" spans="46:58">
      <c r="AT265" s="9"/>
      <c r="AW265" s="212"/>
      <c r="AX265" s="212"/>
      <c r="AY265" s="131" t="s">
        <v>1266</v>
      </c>
      <c r="AZ265" s="211" t="s">
        <v>1208</v>
      </c>
      <c r="BA265" s="209" t="s">
        <v>1216</v>
      </c>
      <c r="BB265" s="231" t="s">
        <v>1320</v>
      </c>
      <c r="BC265" s="246" t="s">
        <v>19</v>
      </c>
      <c r="BD265" s="323" t="s">
        <v>1136</v>
      </c>
      <c r="BE265" s="320" t="s">
        <v>2566</v>
      </c>
      <c r="BF265" s="6" t="e">
        <f t="shared" si="235"/>
        <v>#N/A</v>
      </c>
    </row>
    <row r="266" spans="46:58">
      <c r="AT266" s="9"/>
      <c r="AW266" s="212"/>
      <c r="AX266" s="212"/>
      <c r="AY266" s="131" t="s">
        <v>1267</v>
      </c>
      <c r="AZ266" s="211" t="s">
        <v>1467</v>
      </c>
      <c r="BA266" s="209" t="s">
        <v>1217</v>
      </c>
      <c r="BB266" s="231" t="s">
        <v>19</v>
      </c>
      <c r="BC266" s="246" t="s">
        <v>1323</v>
      </c>
      <c r="BD266" s="323" t="s">
        <v>1578</v>
      </c>
      <c r="BE266" s="320" t="s">
        <v>2567</v>
      </c>
      <c r="BF266" s="6" t="e">
        <f t="shared" si="235"/>
        <v>#N/A</v>
      </c>
    </row>
    <row r="267" spans="46:58">
      <c r="AT267" s="9"/>
      <c r="AW267" s="212"/>
      <c r="AX267" s="212"/>
      <c r="AY267" s="131" t="s">
        <v>1268</v>
      </c>
      <c r="AZ267" s="211" t="s">
        <v>1209</v>
      </c>
      <c r="BA267" s="209" t="s">
        <v>1470</v>
      </c>
      <c r="BB267" s="231" t="s">
        <v>1323</v>
      </c>
      <c r="BC267" s="246" t="s">
        <v>1324</v>
      </c>
      <c r="BD267" s="323" t="s">
        <v>1518</v>
      </c>
      <c r="BE267" s="320" t="s">
        <v>2568</v>
      </c>
      <c r="BF267" s="6" t="e">
        <f t="shared" si="235"/>
        <v>#N/A</v>
      </c>
    </row>
    <row r="268" spans="46:58">
      <c r="AT268" s="9"/>
      <c r="AW268" s="212"/>
      <c r="AX268" s="212"/>
      <c r="AY268" s="131" t="s">
        <v>1269</v>
      </c>
      <c r="AZ268" s="211" t="s">
        <v>1210</v>
      </c>
      <c r="BA268" s="209" t="s">
        <v>1219</v>
      </c>
      <c r="BB268" s="231" t="s">
        <v>1324</v>
      </c>
      <c r="BC268" s="246" t="s">
        <v>261</v>
      </c>
      <c r="BD268" s="323" t="s">
        <v>1452</v>
      </c>
      <c r="BE268" s="321" t="s">
        <v>1136</v>
      </c>
      <c r="BF268" s="6">
        <f t="shared" si="235"/>
        <v>134</v>
      </c>
    </row>
    <row r="269" spans="46:58">
      <c r="AW269" s="212"/>
      <c r="AX269" s="212"/>
      <c r="AY269" s="131" t="s">
        <v>1270</v>
      </c>
      <c r="AZ269" s="211" t="s">
        <v>1468</v>
      </c>
      <c r="BA269" s="209" t="s">
        <v>1533</v>
      </c>
      <c r="BB269" s="231" t="s">
        <v>261</v>
      </c>
      <c r="BC269" s="246" t="s">
        <v>1325</v>
      </c>
      <c r="BD269" s="323" t="s">
        <v>1137</v>
      </c>
      <c r="BE269" s="321" t="s">
        <v>1578</v>
      </c>
      <c r="BF269" s="6">
        <f t="shared" si="235"/>
        <v>135</v>
      </c>
    </row>
    <row r="270" spans="46:58">
      <c r="AW270" s="212"/>
      <c r="AX270" s="212"/>
      <c r="AY270" s="131" t="s">
        <v>1271</v>
      </c>
      <c r="AZ270" s="211" t="s">
        <v>1211</v>
      </c>
      <c r="BA270" s="209" t="s">
        <v>62</v>
      </c>
      <c r="BB270" s="231" t="s">
        <v>1325</v>
      </c>
      <c r="BC270" s="246" t="s">
        <v>1326</v>
      </c>
      <c r="BD270" s="323" t="s">
        <v>1138</v>
      </c>
      <c r="BE270" s="321" t="s">
        <v>1518</v>
      </c>
      <c r="BF270" s="6">
        <f t="shared" si="235"/>
        <v>136</v>
      </c>
    </row>
    <row r="271" spans="46:58">
      <c r="AW271" s="212"/>
      <c r="AX271" s="212"/>
      <c r="AY271" s="131" t="s">
        <v>1272</v>
      </c>
      <c r="AZ271" s="211" t="s">
        <v>1528</v>
      </c>
      <c r="BA271" s="209" t="s">
        <v>1534</v>
      </c>
      <c r="BB271" s="231" t="s">
        <v>1326</v>
      </c>
      <c r="BC271" s="246" t="s">
        <v>1327</v>
      </c>
      <c r="BD271" s="323" t="s">
        <v>1139</v>
      </c>
      <c r="BE271" s="320" t="s">
        <v>1452</v>
      </c>
      <c r="BF271" s="6">
        <f t="shared" si="235"/>
        <v>137</v>
      </c>
    </row>
    <row r="272" spans="46:58">
      <c r="AW272" s="212"/>
      <c r="AX272" s="212"/>
      <c r="AY272" s="131" t="s">
        <v>1273</v>
      </c>
      <c r="AZ272" s="211" t="s">
        <v>1212</v>
      </c>
      <c r="BA272" s="209" t="s">
        <v>1535</v>
      </c>
      <c r="BB272" s="232" t="s">
        <v>1327</v>
      </c>
      <c r="BC272" s="246" t="s">
        <v>1328</v>
      </c>
      <c r="BD272" s="323" t="s">
        <v>1519</v>
      </c>
      <c r="BE272" s="321" t="s">
        <v>1137</v>
      </c>
      <c r="BF272" s="6">
        <f t="shared" si="235"/>
        <v>138</v>
      </c>
    </row>
    <row r="273" spans="49:58" ht="15" customHeight="1">
      <c r="AW273" s="212"/>
      <c r="AX273" s="212"/>
      <c r="AY273" s="131" t="s">
        <v>1274</v>
      </c>
      <c r="AZ273" s="211" t="s">
        <v>1529</v>
      </c>
      <c r="BA273" s="209" t="s">
        <v>1536</v>
      </c>
      <c r="BB273" s="231" t="s">
        <v>1328</v>
      </c>
      <c r="BC273" s="246" t="s">
        <v>1329</v>
      </c>
      <c r="BD273" s="323" t="s">
        <v>2569</v>
      </c>
      <c r="BE273" s="321" t="s">
        <v>1138</v>
      </c>
      <c r="BF273" s="6">
        <f t="shared" si="235"/>
        <v>139</v>
      </c>
    </row>
    <row r="274" spans="49:58">
      <c r="AW274" s="212"/>
      <c r="AX274" s="212"/>
      <c r="AY274" s="131" t="s">
        <v>1275</v>
      </c>
      <c r="AZ274" s="211" t="s">
        <v>1213</v>
      </c>
      <c r="BA274" s="209" t="s">
        <v>1018</v>
      </c>
      <c r="BB274" s="231" t="s">
        <v>1329</v>
      </c>
      <c r="BC274" s="246" t="s">
        <v>1332</v>
      </c>
      <c r="BD274" s="323" t="s">
        <v>2570</v>
      </c>
      <c r="BE274" s="321" t="s">
        <v>1139</v>
      </c>
      <c r="BF274" s="6">
        <f t="shared" si="235"/>
        <v>140</v>
      </c>
    </row>
    <row r="275" spans="49:58">
      <c r="AW275" s="212"/>
      <c r="AX275" s="212"/>
      <c r="AY275" s="131" t="s">
        <v>1276</v>
      </c>
      <c r="AZ275" s="211" t="s">
        <v>1214</v>
      </c>
      <c r="BA275" s="209" t="s">
        <v>1471</v>
      </c>
      <c r="BB275" s="231" t="s">
        <v>1332</v>
      </c>
      <c r="BC275" s="246" t="s">
        <v>1570</v>
      </c>
      <c r="BD275" s="323" t="s">
        <v>2571</v>
      </c>
      <c r="BE275" s="321" t="s">
        <v>1519</v>
      </c>
      <c r="BF275" s="6">
        <f t="shared" si="235"/>
        <v>141</v>
      </c>
    </row>
    <row r="276" spans="49:58">
      <c r="AW276" s="212"/>
      <c r="AX276" s="212"/>
      <c r="AY276" s="131" t="s">
        <v>1277</v>
      </c>
      <c r="AZ276" s="211" t="s">
        <v>1579</v>
      </c>
      <c r="BA276" s="209" t="s">
        <v>1221</v>
      </c>
      <c r="BB276" s="231" t="s">
        <v>1570</v>
      </c>
      <c r="BC276" s="246" t="s">
        <v>1583</v>
      </c>
      <c r="BD276" s="323" t="s">
        <v>1140</v>
      </c>
      <c r="BE276" s="320" t="s">
        <v>2569</v>
      </c>
      <c r="BF276" s="6" t="e">
        <f t="shared" si="235"/>
        <v>#N/A</v>
      </c>
    </row>
    <row r="277" spans="49:58">
      <c r="AW277" s="212"/>
      <c r="AX277" s="212"/>
      <c r="AY277" s="131" t="s">
        <v>1278</v>
      </c>
      <c r="AZ277" s="211" t="s">
        <v>1530</v>
      </c>
      <c r="BA277" s="209" t="s">
        <v>1222</v>
      </c>
      <c r="BB277" s="232" t="s">
        <v>1583</v>
      </c>
      <c r="BC277" s="246" t="s">
        <v>85</v>
      </c>
      <c r="BD277" s="323" t="s">
        <v>2572</v>
      </c>
      <c r="BE277" s="320" t="s">
        <v>2570</v>
      </c>
      <c r="BF277" s="6" t="e">
        <f t="shared" si="235"/>
        <v>#N/A</v>
      </c>
    </row>
    <row r="278" spans="49:58">
      <c r="AW278" s="212"/>
      <c r="AX278" s="212"/>
      <c r="AY278" s="131" t="s">
        <v>1020</v>
      </c>
      <c r="AZ278" s="211" t="s">
        <v>1469</v>
      </c>
      <c r="BA278" s="209" t="s">
        <v>1223</v>
      </c>
      <c r="BB278" s="231" t="s">
        <v>85</v>
      </c>
      <c r="BC278" s="246" t="s">
        <v>3001</v>
      </c>
      <c r="BD278" s="323" t="s">
        <v>1013</v>
      </c>
      <c r="BE278" s="320" t="s">
        <v>2571</v>
      </c>
      <c r="BF278" s="6" t="e">
        <f t="shared" si="235"/>
        <v>#N/A</v>
      </c>
    </row>
    <row r="279" spans="49:58">
      <c r="AW279" s="212"/>
      <c r="AX279" s="212"/>
      <c r="AY279" s="131" t="s">
        <v>1279</v>
      </c>
      <c r="AZ279" s="211" t="s">
        <v>1531</v>
      </c>
      <c r="BA279" s="209" t="s">
        <v>1224</v>
      </c>
      <c r="BB279" s="232" t="s">
        <v>2954</v>
      </c>
      <c r="BC279" s="246" t="s">
        <v>1334</v>
      </c>
      <c r="BD279" s="323" t="s">
        <v>2573</v>
      </c>
      <c r="BE279" s="321" t="s">
        <v>1140</v>
      </c>
      <c r="BF279" s="6">
        <f t="shared" si="235"/>
        <v>142</v>
      </c>
    </row>
    <row r="280" spans="49:58">
      <c r="AW280" s="212"/>
      <c r="AX280" s="212"/>
      <c r="AY280" s="131" t="s">
        <v>1280</v>
      </c>
      <c r="AZ280" s="211" t="s">
        <v>1215</v>
      </c>
      <c r="BA280" s="209" t="s">
        <v>1225</v>
      </c>
      <c r="BB280" s="231" t="s">
        <v>1334</v>
      </c>
      <c r="BC280" s="246" t="s">
        <v>87</v>
      </c>
      <c r="BD280" s="323" t="s">
        <v>2574</v>
      </c>
      <c r="BE280" s="320" t="s">
        <v>2572</v>
      </c>
      <c r="BF280" s="6" t="e">
        <f t="shared" si="235"/>
        <v>#N/A</v>
      </c>
    </row>
    <row r="281" spans="49:58" ht="23.25">
      <c r="AW281" s="212"/>
      <c r="AX281" s="212"/>
      <c r="AY281" s="131" t="s">
        <v>2996</v>
      </c>
      <c r="AZ281" s="211" t="s">
        <v>1532</v>
      </c>
      <c r="BA281" s="209" t="s">
        <v>204</v>
      </c>
      <c r="BB281" s="231" t="s">
        <v>87</v>
      </c>
      <c r="BC281" s="246" t="s">
        <v>1502</v>
      </c>
      <c r="BD281" s="323" t="s">
        <v>2575</v>
      </c>
      <c r="BE281" s="321" t="s">
        <v>1141</v>
      </c>
      <c r="BF281" s="6" t="e">
        <f t="shared" si="235"/>
        <v>#N/A</v>
      </c>
    </row>
    <row r="282" spans="49:58" ht="23.25">
      <c r="AW282" s="212"/>
      <c r="AX282" s="212"/>
      <c r="AY282" s="131" t="s">
        <v>1281</v>
      </c>
      <c r="AZ282" s="211" t="s">
        <v>1216</v>
      </c>
      <c r="BA282" s="209" t="s">
        <v>1226</v>
      </c>
      <c r="BB282" s="231" t="s">
        <v>1502</v>
      </c>
      <c r="BC282" s="246" t="s">
        <v>89</v>
      </c>
      <c r="BD282" s="323" t="s">
        <v>2576</v>
      </c>
      <c r="BE282" s="321" t="s">
        <v>1013</v>
      </c>
      <c r="BF282" s="6">
        <f t="shared" si="235"/>
        <v>143</v>
      </c>
    </row>
    <row r="283" spans="49:58">
      <c r="AW283" s="212"/>
      <c r="AX283" s="212"/>
      <c r="AY283" s="131" t="s">
        <v>1282</v>
      </c>
      <c r="AZ283" s="211" t="s">
        <v>1217</v>
      </c>
      <c r="BA283" s="209" t="s">
        <v>1473</v>
      </c>
      <c r="BB283" s="231" t="s">
        <v>89</v>
      </c>
      <c r="BC283" s="246" t="s">
        <v>1336</v>
      </c>
      <c r="BD283" s="323" t="s">
        <v>1142</v>
      </c>
      <c r="BE283" s="320" t="s">
        <v>2573</v>
      </c>
      <c r="BF283" s="6" t="e">
        <f t="shared" ref="BF283:BF314" si="236">+MATCH(BE$10:BE$555,AZ$10:AZ$547,0)</f>
        <v>#N/A</v>
      </c>
    </row>
    <row r="284" spans="49:58">
      <c r="AW284" s="212"/>
      <c r="AX284" s="212"/>
      <c r="AY284" s="131" t="s">
        <v>1283</v>
      </c>
      <c r="AZ284" s="211" t="s">
        <v>1470</v>
      </c>
      <c r="BA284" s="209" t="s">
        <v>65</v>
      </c>
      <c r="BB284" s="231" t="s">
        <v>1336</v>
      </c>
      <c r="BC284" s="246" t="s">
        <v>1337</v>
      </c>
      <c r="BD284" s="323" t="s">
        <v>2577</v>
      </c>
      <c r="BE284" s="320" t="s">
        <v>2574</v>
      </c>
      <c r="BF284" s="6" t="e">
        <f t="shared" si="236"/>
        <v>#N/A</v>
      </c>
    </row>
    <row r="285" spans="49:58">
      <c r="AW285" s="212"/>
      <c r="AX285" s="212"/>
      <c r="AY285" s="131" t="s">
        <v>1022</v>
      </c>
      <c r="AZ285" s="211" t="s">
        <v>1219</v>
      </c>
      <c r="BA285" s="209" t="s">
        <v>1227</v>
      </c>
      <c r="BB285" s="231" t="s">
        <v>1337</v>
      </c>
      <c r="BC285" s="246" t="s">
        <v>1071</v>
      </c>
      <c r="BD285" s="323" t="s">
        <v>1143</v>
      </c>
      <c r="BE285" s="320" t="s">
        <v>2575</v>
      </c>
      <c r="BF285" s="6" t="e">
        <f t="shared" si="236"/>
        <v>#N/A</v>
      </c>
    </row>
    <row r="286" spans="49:58">
      <c r="AW286" s="212"/>
      <c r="AX286" s="212"/>
      <c r="AY286" s="131" t="s">
        <v>1284</v>
      </c>
      <c r="AZ286" s="211" t="s">
        <v>1533</v>
      </c>
      <c r="BA286" s="209" t="s">
        <v>1537</v>
      </c>
      <c r="BB286" s="231" t="s">
        <v>1071</v>
      </c>
      <c r="BC286" s="246" t="s">
        <v>1070</v>
      </c>
      <c r="BD286" s="323" t="s">
        <v>2578</v>
      </c>
      <c r="BE286" s="320" t="s">
        <v>2576</v>
      </c>
      <c r="BF286" s="6" t="e">
        <f t="shared" si="236"/>
        <v>#N/A</v>
      </c>
    </row>
    <row r="287" spans="49:58">
      <c r="AW287" s="212"/>
      <c r="AX287" s="212"/>
      <c r="AY287" s="131" t="s">
        <v>1285</v>
      </c>
      <c r="AZ287" s="211" t="s">
        <v>62</v>
      </c>
      <c r="BA287" s="209" t="s">
        <v>1538</v>
      </c>
      <c r="BB287" s="231" t="s">
        <v>1070</v>
      </c>
      <c r="BC287" s="246" t="s">
        <v>1338</v>
      </c>
      <c r="BD287" s="323" t="s">
        <v>2579</v>
      </c>
      <c r="BE287" s="321" t="s">
        <v>1142</v>
      </c>
      <c r="BF287" s="6">
        <f t="shared" si="236"/>
        <v>144</v>
      </c>
    </row>
    <row r="288" spans="49:58">
      <c r="AW288" s="212"/>
      <c r="AX288" s="212"/>
      <c r="AY288" s="131" t="s">
        <v>1286</v>
      </c>
      <c r="AZ288" s="211" t="s">
        <v>1534</v>
      </c>
      <c r="BA288" s="209" t="s">
        <v>1539</v>
      </c>
      <c r="BB288" s="231" t="s">
        <v>1338</v>
      </c>
      <c r="BC288" s="246" t="s">
        <v>1339</v>
      </c>
      <c r="BD288" s="323" t="s">
        <v>1520</v>
      </c>
      <c r="BE288" s="320" t="s">
        <v>2577</v>
      </c>
      <c r="BF288" s="6" t="e">
        <f t="shared" si="236"/>
        <v>#N/A</v>
      </c>
    </row>
    <row r="289" spans="49:58">
      <c r="AW289" s="212"/>
      <c r="AX289" s="212"/>
      <c r="AY289" s="131" t="s">
        <v>1287</v>
      </c>
      <c r="AZ289" s="211" t="s">
        <v>1535</v>
      </c>
      <c r="BA289" s="209" t="s">
        <v>1228</v>
      </c>
      <c r="BB289" s="231" t="s">
        <v>1339</v>
      </c>
      <c r="BC289" s="246" t="s">
        <v>1340</v>
      </c>
      <c r="BD289" s="323" t="s">
        <v>1144</v>
      </c>
      <c r="BE289" s="321" t="s">
        <v>1143</v>
      </c>
      <c r="BF289" s="6">
        <f t="shared" si="236"/>
        <v>145</v>
      </c>
    </row>
    <row r="290" spans="49:58">
      <c r="AW290" s="212"/>
      <c r="AX290" s="212"/>
      <c r="AY290" s="131" t="s">
        <v>64</v>
      </c>
      <c r="AZ290" s="211" t="s">
        <v>1536</v>
      </c>
      <c r="BA290" s="209" t="s">
        <v>1229</v>
      </c>
      <c r="BB290" s="231" t="s">
        <v>1340</v>
      </c>
      <c r="BC290" s="246" t="s">
        <v>1341</v>
      </c>
      <c r="BD290" s="323" t="s">
        <v>51</v>
      </c>
      <c r="BE290" s="320" t="s">
        <v>2578</v>
      </c>
      <c r="BF290" s="6" t="e">
        <f t="shared" si="236"/>
        <v>#N/A</v>
      </c>
    </row>
    <row r="291" spans="49:58">
      <c r="AW291" s="212"/>
      <c r="AX291" s="212"/>
      <c r="AY291" s="131" t="s">
        <v>1288</v>
      </c>
      <c r="AZ291" s="211" t="s">
        <v>1018</v>
      </c>
      <c r="BA291" s="209" t="s">
        <v>68</v>
      </c>
      <c r="BB291" s="231" t="s">
        <v>1341</v>
      </c>
      <c r="BC291" s="246" t="s">
        <v>1342</v>
      </c>
      <c r="BD291" s="323" t="s">
        <v>2580</v>
      </c>
      <c r="BE291" s="320" t="s">
        <v>2579</v>
      </c>
      <c r="BF291" s="6" t="e">
        <f t="shared" si="236"/>
        <v>#N/A</v>
      </c>
    </row>
    <row r="292" spans="49:58">
      <c r="AW292" s="212"/>
      <c r="AX292" s="212"/>
      <c r="AY292" s="131" t="s">
        <v>1289</v>
      </c>
      <c r="AZ292" s="211" t="s">
        <v>1471</v>
      </c>
      <c r="BA292" s="209" t="s">
        <v>1230</v>
      </c>
      <c r="BB292" s="231" t="s">
        <v>1342</v>
      </c>
      <c r="BC292" s="246" t="s">
        <v>1343</v>
      </c>
      <c r="BD292" s="323" t="s">
        <v>2581</v>
      </c>
      <c r="BE292" s="321" t="s">
        <v>1520</v>
      </c>
      <c r="BF292" s="6">
        <f t="shared" si="236"/>
        <v>146</v>
      </c>
    </row>
    <row r="293" spans="49:58">
      <c r="AW293" s="212"/>
      <c r="AX293" s="212"/>
      <c r="AY293" s="131" t="s">
        <v>1290</v>
      </c>
      <c r="AZ293" s="211" t="s">
        <v>1221</v>
      </c>
      <c r="BA293" s="209" t="s">
        <v>1073</v>
      </c>
      <c r="BB293" s="231" t="s">
        <v>1343</v>
      </c>
      <c r="BC293" s="246" t="s">
        <v>1349</v>
      </c>
      <c r="BD293" s="323" t="s">
        <v>2582</v>
      </c>
      <c r="BE293" s="321" t="s">
        <v>1144</v>
      </c>
      <c r="BF293" s="6">
        <f t="shared" si="236"/>
        <v>147</v>
      </c>
    </row>
    <row r="294" spans="49:58">
      <c r="AW294" s="212"/>
      <c r="AX294" s="212"/>
      <c r="AY294" s="131" t="s">
        <v>49</v>
      </c>
      <c r="AZ294" s="211" t="s">
        <v>1222</v>
      </c>
      <c r="BA294" s="209" t="s">
        <v>1474</v>
      </c>
      <c r="BB294" s="231" t="s">
        <v>1349</v>
      </c>
      <c r="BC294" s="246" t="s">
        <v>1350</v>
      </c>
      <c r="BD294" s="323" t="s">
        <v>2583</v>
      </c>
      <c r="BE294" s="321" t="s">
        <v>51</v>
      </c>
      <c r="BF294" s="6">
        <f t="shared" si="236"/>
        <v>149</v>
      </c>
    </row>
    <row r="295" spans="49:58">
      <c r="AW295" s="212"/>
      <c r="AX295" s="212"/>
      <c r="AY295" s="131" t="s">
        <v>1291</v>
      </c>
      <c r="AZ295" s="211" t="s">
        <v>1223</v>
      </c>
      <c r="BA295" s="209" t="s">
        <v>1540</v>
      </c>
      <c r="BB295" s="231" t="s">
        <v>1350</v>
      </c>
      <c r="BC295" s="246" t="s">
        <v>91</v>
      </c>
      <c r="BD295" s="323" t="s">
        <v>2584</v>
      </c>
      <c r="BE295" s="320" t="s">
        <v>2580</v>
      </c>
      <c r="BF295" s="6" t="e">
        <f t="shared" si="236"/>
        <v>#N/A</v>
      </c>
    </row>
    <row r="296" spans="49:58">
      <c r="AW296" s="212"/>
      <c r="AX296" s="212"/>
      <c r="AY296" s="131" t="s">
        <v>1292</v>
      </c>
      <c r="AZ296" s="211" t="s">
        <v>1224</v>
      </c>
      <c r="BA296" s="209" t="s">
        <v>1231</v>
      </c>
      <c r="BB296" s="231" t="s">
        <v>91</v>
      </c>
      <c r="BC296" s="246" t="s">
        <v>1351</v>
      </c>
      <c r="BD296" s="323" t="s">
        <v>2585</v>
      </c>
      <c r="BE296" s="320" t="s">
        <v>2581</v>
      </c>
      <c r="BF296" s="6" t="e">
        <f t="shared" si="236"/>
        <v>#N/A</v>
      </c>
    </row>
    <row r="297" spans="49:58">
      <c r="AW297" s="212"/>
      <c r="AX297" s="212"/>
      <c r="AY297" s="131" t="s">
        <v>1074</v>
      </c>
      <c r="AZ297" s="211" t="s">
        <v>2713</v>
      </c>
      <c r="BA297" s="209" t="s">
        <v>1232</v>
      </c>
      <c r="BB297" s="231" t="s">
        <v>1351</v>
      </c>
      <c r="BC297" s="246" t="s">
        <v>1353</v>
      </c>
      <c r="BD297" s="323" t="s">
        <v>2586</v>
      </c>
      <c r="BE297" s="320" t="s">
        <v>2582</v>
      </c>
      <c r="BF297" s="6" t="e">
        <f t="shared" si="236"/>
        <v>#N/A</v>
      </c>
    </row>
    <row r="298" spans="49:58">
      <c r="AW298" s="212"/>
      <c r="AX298" s="212"/>
      <c r="AY298" s="131" t="s">
        <v>1293</v>
      </c>
      <c r="AZ298" s="211" t="s">
        <v>1472</v>
      </c>
      <c r="BA298" s="209" t="s">
        <v>1233</v>
      </c>
      <c r="BB298" s="231" t="s">
        <v>1506</v>
      </c>
      <c r="BC298" s="246" t="s">
        <v>1354</v>
      </c>
      <c r="BD298" s="323" t="s">
        <v>2169</v>
      </c>
      <c r="BE298" s="320" t="s">
        <v>2583</v>
      </c>
      <c r="BF298" s="6" t="e">
        <f t="shared" si="236"/>
        <v>#N/A</v>
      </c>
    </row>
    <row r="299" spans="49:58">
      <c r="AW299" s="212"/>
      <c r="AX299" s="212"/>
      <c r="AY299" s="131" t="s">
        <v>1294</v>
      </c>
      <c r="AZ299" s="211" t="s">
        <v>1580</v>
      </c>
      <c r="BA299" s="209" t="s">
        <v>1475</v>
      </c>
      <c r="BB299" s="231" t="s">
        <v>1353</v>
      </c>
      <c r="BC299" s="247"/>
      <c r="BD299" s="323" t="s">
        <v>2587</v>
      </c>
      <c r="BE299" s="320" t="s">
        <v>2584</v>
      </c>
      <c r="BF299" s="6" t="e">
        <f t="shared" si="236"/>
        <v>#N/A</v>
      </c>
    </row>
    <row r="300" spans="49:58">
      <c r="AW300" s="212"/>
      <c r="AX300" s="212"/>
      <c r="AY300" s="131" t="s">
        <v>1295</v>
      </c>
      <c r="AZ300" s="211" t="s">
        <v>3003</v>
      </c>
      <c r="BA300" s="254" t="s">
        <v>1234</v>
      </c>
      <c r="BB300" s="231" t="s">
        <v>1354</v>
      </c>
      <c r="BC300" s="247"/>
      <c r="BD300" s="323" t="s">
        <v>1453</v>
      </c>
      <c r="BE300" s="320" t="s">
        <v>2585</v>
      </c>
      <c r="BF300" s="6" t="e">
        <f t="shared" si="236"/>
        <v>#N/A</v>
      </c>
    </row>
    <row r="301" spans="49:58">
      <c r="AW301" s="212"/>
      <c r="AX301" s="212"/>
      <c r="AY301" s="131" t="s">
        <v>1296</v>
      </c>
      <c r="AZ301" s="211" t="s">
        <v>1225</v>
      </c>
      <c r="BA301" s="209" t="s">
        <v>1235</v>
      </c>
      <c r="BB301" s="209"/>
      <c r="BC301" s="248"/>
      <c r="BD301" s="323" t="s">
        <v>1145</v>
      </c>
      <c r="BE301" s="320" t="s">
        <v>2586</v>
      </c>
      <c r="BF301" s="6" t="e">
        <f t="shared" si="236"/>
        <v>#N/A</v>
      </c>
    </row>
    <row r="302" spans="49:58">
      <c r="AW302" s="212"/>
      <c r="AX302" s="212"/>
      <c r="AY302" s="131" t="s">
        <v>74</v>
      </c>
      <c r="AZ302" s="211" t="s">
        <v>204</v>
      </c>
      <c r="BA302" s="209" t="s">
        <v>1236</v>
      </c>
      <c r="BB302" s="209"/>
      <c r="BC302" s="248"/>
      <c r="BD302" s="323" t="s">
        <v>2588</v>
      </c>
      <c r="BE302" s="321" t="s">
        <v>2169</v>
      </c>
      <c r="BF302" s="6" t="e">
        <f t="shared" si="236"/>
        <v>#N/A</v>
      </c>
    </row>
    <row r="303" spans="49:58">
      <c r="AW303" s="212"/>
      <c r="AX303" s="212"/>
      <c r="AY303" s="131" t="s">
        <v>77</v>
      </c>
      <c r="AZ303" s="211" t="s">
        <v>1226</v>
      </c>
      <c r="BA303" s="209" t="s">
        <v>1237</v>
      </c>
      <c r="BB303" s="209"/>
      <c r="BC303" s="248"/>
      <c r="BD303" s="323" t="s">
        <v>2589</v>
      </c>
      <c r="BE303" s="320" t="s">
        <v>2587</v>
      </c>
      <c r="BF303" s="6" t="e">
        <f t="shared" si="236"/>
        <v>#N/A</v>
      </c>
    </row>
    <row r="304" spans="49:58">
      <c r="AW304" s="212"/>
      <c r="AX304" s="212"/>
      <c r="AY304" s="131" t="s">
        <v>1023</v>
      </c>
      <c r="AZ304" s="211" t="s">
        <v>1473</v>
      </c>
      <c r="BA304" s="209" t="s">
        <v>1238</v>
      </c>
      <c r="BB304" s="209"/>
      <c r="BC304" s="248"/>
      <c r="BD304" s="323" t="s">
        <v>1146</v>
      </c>
      <c r="BE304" s="321" t="s">
        <v>1453</v>
      </c>
      <c r="BF304" s="6">
        <f t="shared" si="236"/>
        <v>150</v>
      </c>
    </row>
    <row r="305" spans="49:58" ht="23.25">
      <c r="AW305" s="212"/>
      <c r="AX305" s="212"/>
      <c r="AY305" s="131" t="s">
        <v>2870</v>
      </c>
      <c r="AZ305" s="211" t="s">
        <v>65</v>
      </c>
      <c r="BA305" s="209" t="s">
        <v>1477</v>
      </c>
      <c r="BB305" s="209"/>
      <c r="BC305" s="248"/>
      <c r="BD305" s="323" t="s">
        <v>1147</v>
      </c>
      <c r="BE305" s="321" t="s">
        <v>1145</v>
      </c>
      <c r="BF305" s="6">
        <f t="shared" si="236"/>
        <v>151</v>
      </c>
    </row>
    <row r="306" spans="49:58">
      <c r="AW306" s="212"/>
      <c r="AX306" s="212"/>
      <c r="AY306" s="131" t="s">
        <v>1297</v>
      </c>
      <c r="AZ306" s="211" t="s">
        <v>1227</v>
      </c>
      <c r="BA306" s="209" t="s">
        <v>71</v>
      </c>
      <c r="BB306" s="209"/>
      <c r="BC306" s="248"/>
      <c r="BD306" s="323" t="s">
        <v>2590</v>
      </c>
      <c r="BE306" s="320" t="s">
        <v>2588</v>
      </c>
      <c r="BF306" s="6" t="e">
        <f t="shared" si="236"/>
        <v>#N/A</v>
      </c>
    </row>
    <row r="307" spans="49:58">
      <c r="AW307" s="212"/>
      <c r="AX307" s="212"/>
      <c r="AY307" s="131" t="s">
        <v>1298</v>
      </c>
      <c r="AZ307" s="211" t="s">
        <v>1537</v>
      </c>
      <c r="BA307" s="209" t="s">
        <v>1239</v>
      </c>
      <c r="BB307" s="209"/>
      <c r="BC307" s="248"/>
      <c r="BD307" s="323" t="s">
        <v>2591</v>
      </c>
      <c r="BE307" s="320" t="s">
        <v>2589</v>
      </c>
      <c r="BF307" s="6" t="e">
        <f t="shared" si="236"/>
        <v>#N/A</v>
      </c>
    </row>
    <row r="308" spans="49:58">
      <c r="AW308" s="212"/>
      <c r="AX308" s="212"/>
      <c r="AY308" s="131" t="s">
        <v>1299</v>
      </c>
      <c r="AZ308" s="211" t="s">
        <v>1538</v>
      </c>
      <c r="BA308" s="209" t="s">
        <v>1240</v>
      </c>
      <c r="BB308" s="209"/>
      <c r="BC308" s="248"/>
      <c r="BD308" s="323" t="s">
        <v>1148</v>
      </c>
      <c r="BE308" s="321" t="s">
        <v>1146</v>
      </c>
      <c r="BF308" s="6">
        <f t="shared" si="236"/>
        <v>152</v>
      </c>
    </row>
    <row r="309" spans="49:58">
      <c r="AW309" s="212"/>
      <c r="AX309" s="212"/>
      <c r="AY309" s="131" t="s">
        <v>1300</v>
      </c>
      <c r="AZ309" s="211" t="s">
        <v>2995</v>
      </c>
      <c r="BA309" s="209" t="s">
        <v>1241</v>
      </c>
      <c r="BB309" s="209"/>
      <c r="BC309" s="248"/>
      <c r="BD309" s="323" t="s">
        <v>142</v>
      </c>
      <c r="BE309" s="321" t="s">
        <v>1147</v>
      </c>
      <c r="BF309" s="6">
        <f t="shared" si="236"/>
        <v>153</v>
      </c>
    </row>
    <row r="310" spans="49:58">
      <c r="AW310" s="212"/>
      <c r="AX310" s="212"/>
      <c r="AY310" s="131" t="s">
        <v>1301</v>
      </c>
      <c r="AZ310" s="211" t="s">
        <v>1539</v>
      </c>
      <c r="BA310" s="209" t="s">
        <v>1542</v>
      </c>
      <c r="BB310" s="209"/>
      <c r="BC310" s="248"/>
      <c r="BD310" s="323" t="s">
        <v>1521</v>
      </c>
      <c r="BE310" s="320" t="s">
        <v>2590</v>
      </c>
      <c r="BF310" s="6" t="e">
        <f t="shared" si="236"/>
        <v>#N/A</v>
      </c>
    </row>
    <row r="311" spans="49:58">
      <c r="AW311" s="212"/>
      <c r="AX311" s="212"/>
      <c r="AY311" s="131" t="s">
        <v>1302</v>
      </c>
      <c r="AZ311" s="211" t="s">
        <v>1228</v>
      </c>
      <c r="BA311" s="209" t="s">
        <v>2176</v>
      </c>
      <c r="BB311" s="209"/>
      <c r="BC311" s="248"/>
      <c r="BD311" s="323" t="s">
        <v>2592</v>
      </c>
      <c r="BE311" s="320" t="s">
        <v>2591</v>
      </c>
      <c r="BF311" s="6" t="e">
        <f t="shared" si="236"/>
        <v>#N/A</v>
      </c>
    </row>
    <row r="312" spans="49:58">
      <c r="AW312" s="212"/>
      <c r="AX312" s="212"/>
      <c r="AY312" s="131" t="s">
        <v>1303</v>
      </c>
      <c r="AZ312" s="211" t="s">
        <v>1229</v>
      </c>
      <c r="BA312" s="209" t="s">
        <v>1242</v>
      </c>
      <c r="BB312" s="209"/>
      <c r="BC312" s="248"/>
      <c r="BD312" s="323" t="s">
        <v>1149</v>
      </c>
      <c r="BE312" s="321" t="s">
        <v>1148</v>
      </c>
      <c r="BF312" s="6">
        <f t="shared" si="236"/>
        <v>156</v>
      </c>
    </row>
    <row r="313" spans="49:58">
      <c r="AW313" s="212"/>
      <c r="AX313" s="212"/>
      <c r="AY313" s="131" t="s">
        <v>1304</v>
      </c>
      <c r="AZ313" s="211" t="s">
        <v>68</v>
      </c>
      <c r="BA313" s="209" t="s">
        <v>1243</v>
      </c>
      <c r="BB313" s="209"/>
      <c r="BC313" s="248"/>
      <c r="BD313" s="323" t="s">
        <v>2593</v>
      </c>
      <c r="BE313" s="320" t="s">
        <v>142</v>
      </c>
      <c r="BF313" s="6" t="e">
        <f t="shared" si="236"/>
        <v>#N/A</v>
      </c>
    </row>
    <row r="314" spans="49:58">
      <c r="AW314" s="212"/>
      <c r="AX314" s="212"/>
      <c r="AY314" s="131" t="s">
        <v>1305</v>
      </c>
      <c r="AZ314" s="211" t="s">
        <v>1230</v>
      </c>
      <c r="BA314" s="209" t="s">
        <v>1244</v>
      </c>
      <c r="BB314" s="209"/>
      <c r="BC314" s="248"/>
      <c r="BD314" s="323" t="s">
        <v>1454</v>
      </c>
      <c r="BE314" s="321" t="s">
        <v>1521</v>
      </c>
      <c r="BF314" s="6">
        <f t="shared" si="236"/>
        <v>157</v>
      </c>
    </row>
    <row r="315" spans="49:58">
      <c r="AW315" s="212"/>
      <c r="AX315" s="212"/>
      <c r="AY315" s="131" t="s">
        <v>1072</v>
      </c>
      <c r="AZ315" s="211" t="s">
        <v>1073</v>
      </c>
      <c r="BA315" s="209" t="s">
        <v>1478</v>
      </c>
      <c r="BB315" s="209"/>
      <c r="BC315" s="248"/>
      <c r="BD315" s="323" t="s">
        <v>2594</v>
      </c>
      <c r="BE315" s="320" t="s">
        <v>2592</v>
      </c>
      <c r="BF315" s="6" t="e">
        <f t="shared" ref="BF315:BF346" si="237">+MATCH(BE$10:BE$555,AZ$10:AZ$547,0)</f>
        <v>#N/A</v>
      </c>
    </row>
    <row r="316" spans="49:58">
      <c r="AW316" s="212"/>
      <c r="AX316" s="212"/>
      <c r="AY316" s="131" t="s">
        <v>1306</v>
      </c>
      <c r="AZ316" s="211" t="s">
        <v>1474</v>
      </c>
      <c r="BA316" s="209" t="s">
        <v>1245</v>
      </c>
      <c r="BB316" s="209"/>
      <c r="BC316" s="248"/>
      <c r="BD316" s="323" t="s">
        <v>1150</v>
      </c>
      <c r="BE316" s="321" t="s">
        <v>1149</v>
      </c>
      <c r="BF316" s="6">
        <f t="shared" si="237"/>
        <v>158</v>
      </c>
    </row>
    <row r="317" spans="49:58">
      <c r="AW317" s="212"/>
      <c r="AX317" s="212"/>
      <c r="AY317" s="131" t="s">
        <v>1307</v>
      </c>
      <c r="AZ317" s="211" t="s">
        <v>1540</v>
      </c>
      <c r="BA317" s="209" t="s">
        <v>1479</v>
      </c>
      <c r="BB317" s="209"/>
      <c r="BC317" s="248"/>
      <c r="BD317" s="323" t="s">
        <v>1455</v>
      </c>
      <c r="BE317" s="320" t="s">
        <v>2593</v>
      </c>
      <c r="BF317" s="6" t="e">
        <f t="shared" si="237"/>
        <v>#N/A</v>
      </c>
    </row>
    <row r="318" spans="49:58">
      <c r="AW318" s="212"/>
      <c r="AX318" s="212"/>
      <c r="AY318" s="131" t="s">
        <v>1308</v>
      </c>
      <c r="AZ318" s="211" t="s">
        <v>1231</v>
      </c>
      <c r="BA318" s="209" t="s">
        <v>1543</v>
      </c>
      <c r="BB318" s="209"/>
      <c r="BC318" s="248"/>
      <c r="BD318" s="323" t="s">
        <v>1151</v>
      </c>
      <c r="BE318" s="321" t="s">
        <v>1454</v>
      </c>
      <c r="BF318" s="6">
        <f t="shared" si="237"/>
        <v>159</v>
      </c>
    </row>
    <row r="319" spans="49:58">
      <c r="AW319" s="212"/>
      <c r="AX319" s="212"/>
      <c r="AY319" s="131" t="s">
        <v>1309</v>
      </c>
      <c r="AZ319" s="211" t="s">
        <v>1232</v>
      </c>
      <c r="BA319" s="209" t="s">
        <v>3002</v>
      </c>
      <c r="BB319" s="209"/>
      <c r="BC319" s="248"/>
      <c r="BD319" s="323" t="s">
        <v>2595</v>
      </c>
      <c r="BE319" s="320" t="s">
        <v>2594</v>
      </c>
      <c r="BF319" s="6" t="e">
        <f t="shared" si="237"/>
        <v>#N/A</v>
      </c>
    </row>
    <row r="320" spans="49:58">
      <c r="AW320" s="212"/>
      <c r="AX320" s="212"/>
      <c r="AY320" s="131" t="s">
        <v>1310</v>
      </c>
      <c r="AZ320" s="211" t="s">
        <v>1233</v>
      </c>
      <c r="BA320" s="209" t="s">
        <v>1544</v>
      </c>
      <c r="BB320" s="209"/>
      <c r="BC320" s="248"/>
      <c r="BD320" s="323" t="s">
        <v>2596</v>
      </c>
      <c r="BE320" s="321" t="s">
        <v>1150</v>
      </c>
      <c r="BF320" s="6">
        <f t="shared" si="237"/>
        <v>160</v>
      </c>
    </row>
    <row r="321" spans="49:58">
      <c r="AW321" s="212"/>
      <c r="AX321" s="212"/>
      <c r="AY321" s="131" t="s">
        <v>1311</v>
      </c>
      <c r="AZ321" s="211" t="s">
        <v>1475</v>
      </c>
      <c r="BA321" s="209" t="s">
        <v>1246</v>
      </c>
      <c r="BB321" s="209"/>
      <c r="BC321" s="248"/>
      <c r="BD321" s="323" t="s">
        <v>2597</v>
      </c>
      <c r="BE321" s="321" t="s">
        <v>1455</v>
      </c>
      <c r="BF321" s="6">
        <f t="shared" si="237"/>
        <v>161</v>
      </c>
    </row>
    <row r="322" spans="49:58">
      <c r="AW322" s="212"/>
      <c r="AX322" s="212"/>
      <c r="AY322" s="131" t="s">
        <v>253</v>
      </c>
      <c r="AZ322" s="257" t="s">
        <v>1234</v>
      </c>
      <c r="BA322" s="209" t="s">
        <v>225</v>
      </c>
      <c r="BB322" s="209"/>
      <c r="BC322" s="248"/>
      <c r="BD322" s="323" t="s">
        <v>1152</v>
      </c>
      <c r="BE322" s="321" t="s">
        <v>1151</v>
      </c>
      <c r="BF322" s="6">
        <f t="shared" si="237"/>
        <v>162</v>
      </c>
    </row>
    <row r="323" spans="49:58">
      <c r="AW323" s="212"/>
      <c r="AX323" s="212"/>
      <c r="AY323" s="131" t="s">
        <v>1312</v>
      </c>
      <c r="AZ323" s="211" t="s">
        <v>1235</v>
      </c>
      <c r="BA323" s="209" t="s">
        <v>1247</v>
      </c>
      <c r="BB323" s="209"/>
      <c r="BC323" s="248"/>
      <c r="BD323" s="323" t="s">
        <v>2598</v>
      </c>
      <c r="BE323" s="320" t="s">
        <v>2595</v>
      </c>
      <c r="BF323" s="6" t="e">
        <f t="shared" si="237"/>
        <v>#N/A</v>
      </c>
    </row>
    <row r="324" spans="49:58">
      <c r="AW324" s="212"/>
      <c r="AX324" s="212"/>
      <c r="AY324" s="131" t="s">
        <v>1313</v>
      </c>
      <c r="AZ324" s="211" t="s">
        <v>1236</v>
      </c>
      <c r="BA324" s="209" t="s">
        <v>1248</v>
      </c>
      <c r="BB324" s="209"/>
      <c r="BC324" s="248"/>
      <c r="BD324" s="323" t="s">
        <v>1153</v>
      </c>
      <c r="BE324" s="320" t="s">
        <v>2596</v>
      </c>
      <c r="BF324" s="6" t="e">
        <f t="shared" si="237"/>
        <v>#N/A</v>
      </c>
    </row>
    <row r="325" spans="49:58">
      <c r="AW325" s="212"/>
      <c r="AX325" s="212"/>
      <c r="AY325" s="131" t="s">
        <v>1314</v>
      </c>
      <c r="AZ325" s="211" t="s">
        <v>1476</v>
      </c>
      <c r="BA325" s="209" t="s">
        <v>1249</v>
      </c>
      <c r="BB325" s="209"/>
      <c r="BC325" s="248"/>
      <c r="BD325" s="323" t="s">
        <v>1456</v>
      </c>
      <c r="BE325" s="320" t="s">
        <v>2597</v>
      </c>
      <c r="BF325" s="6" t="e">
        <f t="shared" si="237"/>
        <v>#N/A</v>
      </c>
    </row>
    <row r="326" spans="49:58">
      <c r="AW326" s="212"/>
      <c r="AX326" s="212"/>
      <c r="AY326" s="131" t="s">
        <v>1315</v>
      </c>
      <c r="AZ326" s="211" t="s">
        <v>1541</v>
      </c>
      <c r="BA326" s="209" t="s">
        <v>1481</v>
      </c>
      <c r="BB326" s="209"/>
      <c r="BC326" s="248"/>
      <c r="BD326" s="323" t="s">
        <v>2599</v>
      </c>
      <c r="BE326" s="321" t="s">
        <v>1152</v>
      </c>
      <c r="BF326" s="6">
        <f t="shared" si="237"/>
        <v>163</v>
      </c>
    </row>
    <row r="327" spans="49:58">
      <c r="AW327" s="212"/>
      <c r="AX327" s="212"/>
      <c r="AY327" s="131" t="s">
        <v>1316</v>
      </c>
      <c r="AZ327" s="211" t="s">
        <v>1237</v>
      </c>
      <c r="BA327" s="209" t="s">
        <v>1250</v>
      </c>
      <c r="BB327" s="209"/>
      <c r="BC327" s="248"/>
      <c r="BD327" s="323" t="s">
        <v>1154</v>
      </c>
      <c r="BE327" s="320" t="s">
        <v>2598</v>
      </c>
      <c r="BF327" s="6" t="e">
        <f t="shared" si="237"/>
        <v>#N/A</v>
      </c>
    </row>
    <row r="328" spans="49:58">
      <c r="AW328" s="212"/>
      <c r="AX328" s="212"/>
      <c r="AY328" s="131" t="s">
        <v>1317</v>
      </c>
      <c r="AZ328" s="211" t="s">
        <v>1238</v>
      </c>
      <c r="BA328" s="209" t="s">
        <v>1251</v>
      </c>
      <c r="BB328" s="209"/>
      <c r="BC328" s="248"/>
      <c r="BD328" s="323" t="s">
        <v>2600</v>
      </c>
      <c r="BE328" s="321" t="s">
        <v>1153</v>
      </c>
      <c r="BF328" s="6">
        <f t="shared" si="237"/>
        <v>164</v>
      </c>
    </row>
    <row r="329" spans="49:58">
      <c r="AW329" s="212"/>
      <c r="AX329" s="212"/>
      <c r="AY329" s="131" t="s">
        <v>1318</v>
      </c>
      <c r="AZ329" s="211" t="s">
        <v>1477</v>
      </c>
      <c r="BA329" s="209" t="s">
        <v>1483</v>
      </c>
      <c r="BB329" s="209"/>
      <c r="BC329" s="248"/>
      <c r="BD329" s="323" t="s">
        <v>1155</v>
      </c>
      <c r="BE329" s="321" t="s">
        <v>1456</v>
      </c>
      <c r="BF329" s="6">
        <f t="shared" si="237"/>
        <v>165</v>
      </c>
    </row>
    <row r="330" spans="49:58">
      <c r="AW330" s="212"/>
      <c r="AX330" s="212"/>
      <c r="AY330" s="131" t="s">
        <v>2179</v>
      </c>
      <c r="AZ330" s="211" t="s">
        <v>2752</v>
      </c>
      <c r="BA330" s="209" t="s">
        <v>1484</v>
      </c>
      <c r="BB330" s="209"/>
      <c r="BC330" s="248"/>
      <c r="BD330" s="323" t="s">
        <v>2601</v>
      </c>
      <c r="BE330" s="320" t="s">
        <v>2599</v>
      </c>
      <c r="BF330" s="6" t="e">
        <f t="shared" si="237"/>
        <v>#N/A</v>
      </c>
    </row>
    <row r="331" spans="49:58">
      <c r="AW331" s="212"/>
      <c r="AX331" s="212"/>
      <c r="AY331" s="131" t="s">
        <v>1319</v>
      </c>
      <c r="AZ331" s="211" t="s">
        <v>71</v>
      </c>
      <c r="BA331" s="209" t="s">
        <v>1252</v>
      </c>
      <c r="BB331" s="209"/>
      <c r="BC331" s="248"/>
      <c r="BD331" s="323" t="s">
        <v>1156</v>
      </c>
      <c r="BE331" s="321" t="s">
        <v>1154</v>
      </c>
      <c r="BF331" s="6">
        <f t="shared" si="237"/>
        <v>166</v>
      </c>
    </row>
    <row r="332" spans="49:58">
      <c r="AW332" s="212"/>
      <c r="AX332" s="212"/>
      <c r="AY332" s="131" t="s">
        <v>1320</v>
      </c>
      <c r="AZ332" s="211" t="s">
        <v>1239</v>
      </c>
      <c r="BA332" s="209" t="s">
        <v>1253</v>
      </c>
      <c r="BB332" s="209"/>
      <c r="BC332" s="248"/>
      <c r="BD332" s="323" t="s">
        <v>1157</v>
      </c>
      <c r="BE332" s="320" t="s">
        <v>2600</v>
      </c>
      <c r="BF332" s="6" t="e">
        <f t="shared" si="237"/>
        <v>#N/A</v>
      </c>
    </row>
    <row r="333" spans="49:58">
      <c r="AW333" s="212"/>
      <c r="AX333" s="212"/>
      <c r="AY333" s="131" t="s">
        <v>1321</v>
      </c>
      <c r="AZ333" s="211" t="s">
        <v>1240</v>
      </c>
      <c r="BA333" s="209" t="s">
        <v>1254</v>
      </c>
      <c r="BB333" s="209"/>
      <c r="BC333" s="248"/>
      <c r="BD333" s="323" t="s">
        <v>148</v>
      </c>
      <c r="BE333" s="321" t="s">
        <v>1155</v>
      </c>
      <c r="BF333" s="6">
        <f t="shared" si="237"/>
        <v>167</v>
      </c>
    </row>
    <row r="334" spans="49:58">
      <c r="AW334" s="212"/>
      <c r="AX334" s="212"/>
      <c r="AY334" s="131" t="s">
        <v>1322</v>
      </c>
      <c r="AZ334" s="211" t="s">
        <v>1241</v>
      </c>
      <c r="BA334" s="209" t="s">
        <v>1485</v>
      </c>
      <c r="BB334" s="209"/>
      <c r="BC334" s="248"/>
      <c r="BD334" s="323" t="s">
        <v>2602</v>
      </c>
      <c r="BE334" s="320" t="s">
        <v>2601</v>
      </c>
      <c r="BF334" s="6" t="e">
        <f t="shared" si="237"/>
        <v>#N/A</v>
      </c>
    </row>
    <row r="335" spans="49:58">
      <c r="AW335" s="212"/>
      <c r="AX335" s="212"/>
      <c r="AY335" s="131" t="s">
        <v>1323</v>
      </c>
      <c r="AZ335" s="211" t="s">
        <v>1542</v>
      </c>
      <c r="BA335" s="209" t="s">
        <v>1256</v>
      </c>
      <c r="BB335" s="209"/>
      <c r="BC335" s="248"/>
      <c r="BD335" s="323" t="s">
        <v>1158</v>
      </c>
      <c r="BE335" s="321" t="s">
        <v>1156</v>
      </c>
      <c r="BF335" s="6">
        <f t="shared" si="237"/>
        <v>168</v>
      </c>
    </row>
    <row r="336" spans="49:58">
      <c r="AW336" s="212"/>
      <c r="AX336" s="212"/>
      <c r="AY336" s="131" t="s">
        <v>1324</v>
      </c>
      <c r="AZ336" s="211" t="s">
        <v>1242</v>
      </c>
      <c r="BA336" s="209" t="s">
        <v>72</v>
      </c>
      <c r="BB336" s="209"/>
      <c r="BC336" s="248"/>
      <c r="BD336" s="323" t="s">
        <v>1159</v>
      </c>
      <c r="BE336" s="321" t="s">
        <v>1157</v>
      </c>
      <c r="BF336" s="6">
        <f t="shared" si="237"/>
        <v>178</v>
      </c>
    </row>
    <row r="337" spans="49:58">
      <c r="AW337" s="212"/>
      <c r="AX337" s="212"/>
      <c r="AY337" s="131" t="s">
        <v>1325</v>
      </c>
      <c r="AZ337" s="211" t="s">
        <v>1243</v>
      </c>
      <c r="BA337" s="209" t="s">
        <v>1487</v>
      </c>
      <c r="BB337" s="209"/>
      <c r="BC337" s="248"/>
      <c r="BD337" s="323" t="s">
        <v>1160</v>
      </c>
      <c r="BE337" s="320" t="s">
        <v>148</v>
      </c>
      <c r="BF337" s="6" t="e">
        <f t="shared" si="237"/>
        <v>#N/A</v>
      </c>
    </row>
    <row r="338" spans="49:58">
      <c r="AW338" s="212"/>
      <c r="AX338" s="212"/>
      <c r="AY338" s="131" t="s">
        <v>1326</v>
      </c>
      <c r="AZ338" s="211" t="s">
        <v>1244</v>
      </c>
      <c r="BA338" s="209" t="s">
        <v>1545</v>
      </c>
      <c r="BB338" s="209"/>
      <c r="BC338" s="248"/>
      <c r="BD338" s="323" t="s">
        <v>1161</v>
      </c>
      <c r="BE338" s="320" t="s">
        <v>2602</v>
      </c>
      <c r="BF338" s="6" t="e">
        <f t="shared" si="237"/>
        <v>#N/A</v>
      </c>
    </row>
    <row r="339" spans="49:58">
      <c r="AW339" s="212"/>
      <c r="AX339" s="212"/>
      <c r="AY339" s="131" t="s">
        <v>1327</v>
      </c>
      <c r="AZ339" s="211" t="s">
        <v>1429</v>
      </c>
      <c r="BA339" s="209" t="s">
        <v>1015</v>
      </c>
      <c r="BB339" s="209"/>
      <c r="BC339" s="248"/>
      <c r="BD339" s="323" t="s">
        <v>2603</v>
      </c>
      <c r="BE339" s="321" t="s">
        <v>1158</v>
      </c>
      <c r="BF339" s="6">
        <f t="shared" si="237"/>
        <v>179</v>
      </c>
    </row>
    <row r="340" spans="49:58">
      <c r="AW340" s="212"/>
      <c r="AX340" s="212"/>
      <c r="AY340" s="131" t="s">
        <v>1328</v>
      </c>
      <c r="AZ340" s="211" t="s">
        <v>1478</v>
      </c>
      <c r="BA340" s="209" t="s">
        <v>1257</v>
      </c>
      <c r="BB340" s="209"/>
      <c r="BC340" s="248"/>
      <c r="BD340" s="323" t="s">
        <v>2604</v>
      </c>
      <c r="BE340" s="321" t="s">
        <v>1159</v>
      </c>
      <c r="BF340" s="6">
        <f t="shared" si="237"/>
        <v>180</v>
      </c>
    </row>
    <row r="341" spans="49:58">
      <c r="AW341" s="212"/>
      <c r="AX341" s="212"/>
      <c r="AY341" s="131" t="s">
        <v>1329</v>
      </c>
      <c r="AZ341" s="211" t="s">
        <v>1245</v>
      </c>
      <c r="BA341" s="209" t="s">
        <v>32</v>
      </c>
      <c r="BB341" s="209"/>
      <c r="BC341" s="248"/>
      <c r="BD341" s="323" t="s">
        <v>2605</v>
      </c>
      <c r="BE341" s="321" t="s">
        <v>1160</v>
      </c>
      <c r="BF341" s="6">
        <f t="shared" si="237"/>
        <v>181</v>
      </c>
    </row>
    <row r="342" spans="49:58">
      <c r="AW342" s="212"/>
      <c r="AX342" s="212"/>
      <c r="AY342" s="131" t="s">
        <v>1330</v>
      </c>
      <c r="AZ342" s="211" t="s">
        <v>1479</v>
      </c>
      <c r="BA342" s="209" t="s">
        <v>1546</v>
      </c>
      <c r="BB342" s="209"/>
      <c r="BC342" s="248"/>
      <c r="BD342" s="323" t="s">
        <v>1457</v>
      </c>
      <c r="BE342" s="321" t="s">
        <v>1161</v>
      </c>
      <c r="BF342" s="6">
        <f t="shared" si="237"/>
        <v>182</v>
      </c>
    </row>
    <row r="343" spans="49:58">
      <c r="AW343" s="212"/>
      <c r="AX343" s="212"/>
      <c r="AY343" s="131" t="s">
        <v>1331</v>
      </c>
      <c r="AZ343" s="211" t="s">
        <v>1543</v>
      </c>
      <c r="BA343" s="209" t="s">
        <v>1259</v>
      </c>
      <c r="BB343" s="209"/>
      <c r="BC343" s="248"/>
      <c r="BD343" s="323" t="s">
        <v>1162</v>
      </c>
      <c r="BE343" s="320" t="s">
        <v>2603</v>
      </c>
      <c r="BF343" s="6" t="e">
        <f t="shared" si="237"/>
        <v>#N/A</v>
      </c>
    </row>
    <row r="344" spans="49:58">
      <c r="AW344" s="212"/>
      <c r="AX344" s="212"/>
      <c r="AY344" s="131" t="s">
        <v>1332</v>
      </c>
      <c r="AZ344" s="211" t="s">
        <v>3002</v>
      </c>
      <c r="BA344" s="209" t="s">
        <v>1488</v>
      </c>
      <c r="BB344" s="209"/>
      <c r="BC344" s="248"/>
      <c r="BD344" s="323" t="s">
        <v>54</v>
      </c>
      <c r="BE344" s="320" t="s">
        <v>2604</v>
      </c>
      <c r="BF344" s="6" t="e">
        <f t="shared" si="237"/>
        <v>#N/A</v>
      </c>
    </row>
    <row r="345" spans="49:58">
      <c r="AW345" s="212"/>
      <c r="AX345" s="212"/>
      <c r="AY345" s="131" t="s">
        <v>1333</v>
      </c>
      <c r="AZ345" s="211" t="s">
        <v>1480</v>
      </c>
      <c r="BA345" s="209" t="s">
        <v>1260</v>
      </c>
      <c r="BB345" s="209"/>
      <c r="BC345" s="248"/>
      <c r="BD345" s="323" t="s">
        <v>2606</v>
      </c>
      <c r="BE345" s="320" t="s">
        <v>2605</v>
      </c>
      <c r="BF345" s="6" t="e">
        <f t="shared" si="237"/>
        <v>#N/A</v>
      </c>
    </row>
    <row r="346" spans="49:58">
      <c r="AW346" s="212"/>
      <c r="AX346" s="212"/>
      <c r="AY346" s="131" t="s">
        <v>85</v>
      </c>
      <c r="AZ346" s="211" t="s">
        <v>1544</v>
      </c>
      <c r="BA346" s="209" t="s">
        <v>1261</v>
      </c>
      <c r="BB346" s="209"/>
      <c r="BC346" s="248"/>
      <c r="BD346" s="323" t="s">
        <v>2607</v>
      </c>
      <c r="BE346" s="321" t="s">
        <v>1457</v>
      </c>
      <c r="BF346" s="6">
        <f t="shared" si="237"/>
        <v>183</v>
      </c>
    </row>
    <row r="347" spans="49:58">
      <c r="AW347" s="212"/>
      <c r="AX347" s="212"/>
      <c r="AY347" s="131" t="s">
        <v>1334</v>
      </c>
      <c r="AZ347" s="211" t="s">
        <v>1246</v>
      </c>
      <c r="BA347" s="209" t="s">
        <v>1262</v>
      </c>
      <c r="BB347" s="209"/>
      <c r="BC347" s="248"/>
      <c r="BD347" s="323" t="s">
        <v>1458</v>
      </c>
      <c r="BE347" s="321" t="s">
        <v>1162</v>
      </c>
      <c r="BF347" s="6">
        <f t="shared" ref="BF347:BF377" si="238">+MATCH(BE$10:BE$555,AZ$10:AZ$547,0)</f>
        <v>184</v>
      </c>
    </row>
    <row r="348" spans="49:58">
      <c r="AW348" s="212"/>
      <c r="AX348" s="212"/>
      <c r="AY348" s="131" t="s">
        <v>87</v>
      </c>
      <c r="AZ348" s="211" t="s">
        <v>225</v>
      </c>
      <c r="BA348" s="209" t="s">
        <v>1263</v>
      </c>
      <c r="BB348" s="209"/>
      <c r="BC348" s="248"/>
      <c r="BD348" s="323" t="s">
        <v>2608</v>
      </c>
      <c r="BE348" s="321" t="s">
        <v>54</v>
      </c>
      <c r="BF348" s="6">
        <f t="shared" si="238"/>
        <v>185</v>
      </c>
    </row>
    <row r="349" spans="49:58">
      <c r="AW349" s="212"/>
      <c r="AX349" s="212"/>
      <c r="AY349" s="131" t="s">
        <v>1024</v>
      </c>
      <c r="AZ349" s="211" t="s">
        <v>1247</v>
      </c>
      <c r="BA349" s="209" t="s">
        <v>1547</v>
      </c>
      <c r="BB349" s="209"/>
      <c r="BC349" s="248"/>
      <c r="BD349" s="323" t="s">
        <v>1522</v>
      </c>
      <c r="BE349" s="320" t="s">
        <v>2606</v>
      </c>
      <c r="BF349" s="6" t="e">
        <f t="shared" si="238"/>
        <v>#N/A</v>
      </c>
    </row>
    <row r="350" spans="49:58">
      <c r="AW350" s="212"/>
      <c r="AX350" s="212"/>
      <c r="AY350" s="131" t="s">
        <v>1335</v>
      </c>
      <c r="AZ350" s="211" t="s">
        <v>1248</v>
      </c>
      <c r="BA350" s="209" t="s">
        <v>1548</v>
      </c>
      <c r="BB350" s="209"/>
      <c r="BC350" s="248"/>
      <c r="BD350" s="323" t="s">
        <v>1163</v>
      </c>
      <c r="BE350" s="320" t="s">
        <v>2607</v>
      </c>
      <c r="BF350" s="6" t="e">
        <f t="shared" si="238"/>
        <v>#N/A</v>
      </c>
    </row>
    <row r="351" spans="49:58">
      <c r="AW351" s="212"/>
      <c r="AX351" s="212"/>
      <c r="AY351" s="131" t="s">
        <v>89</v>
      </c>
      <c r="AZ351" s="211" t="s">
        <v>1249</v>
      </c>
      <c r="BA351" s="209" t="s">
        <v>1264</v>
      </c>
      <c r="BB351" s="209"/>
      <c r="BC351" s="248"/>
      <c r="BD351" s="323" t="s">
        <v>2609</v>
      </c>
      <c r="BE351" s="321" t="s">
        <v>1458</v>
      </c>
      <c r="BF351" s="6">
        <f t="shared" si="238"/>
        <v>186</v>
      </c>
    </row>
    <row r="352" spans="49:58">
      <c r="AW352" s="212"/>
      <c r="AX352" s="212"/>
      <c r="AY352" s="131" t="s">
        <v>1336</v>
      </c>
      <c r="AZ352" s="211" t="s">
        <v>1481</v>
      </c>
      <c r="BA352" s="209" t="s">
        <v>1265</v>
      </c>
      <c r="BB352" s="209"/>
      <c r="BC352" s="248"/>
      <c r="BD352" s="323" t="s">
        <v>2610</v>
      </c>
      <c r="BE352" s="320" t="s">
        <v>2608</v>
      </c>
      <c r="BF352" s="6" t="e">
        <f t="shared" si="238"/>
        <v>#N/A</v>
      </c>
    </row>
    <row r="353" spans="49:58">
      <c r="AW353" s="212"/>
      <c r="AX353" s="212"/>
      <c r="AY353" s="131" t="s">
        <v>1337</v>
      </c>
      <c r="AZ353" s="211" t="s">
        <v>1250</v>
      </c>
      <c r="BA353" s="209" t="s">
        <v>195</v>
      </c>
      <c r="BB353" s="209"/>
      <c r="BC353" s="248"/>
      <c r="BD353" s="323" t="s">
        <v>1459</v>
      </c>
      <c r="BE353" s="321" t="s">
        <v>1522</v>
      </c>
      <c r="BF353" s="6">
        <f t="shared" si="238"/>
        <v>187</v>
      </c>
    </row>
    <row r="354" spans="49:58">
      <c r="AW354" s="212"/>
      <c r="AX354" s="212"/>
      <c r="AY354" s="131" t="s">
        <v>1071</v>
      </c>
      <c r="AZ354" s="211" t="s">
        <v>1482</v>
      </c>
      <c r="BA354" s="209" t="s">
        <v>48</v>
      </c>
      <c r="BB354" s="209"/>
      <c r="BC354" s="248"/>
      <c r="BD354" s="323" t="s">
        <v>1164</v>
      </c>
      <c r="BE354" s="321" t="s">
        <v>1163</v>
      </c>
      <c r="BF354" s="6">
        <f t="shared" si="238"/>
        <v>188</v>
      </c>
    </row>
    <row r="355" spans="49:58">
      <c r="AW355" s="212"/>
      <c r="AX355" s="212"/>
      <c r="AY355" s="131" t="s">
        <v>1070</v>
      </c>
      <c r="AZ355" s="211" t="s">
        <v>1251</v>
      </c>
      <c r="BA355" s="209" t="s">
        <v>1266</v>
      </c>
      <c r="BB355" s="209"/>
      <c r="BC355" s="248"/>
      <c r="BD355" s="323" t="s">
        <v>1523</v>
      </c>
      <c r="BE355" s="320" t="s">
        <v>2609</v>
      </c>
      <c r="BF355" s="6" t="e">
        <f t="shared" si="238"/>
        <v>#N/A</v>
      </c>
    </row>
    <row r="356" spans="49:58">
      <c r="AW356" s="212"/>
      <c r="AX356" s="212"/>
      <c r="AY356" s="131" t="s">
        <v>1338</v>
      </c>
      <c r="AZ356" s="211" t="s">
        <v>1483</v>
      </c>
      <c r="BA356" s="209" t="s">
        <v>1267</v>
      </c>
      <c r="BB356" s="209"/>
      <c r="BC356" s="248"/>
      <c r="BD356" s="323" t="s">
        <v>2611</v>
      </c>
      <c r="BE356" s="320" t="s">
        <v>2610</v>
      </c>
      <c r="BF356" s="6" t="e">
        <f t="shared" si="238"/>
        <v>#N/A</v>
      </c>
    </row>
    <row r="357" spans="49:58">
      <c r="AW357" s="212"/>
      <c r="AX357" s="212"/>
      <c r="AY357" s="131" t="s">
        <v>1339</v>
      </c>
      <c r="AZ357" s="211" t="s">
        <v>1484</v>
      </c>
      <c r="BA357" s="209" t="s">
        <v>1549</v>
      </c>
      <c r="BB357" s="209"/>
      <c r="BC357" s="248"/>
      <c r="BD357" s="323" t="s">
        <v>2612</v>
      </c>
      <c r="BE357" s="321" t="s">
        <v>1459</v>
      </c>
      <c r="BF357" s="6">
        <f t="shared" si="238"/>
        <v>189</v>
      </c>
    </row>
    <row r="358" spans="49:58">
      <c r="AW358" s="212"/>
      <c r="AX358" s="212"/>
      <c r="AY358" s="131" t="s">
        <v>1340</v>
      </c>
      <c r="AZ358" s="211" t="s">
        <v>1252</v>
      </c>
      <c r="BA358" s="209" t="s">
        <v>1550</v>
      </c>
      <c r="BB358" s="209"/>
      <c r="BC358" s="248"/>
      <c r="BD358" s="323" t="s">
        <v>2613</v>
      </c>
      <c r="BE358" s="321" t="s">
        <v>2170</v>
      </c>
      <c r="BF358" s="6" t="e">
        <f t="shared" si="238"/>
        <v>#N/A</v>
      </c>
    </row>
    <row r="359" spans="49:58">
      <c r="AW359" s="212"/>
      <c r="AX359" s="212"/>
      <c r="AY359" s="131" t="s">
        <v>1341</v>
      </c>
      <c r="AZ359" s="211" t="s">
        <v>1253</v>
      </c>
      <c r="BA359" s="209" t="s">
        <v>1489</v>
      </c>
      <c r="BB359" s="209"/>
      <c r="BC359" s="248"/>
      <c r="BD359" s="323" t="s">
        <v>2614</v>
      </c>
      <c r="BE359" s="321" t="s">
        <v>1164</v>
      </c>
      <c r="BF359" s="6">
        <f t="shared" si="238"/>
        <v>190</v>
      </c>
    </row>
    <row r="360" spans="49:58">
      <c r="AW360" s="212"/>
      <c r="AX360" s="212"/>
      <c r="AY360" s="131" t="s">
        <v>1342</v>
      </c>
      <c r="AZ360" s="211" t="s">
        <v>1254</v>
      </c>
      <c r="BA360" s="209" t="s">
        <v>1490</v>
      </c>
      <c r="BB360" s="209"/>
      <c r="BC360" s="248"/>
      <c r="BD360" s="323" t="s">
        <v>1460</v>
      </c>
      <c r="BE360" s="321" t="s">
        <v>1523</v>
      </c>
      <c r="BF360" s="6">
        <f t="shared" si="238"/>
        <v>191</v>
      </c>
    </row>
    <row r="361" spans="49:58">
      <c r="AW361" s="212"/>
      <c r="AX361" s="212"/>
      <c r="AY361" s="131" t="s">
        <v>1343</v>
      </c>
      <c r="AZ361" s="211" t="s">
        <v>1485</v>
      </c>
      <c r="BA361" s="209" t="s">
        <v>1491</v>
      </c>
      <c r="BB361" s="209"/>
      <c r="BC361" s="248"/>
      <c r="BD361" s="323" t="s">
        <v>2615</v>
      </c>
      <c r="BE361" s="320" t="s">
        <v>2611</v>
      </c>
      <c r="BF361" s="6" t="e">
        <f t="shared" si="238"/>
        <v>#N/A</v>
      </c>
    </row>
    <row r="362" spans="49:58">
      <c r="AW362" s="212"/>
      <c r="AX362" s="212"/>
      <c r="AY362" s="131" t="s">
        <v>1344</v>
      </c>
      <c r="AZ362" s="211" t="s">
        <v>1486</v>
      </c>
      <c r="BA362" s="209" t="s">
        <v>1551</v>
      </c>
      <c r="BB362" s="209"/>
      <c r="BC362" s="248"/>
      <c r="BD362" s="323" t="s">
        <v>1165</v>
      </c>
      <c r="BE362" s="320" t="s">
        <v>2612</v>
      </c>
      <c r="BF362" s="6" t="e">
        <f t="shared" si="238"/>
        <v>#N/A</v>
      </c>
    </row>
    <row r="363" spans="49:58">
      <c r="AW363" s="212"/>
      <c r="AX363" s="212"/>
      <c r="AY363" s="131" t="s">
        <v>1345</v>
      </c>
      <c r="AZ363" s="211" t="s">
        <v>2790</v>
      </c>
      <c r="BA363" s="209" t="s">
        <v>1268</v>
      </c>
      <c r="BB363" s="209"/>
      <c r="BC363" s="248"/>
      <c r="BD363" s="323" t="s">
        <v>2616</v>
      </c>
      <c r="BE363" s="320" t="s">
        <v>2613</v>
      </c>
      <c r="BF363" s="6" t="e">
        <f t="shared" si="238"/>
        <v>#N/A</v>
      </c>
    </row>
    <row r="364" spans="49:58">
      <c r="AW364" s="212"/>
      <c r="AX364" s="212"/>
      <c r="AY364" s="131" t="s">
        <v>1346</v>
      </c>
      <c r="AZ364" s="211" t="s">
        <v>1256</v>
      </c>
      <c r="BA364" s="209" t="s">
        <v>1269</v>
      </c>
      <c r="BB364" s="209"/>
      <c r="BC364" s="248"/>
      <c r="BD364" s="323" t="s">
        <v>2617</v>
      </c>
      <c r="BE364" s="320" t="s">
        <v>2614</v>
      </c>
      <c r="BF364" s="6" t="e">
        <f t="shared" si="238"/>
        <v>#N/A</v>
      </c>
    </row>
    <row r="365" spans="49:58">
      <c r="AW365" s="212"/>
      <c r="AX365" s="212"/>
      <c r="AY365" s="131" t="s">
        <v>1347</v>
      </c>
      <c r="AZ365" s="211" t="s">
        <v>72</v>
      </c>
      <c r="BA365" s="209" t="s">
        <v>1492</v>
      </c>
      <c r="BB365" s="209"/>
      <c r="BC365" s="248"/>
      <c r="BD365" s="323" t="s">
        <v>2618</v>
      </c>
      <c r="BE365" s="321" t="s">
        <v>1460</v>
      </c>
      <c r="BF365" s="6">
        <f t="shared" si="238"/>
        <v>192</v>
      </c>
    </row>
    <row r="366" spans="49:58">
      <c r="AW366" s="212"/>
      <c r="AX366" s="212"/>
      <c r="AY366" s="131" t="s">
        <v>1348</v>
      </c>
      <c r="AZ366" s="211" t="s">
        <v>1487</v>
      </c>
      <c r="BA366" s="209" t="s">
        <v>1270</v>
      </c>
      <c r="BB366" s="209"/>
      <c r="BC366" s="248"/>
      <c r="BD366" s="323" t="s">
        <v>88</v>
      </c>
      <c r="BE366" s="320" t="s">
        <v>2615</v>
      </c>
      <c r="BF366" s="6" t="e">
        <f t="shared" si="238"/>
        <v>#N/A</v>
      </c>
    </row>
    <row r="367" spans="49:58">
      <c r="AW367" s="212"/>
      <c r="AX367" s="212"/>
      <c r="AY367" s="131" t="s">
        <v>1349</v>
      </c>
      <c r="AZ367" s="211" t="s">
        <v>1545</v>
      </c>
      <c r="BA367" s="209" t="s">
        <v>1493</v>
      </c>
      <c r="BB367" s="209"/>
      <c r="BC367" s="248"/>
      <c r="BD367" s="323" t="s">
        <v>2619</v>
      </c>
      <c r="BE367" s="321" t="s">
        <v>1165</v>
      </c>
      <c r="BF367" s="6">
        <f t="shared" si="238"/>
        <v>193</v>
      </c>
    </row>
    <row r="368" spans="49:58">
      <c r="AW368" s="212"/>
      <c r="AX368" s="212"/>
      <c r="AY368" s="131" t="s">
        <v>1350</v>
      </c>
      <c r="AZ368" s="211" t="s">
        <v>1015</v>
      </c>
      <c r="BA368" s="209" t="s">
        <v>1271</v>
      </c>
      <c r="BB368" s="209"/>
      <c r="BC368" s="248"/>
      <c r="BD368" s="323" t="s">
        <v>2620</v>
      </c>
      <c r="BE368" s="320" t="s">
        <v>2616</v>
      </c>
      <c r="BF368" s="6" t="e">
        <f t="shared" si="238"/>
        <v>#N/A</v>
      </c>
    </row>
    <row r="369" spans="49:58">
      <c r="AW369" s="212"/>
      <c r="AX369" s="212"/>
      <c r="AY369" s="131" t="s">
        <v>91</v>
      </c>
      <c r="AZ369" s="211" t="s">
        <v>1257</v>
      </c>
      <c r="BA369" s="209" t="s">
        <v>1272</v>
      </c>
      <c r="BB369" s="209"/>
      <c r="BC369" s="248"/>
      <c r="BD369" s="323" t="s">
        <v>2621</v>
      </c>
      <c r="BE369" s="320" t="s">
        <v>2617</v>
      </c>
      <c r="BF369" s="6" t="e">
        <f t="shared" si="238"/>
        <v>#N/A</v>
      </c>
    </row>
    <row r="370" spans="49:58">
      <c r="AW370" s="212"/>
      <c r="AX370" s="212"/>
      <c r="AY370" s="131" t="s">
        <v>1351</v>
      </c>
      <c r="AZ370" s="211" t="s">
        <v>32</v>
      </c>
      <c r="BA370" s="209" t="s">
        <v>1273</v>
      </c>
      <c r="BB370" s="209"/>
      <c r="BC370" s="248"/>
      <c r="BD370" s="323" t="s">
        <v>1166</v>
      </c>
      <c r="BE370" s="320" t="s">
        <v>2618</v>
      </c>
      <c r="BF370" s="6" t="e">
        <f t="shared" si="238"/>
        <v>#N/A</v>
      </c>
    </row>
    <row r="371" spans="49:58">
      <c r="AW371" s="212"/>
      <c r="AX371" s="212"/>
      <c r="AY371" s="131" t="s">
        <v>1352</v>
      </c>
      <c r="AZ371" s="211" t="s">
        <v>1546</v>
      </c>
      <c r="BA371" s="209" t="s">
        <v>1274</v>
      </c>
      <c r="BB371" s="209"/>
      <c r="BC371" s="248"/>
      <c r="BD371" s="323" t="s">
        <v>2622</v>
      </c>
      <c r="BE371" s="320" t="s">
        <v>88</v>
      </c>
      <c r="BF371" s="6" t="e">
        <f t="shared" si="238"/>
        <v>#N/A</v>
      </c>
    </row>
    <row r="372" spans="49:58">
      <c r="AW372" s="212"/>
      <c r="AX372" s="212"/>
      <c r="AY372" s="131" t="s">
        <v>1353</v>
      </c>
      <c r="AZ372" s="211" t="s">
        <v>1259</v>
      </c>
      <c r="BA372" s="209" t="s">
        <v>2177</v>
      </c>
      <c r="BB372" s="209"/>
      <c r="BC372" s="248"/>
      <c r="BD372" s="323" t="s">
        <v>2623</v>
      </c>
      <c r="BE372" s="320" t="s">
        <v>2619</v>
      </c>
      <c r="BF372" s="6" t="e">
        <f t="shared" si="238"/>
        <v>#N/A</v>
      </c>
    </row>
    <row r="373" spans="49:58">
      <c r="AW373" s="212"/>
      <c r="AX373" s="212"/>
      <c r="AY373" s="131" t="s">
        <v>1354</v>
      </c>
      <c r="AZ373" s="211" t="s">
        <v>1488</v>
      </c>
      <c r="BA373" s="209" t="s">
        <v>1275</v>
      </c>
      <c r="BB373" s="209"/>
      <c r="BC373" s="248"/>
      <c r="BD373" s="323" t="s">
        <v>2624</v>
      </c>
      <c r="BE373" s="320" t="s">
        <v>2620</v>
      </c>
      <c r="BF373" s="6" t="e">
        <f t="shared" si="238"/>
        <v>#N/A</v>
      </c>
    </row>
    <row r="374" spans="49:58">
      <c r="AW374" s="212"/>
      <c r="AX374" s="212"/>
      <c r="AY374" s="131"/>
      <c r="AZ374" s="211" t="s">
        <v>1260</v>
      </c>
      <c r="BA374" s="209" t="s">
        <v>1276</v>
      </c>
      <c r="BB374" s="209"/>
      <c r="BC374" s="248"/>
      <c r="BD374" s="323" t="s">
        <v>2625</v>
      </c>
      <c r="BE374" s="320" t="s">
        <v>2621</v>
      </c>
      <c r="BF374" s="6" t="e">
        <f t="shared" si="238"/>
        <v>#N/A</v>
      </c>
    </row>
    <row r="375" spans="49:58">
      <c r="AW375" s="212"/>
      <c r="AX375" s="212"/>
      <c r="AY375" s="131"/>
      <c r="AZ375" s="211" t="s">
        <v>1261</v>
      </c>
      <c r="BA375" s="209" t="s">
        <v>1277</v>
      </c>
      <c r="BB375" s="209"/>
      <c r="BC375" s="248"/>
      <c r="BD375" s="323" t="s">
        <v>1167</v>
      </c>
      <c r="BE375" s="321" t="s">
        <v>1166</v>
      </c>
      <c r="BF375" s="6">
        <f t="shared" si="238"/>
        <v>194</v>
      </c>
    </row>
    <row r="376" spans="49:58">
      <c r="AW376" s="212"/>
      <c r="AX376" s="212"/>
      <c r="AY376" s="131"/>
      <c r="AZ376" s="211" t="s">
        <v>1262</v>
      </c>
      <c r="BA376" s="209" t="s">
        <v>1278</v>
      </c>
      <c r="BB376" s="209"/>
      <c r="BC376" s="248"/>
      <c r="BD376" s="323" t="s">
        <v>2626</v>
      </c>
      <c r="BE376" s="320" t="s">
        <v>2622</v>
      </c>
      <c r="BF376" s="6" t="e">
        <f t="shared" si="238"/>
        <v>#N/A</v>
      </c>
    </row>
    <row r="377" spans="49:58">
      <c r="AW377" s="212"/>
      <c r="AX377" s="212"/>
      <c r="AY377" s="131"/>
      <c r="AZ377" s="211" t="s">
        <v>1263</v>
      </c>
      <c r="BA377" s="209" t="s">
        <v>1020</v>
      </c>
      <c r="BB377" s="209"/>
      <c r="BC377" s="248"/>
      <c r="BD377" s="323" t="s">
        <v>1168</v>
      </c>
      <c r="BE377" s="320" t="s">
        <v>2623</v>
      </c>
      <c r="BF377" s="6" t="e">
        <f t="shared" si="238"/>
        <v>#N/A</v>
      </c>
    </row>
    <row r="378" spans="49:58">
      <c r="AW378" s="212"/>
      <c r="AX378" s="212"/>
      <c r="AY378" s="131"/>
      <c r="AZ378" s="211" t="s">
        <v>1547</v>
      </c>
      <c r="BA378" s="209" t="s">
        <v>1279</v>
      </c>
      <c r="BB378" s="209"/>
      <c r="BC378" s="248"/>
      <c r="BD378" s="323" t="s">
        <v>2999</v>
      </c>
      <c r="BE378" s="320" t="s">
        <v>2624</v>
      </c>
    </row>
    <row r="379" spans="49:58">
      <c r="AW379" s="212"/>
      <c r="AX379" s="212"/>
      <c r="AY379" s="212"/>
      <c r="AZ379" s="211" t="s">
        <v>1548</v>
      </c>
      <c r="BA379" s="209" t="s">
        <v>1280</v>
      </c>
      <c r="BB379" s="209"/>
      <c r="BC379" s="248"/>
      <c r="BD379" s="323" t="s">
        <v>1169</v>
      </c>
      <c r="BE379" s="320" t="s">
        <v>2625</v>
      </c>
    </row>
    <row r="380" spans="49:58">
      <c r="AW380" s="212"/>
      <c r="AX380" s="212"/>
      <c r="AY380" s="212"/>
      <c r="AZ380" s="211" t="s">
        <v>1264</v>
      </c>
      <c r="BA380" s="209" t="s">
        <v>2841</v>
      </c>
      <c r="BB380" s="209"/>
      <c r="BC380" s="248"/>
      <c r="BD380" s="323" t="s">
        <v>1068</v>
      </c>
      <c r="BE380" s="321" t="s">
        <v>1167</v>
      </c>
    </row>
    <row r="381" spans="49:58">
      <c r="AW381" s="212"/>
      <c r="AX381" s="212"/>
      <c r="AY381" s="212"/>
      <c r="AZ381" s="211" t="s">
        <v>1265</v>
      </c>
      <c r="BA381" s="209" t="s">
        <v>1582</v>
      </c>
      <c r="BB381" s="209"/>
      <c r="BC381" s="248"/>
      <c r="BD381" s="323" t="s">
        <v>2627</v>
      </c>
      <c r="BE381" s="320" t="s">
        <v>2626</v>
      </c>
    </row>
    <row r="382" spans="49:58">
      <c r="AW382" s="212"/>
      <c r="AX382" s="212"/>
      <c r="AY382" s="212"/>
      <c r="AZ382" s="211" t="s">
        <v>195</v>
      </c>
      <c r="BA382" s="209" t="s">
        <v>1552</v>
      </c>
      <c r="BB382" s="209"/>
      <c r="BC382" s="248"/>
      <c r="BD382" s="323" t="s">
        <v>2628</v>
      </c>
      <c r="BE382" s="321" t="s">
        <v>1168</v>
      </c>
    </row>
    <row r="383" spans="49:58">
      <c r="AW383" s="213"/>
      <c r="AX383" s="213"/>
      <c r="AY383" s="213"/>
      <c r="AZ383" s="211" t="s">
        <v>48</v>
      </c>
      <c r="BA383" s="209" t="s">
        <v>1281</v>
      </c>
      <c r="BB383" s="209"/>
      <c r="BC383" s="248"/>
      <c r="BD383" s="323" t="s">
        <v>2629</v>
      </c>
      <c r="BE383" s="320" t="s">
        <v>2999</v>
      </c>
    </row>
    <row r="384" spans="49:58">
      <c r="AW384" s="213"/>
      <c r="AX384" s="213"/>
      <c r="AY384" s="213"/>
      <c r="AZ384" s="211" t="s">
        <v>1266</v>
      </c>
      <c r="BA384" s="209" t="s">
        <v>1553</v>
      </c>
      <c r="BB384" s="209"/>
      <c r="BC384" s="248"/>
      <c r="BD384" s="323" t="s">
        <v>1170</v>
      </c>
      <c r="BE384" s="321" t="s">
        <v>1169</v>
      </c>
    </row>
    <row r="385" spans="49:57">
      <c r="AW385" s="213"/>
      <c r="AX385" s="213"/>
      <c r="AY385" s="213"/>
      <c r="AZ385" s="211" t="s">
        <v>1267</v>
      </c>
      <c r="BA385" s="209" t="s">
        <v>1554</v>
      </c>
      <c r="BB385" s="209"/>
      <c r="BC385" s="248"/>
      <c r="BD385" s="323" t="s">
        <v>2630</v>
      </c>
      <c r="BE385" s="321" t="s">
        <v>1068</v>
      </c>
    </row>
    <row r="386" spans="49:57">
      <c r="AW386" s="213"/>
      <c r="AX386" s="213"/>
      <c r="AY386" s="213"/>
      <c r="AZ386" s="211" t="s">
        <v>1549</v>
      </c>
      <c r="BA386" s="209" t="s">
        <v>1282</v>
      </c>
      <c r="BB386" s="209"/>
      <c r="BC386" s="248"/>
      <c r="BD386" s="323" t="s">
        <v>2631</v>
      </c>
      <c r="BE386" s="320" t="s">
        <v>2627</v>
      </c>
    </row>
    <row r="387" spans="49:57">
      <c r="AW387" s="213"/>
      <c r="AX387" s="213"/>
      <c r="AY387" s="213"/>
      <c r="AZ387" s="211" t="s">
        <v>1550</v>
      </c>
      <c r="BA387" s="209" t="s">
        <v>1555</v>
      </c>
      <c r="BB387" s="209"/>
      <c r="BC387" s="248"/>
      <c r="BD387" s="323" t="s">
        <v>2632</v>
      </c>
      <c r="BE387" s="320" t="s">
        <v>2628</v>
      </c>
    </row>
    <row r="388" spans="49:57">
      <c r="AW388" s="213"/>
      <c r="AX388" s="213"/>
      <c r="AY388" s="213"/>
      <c r="AZ388" s="211" t="s">
        <v>1489</v>
      </c>
      <c r="BA388" s="209" t="s">
        <v>1022</v>
      </c>
      <c r="BB388" s="209"/>
      <c r="BC388" s="248"/>
      <c r="BD388" s="323" t="s">
        <v>1171</v>
      </c>
      <c r="BE388" s="320" t="s">
        <v>2629</v>
      </c>
    </row>
    <row r="389" spans="49:57">
      <c r="AW389" s="213"/>
      <c r="AX389" s="213"/>
      <c r="AY389" s="213"/>
      <c r="AZ389" s="211" t="s">
        <v>1490</v>
      </c>
      <c r="BA389" s="209" t="s">
        <v>1284</v>
      </c>
      <c r="BB389" s="209"/>
      <c r="BC389" s="248"/>
      <c r="BD389" s="323" t="s">
        <v>2633</v>
      </c>
      <c r="BE389" s="321" t="s">
        <v>1170</v>
      </c>
    </row>
    <row r="390" spans="49:57">
      <c r="AW390" s="213"/>
      <c r="AX390" s="213"/>
      <c r="AY390" s="213"/>
      <c r="AZ390" s="211" t="s">
        <v>1491</v>
      </c>
      <c r="BA390" s="209" t="s">
        <v>2851</v>
      </c>
      <c r="BB390" s="209"/>
      <c r="BC390" s="248"/>
      <c r="BD390" s="323" t="s">
        <v>2634</v>
      </c>
      <c r="BE390" s="320" t="s">
        <v>2630</v>
      </c>
    </row>
    <row r="391" spans="49:57">
      <c r="AW391" s="213"/>
      <c r="AX391" s="213"/>
      <c r="AY391" s="213"/>
      <c r="AZ391" s="211" t="s">
        <v>1551</v>
      </c>
      <c r="BA391" s="209" t="s">
        <v>1495</v>
      </c>
      <c r="BB391" s="209"/>
      <c r="BC391" s="248"/>
      <c r="BD391" s="323" t="s">
        <v>1172</v>
      </c>
      <c r="BE391" s="320" t="s">
        <v>2631</v>
      </c>
    </row>
    <row r="392" spans="49:57">
      <c r="AW392"/>
      <c r="AX392"/>
      <c r="AY392"/>
      <c r="AZ392" s="211" t="s">
        <v>1268</v>
      </c>
      <c r="BA392" s="209" t="s">
        <v>1285</v>
      </c>
      <c r="BB392" s="209"/>
      <c r="BC392" s="248"/>
      <c r="BD392" s="323" t="s">
        <v>160</v>
      </c>
      <c r="BE392" s="320" t="s">
        <v>2632</v>
      </c>
    </row>
    <row r="393" spans="49:57">
      <c r="AW393"/>
      <c r="AX393"/>
      <c r="AY393"/>
      <c r="AZ393" s="211" t="s">
        <v>1269</v>
      </c>
      <c r="BA393" s="209" t="s">
        <v>1286</v>
      </c>
      <c r="BB393" s="209"/>
      <c r="BC393" s="248"/>
      <c r="BD393" s="323" t="s">
        <v>2635</v>
      </c>
      <c r="BE393" s="321" t="s">
        <v>1171</v>
      </c>
    </row>
    <row r="394" spans="49:57">
      <c r="AW394"/>
      <c r="AX394"/>
      <c r="AY394"/>
      <c r="AZ394" s="211" t="s">
        <v>1492</v>
      </c>
      <c r="BA394" s="209" t="s">
        <v>1496</v>
      </c>
      <c r="BB394" s="209"/>
      <c r="BC394" s="248"/>
      <c r="BD394" s="323" t="s">
        <v>30</v>
      </c>
      <c r="BE394" s="320" t="s">
        <v>2633</v>
      </c>
    </row>
    <row r="395" spans="49:57">
      <c r="AW395"/>
      <c r="AX395"/>
      <c r="AY395"/>
      <c r="AZ395" s="211" t="s">
        <v>1270</v>
      </c>
      <c r="BA395" s="209" t="s">
        <v>1287</v>
      </c>
      <c r="BB395" s="209"/>
      <c r="BC395" s="248"/>
      <c r="BD395" s="323" t="s">
        <v>1173</v>
      </c>
      <c r="BE395" s="320" t="s">
        <v>2634</v>
      </c>
    </row>
    <row r="396" spans="49:57">
      <c r="AW396"/>
      <c r="AX396"/>
      <c r="AY396"/>
      <c r="AZ396" s="211" t="s">
        <v>1493</v>
      </c>
      <c r="BA396" s="209" t="s">
        <v>64</v>
      </c>
      <c r="BB396" s="209"/>
      <c r="BC396" s="248"/>
      <c r="BD396" s="323" t="s">
        <v>1017</v>
      </c>
      <c r="BE396" s="321" t="s">
        <v>1172</v>
      </c>
    </row>
    <row r="397" spans="49:57">
      <c r="AW397"/>
      <c r="AX397"/>
      <c r="AY397"/>
      <c r="AZ397" s="211" t="s">
        <v>1271</v>
      </c>
      <c r="BA397" s="209" t="s">
        <v>1288</v>
      </c>
      <c r="BB397" s="209"/>
      <c r="BC397" s="248"/>
      <c r="BD397" s="323" t="s">
        <v>2636</v>
      </c>
      <c r="BE397" s="320" t="s">
        <v>160</v>
      </c>
    </row>
    <row r="398" spans="49:57">
      <c r="AW398"/>
      <c r="AX398"/>
      <c r="AY398"/>
      <c r="AZ398" s="211" t="s">
        <v>1272</v>
      </c>
      <c r="BA398" s="209" t="s">
        <v>1289</v>
      </c>
      <c r="BB398" s="209"/>
      <c r="BC398" s="248"/>
      <c r="BD398" s="323" t="s">
        <v>164</v>
      </c>
      <c r="BE398" s="320" t="s">
        <v>2635</v>
      </c>
    </row>
    <row r="399" spans="49:57">
      <c r="AW399"/>
      <c r="AX399"/>
      <c r="AY399"/>
      <c r="AZ399" s="211" t="s">
        <v>1273</v>
      </c>
      <c r="BA399" s="209" t="s">
        <v>1290</v>
      </c>
      <c r="BB399" s="209"/>
      <c r="BC399" s="248"/>
      <c r="BD399" s="323" t="s">
        <v>1174</v>
      </c>
      <c r="BE399" s="320" t="s">
        <v>30</v>
      </c>
    </row>
    <row r="400" spans="49:57">
      <c r="AW400"/>
      <c r="AX400"/>
      <c r="AY400"/>
      <c r="AZ400" s="211" t="s">
        <v>1274</v>
      </c>
      <c r="BA400" s="209" t="s">
        <v>1497</v>
      </c>
      <c r="BB400" s="209"/>
      <c r="BC400" s="248"/>
      <c r="BD400" s="323" t="s">
        <v>2637</v>
      </c>
      <c r="BE400" s="321" t="s">
        <v>1173</v>
      </c>
    </row>
    <row r="401" spans="49:57">
      <c r="AW401"/>
      <c r="AX401"/>
      <c r="AY401"/>
      <c r="AZ401" s="211" t="s">
        <v>1494</v>
      </c>
      <c r="BA401" s="209" t="s">
        <v>49</v>
      </c>
      <c r="BB401" s="209"/>
      <c r="BC401" s="248"/>
      <c r="BD401" s="323" t="s">
        <v>2638</v>
      </c>
      <c r="BE401" s="321" t="s">
        <v>1017</v>
      </c>
    </row>
    <row r="402" spans="49:57">
      <c r="AW402"/>
      <c r="AX402"/>
      <c r="AY402"/>
      <c r="AZ402" s="211" t="s">
        <v>1275</v>
      </c>
      <c r="BA402" s="209" t="s">
        <v>1291</v>
      </c>
      <c r="BB402" s="209"/>
      <c r="BC402" s="248"/>
      <c r="BD402" s="323" t="s">
        <v>27</v>
      </c>
      <c r="BE402" s="320" t="s">
        <v>2636</v>
      </c>
    </row>
    <row r="403" spans="49:57">
      <c r="AW403"/>
      <c r="AX403"/>
      <c r="AY403"/>
      <c r="AZ403" s="211" t="s">
        <v>1276</v>
      </c>
      <c r="BA403" s="209" t="s">
        <v>1292</v>
      </c>
      <c r="BB403" s="209"/>
      <c r="BC403" s="248"/>
      <c r="BD403" s="323" t="s">
        <v>2639</v>
      </c>
      <c r="BE403" s="320" t="s">
        <v>164</v>
      </c>
    </row>
    <row r="404" spans="49:57">
      <c r="AW404"/>
      <c r="AX404"/>
      <c r="AY404"/>
      <c r="AZ404" s="211" t="s">
        <v>1277</v>
      </c>
      <c r="BA404" s="209" t="s">
        <v>1074</v>
      </c>
      <c r="BB404" s="209"/>
      <c r="BC404" s="248"/>
      <c r="BD404" s="323" t="s">
        <v>1175</v>
      </c>
      <c r="BE404" s="321" t="s">
        <v>1174</v>
      </c>
    </row>
    <row r="405" spans="49:57">
      <c r="AW405"/>
      <c r="AX405"/>
      <c r="AY405"/>
      <c r="AZ405" s="211" t="s">
        <v>1581</v>
      </c>
      <c r="BA405" s="209" t="s">
        <v>1556</v>
      </c>
      <c r="BB405" s="209"/>
      <c r="BC405" s="248"/>
      <c r="BD405" s="323" t="s">
        <v>1176</v>
      </c>
      <c r="BE405" s="320" t="s">
        <v>2637</v>
      </c>
    </row>
    <row r="406" spans="49:57">
      <c r="AW406"/>
      <c r="AX406"/>
      <c r="AY406"/>
      <c r="AZ406" s="211" t="s">
        <v>1278</v>
      </c>
      <c r="BA406" s="209" t="s">
        <v>1293</v>
      </c>
      <c r="BB406" s="209"/>
      <c r="BC406" s="248"/>
      <c r="BD406" s="323" t="s">
        <v>1177</v>
      </c>
      <c r="BE406" s="320" t="s">
        <v>2638</v>
      </c>
    </row>
    <row r="407" spans="49:57">
      <c r="AW407"/>
      <c r="AX407"/>
      <c r="AY407"/>
      <c r="AZ407" s="211" t="s">
        <v>1020</v>
      </c>
      <c r="BA407" s="209" t="s">
        <v>1294</v>
      </c>
      <c r="BB407" s="209"/>
      <c r="BC407" s="248"/>
      <c r="BD407" s="323" t="s">
        <v>1524</v>
      </c>
      <c r="BE407" s="320" t="s">
        <v>27</v>
      </c>
    </row>
    <row r="408" spans="49:57">
      <c r="AW408"/>
      <c r="AX408"/>
      <c r="AY408"/>
      <c r="AZ408" s="211" t="s">
        <v>1279</v>
      </c>
      <c r="BA408" s="209" t="s">
        <v>1430</v>
      </c>
      <c r="BB408" s="209"/>
      <c r="BC408" s="248"/>
      <c r="BD408" s="323" t="s">
        <v>1178</v>
      </c>
      <c r="BE408" s="320" t="s">
        <v>2639</v>
      </c>
    </row>
    <row r="409" spans="49:57">
      <c r="AW409"/>
      <c r="AX409"/>
      <c r="AY409"/>
      <c r="AZ409" s="211" t="s">
        <v>1280</v>
      </c>
      <c r="BA409" s="209" t="s">
        <v>1295</v>
      </c>
      <c r="BB409" s="209"/>
      <c r="BC409" s="248"/>
      <c r="BD409" s="323" t="s">
        <v>2640</v>
      </c>
      <c r="BE409" s="321" t="s">
        <v>1175</v>
      </c>
    </row>
    <row r="410" spans="49:57">
      <c r="AW410"/>
      <c r="AX410"/>
      <c r="AY410"/>
      <c r="AZ410" s="211" t="s">
        <v>2841</v>
      </c>
      <c r="BA410" s="209" t="s">
        <v>1296</v>
      </c>
      <c r="BB410" s="209"/>
      <c r="BC410" s="248"/>
      <c r="BD410" s="323" t="s">
        <v>167</v>
      </c>
      <c r="BE410" s="321" t="s">
        <v>1176</v>
      </c>
    </row>
    <row r="411" spans="49:57">
      <c r="AW411"/>
      <c r="AX411"/>
      <c r="AY411"/>
      <c r="AZ411" s="211" t="s">
        <v>1582</v>
      </c>
      <c r="BA411" s="209" t="s">
        <v>74</v>
      </c>
      <c r="BB411" s="209"/>
      <c r="BC411" s="248"/>
      <c r="BD411" s="323" t="s">
        <v>2641</v>
      </c>
      <c r="BE411" s="321" t="s">
        <v>1177</v>
      </c>
    </row>
    <row r="412" spans="49:57">
      <c r="AW412"/>
      <c r="AX412"/>
      <c r="AY412"/>
      <c r="AZ412" s="211" t="s">
        <v>1552</v>
      </c>
      <c r="BA412" s="209" t="s">
        <v>77</v>
      </c>
      <c r="BB412" s="209"/>
      <c r="BC412" s="248"/>
      <c r="BD412" s="323" t="s">
        <v>2642</v>
      </c>
      <c r="BE412" s="321" t="s">
        <v>1524</v>
      </c>
    </row>
    <row r="413" spans="49:57">
      <c r="AW413"/>
      <c r="AX413"/>
      <c r="AY413"/>
      <c r="AZ413" s="211" t="s">
        <v>2996</v>
      </c>
      <c r="BA413" s="209" t="s">
        <v>1023</v>
      </c>
      <c r="BB413" s="209"/>
      <c r="BC413" s="248"/>
      <c r="BD413" s="323" t="s">
        <v>1179</v>
      </c>
      <c r="BE413" s="321" t="s">
        <v>1178</v>
      </c>
    </row>
    <row r="414" spans="49:57">
      <c r="AW414"/>
      <c r="AX414"/>
      <c r="AY414"/>
      <c r="AZ414" s="211" t="s">
        <v>1281</v>
      </c>
      <c r="BA414" s="209" t="s">
        <v>1557</v>
      </c>
      <c r="BB414" s="209"/>
      <c r="BC414" s="248"/>
      <c r="BD414" s="323" t="s">
        <v>1180</v>
      </c>
      <c r="BE414" s="320" t="s">
        <v>2640</v>
      </c>
    </row>
    <row r="415" spans="49:57">
      <c r="AW415"/>
      <c r="AX415"/>
      <c r="AY415"/>
      <c r="AZ415" s="211" t="s">
        <v>1553</v>
      </c>
      <c r="BA415" s="209" t="s">
        <v>1558</v>
      </c>
      <c r="BB415" s="209"/>
      <c r="BC415" s="248"/>
      <c r="BD415" s="323" t="s">
        <v>2643</v>
      </c>
      <c r="BE415" s="321" t="s">
        <v>167</v>
      </c>
    </row>
    <row r="416" spans="49:57">
      <c r="AW416"/>
      <c r="AX416"/>
      <c r="AY416"/>
      <c r="AZ416" s="211" t="s">
        <v>1554</v>
      </c>
      <c r="BA416" s="209" t="s">
        <v>1559</v>
      </c>
      <c r="BB416" s="209"/>
      <c r="BC416" s="248"/>
      <c r="BD416" s="323" t="s">
        <v>70</v>
      </c>
      <c r="BE416" s="320" t="s">
        <v>2641</v>
      </c>
    </row>
    <row r="417" spans="49:57">
      <c r="AW417"/>
      <c r="AX417"/>
      <c r="AY417"/>
      <c r="AZ417" s="211" t="s">
        <v>1282</v>
      </c>
      <c r="BA417" s="209" t="s">
        <v>2164</v>
      </c>
      <c r="BB417" s="209"/>
      <c r="BC417" s="248"/>
      <c r="BD417" s="323" t="s">
        <v>2644</v>
      </c>
      <c r="BE417" s="320" t="s">
        <v>2642</v>
      </c>
    </row>
    <row r="418" spans="49:57">
      <c r="AW418"/>
      <c r="AX418"/>
      <c r="AY418"/>
      <c r="AZ418" s="211" t="s">
        <v>1555</v>
      </c>
      <c r="BA418" s="209" t="s">
        <v>1298</v>
      </c>
      <c r="BB418" s="209"/>
      <c r="BC418" s="248"/>
      <c r="BD418" s="323" t="s">
        <v>2645</v>
      </c>
      <c r="BE418" s="321" t="s">
        <v>1179</v>
      </c>
    </row>
    <row r="419" spans="49:57">
      <c r="AW419"/>
      <c r="AX419"/>
      <c r="AY419"/>
      <c r="AZ419" s="211" t="s">
        <v>1022</v>
      </c>
      <c r="BA419" s="209" t="s">
        <v>1299</v>
      </c>
      <c r="BB419" s="209"/>
      <c r="BC419" s="248"/>
      <c r="BD419" s="323" t="s">
        <v>2646</v>
      </c>
      <c r="BE419" s="321" t="s">
        <v>1180</v>
      </c>
    </row>
    <row r="420" spans="49:57">
      <c r="AW420"/>
      <c r="AX420"/>
      <c r="AY420"/>
      <c r="AZ420" s="211" t="s">
        <v>1284</v>
      </c>
      <c r="BA420" s="209" t="s">
        <v>1560</v>
      </c>
      <c r="BB420" s="209"/>
      <c r="BC420" s="248"/>
      <c r="BD420" s="323" t="s">
        <v>1181</v>
      </c>
      <c r="BE420" s="320" t="s">
        <v>2643</v>
      </c>
    </row>
    <row r="421" spans="49:57">
      <c r="AW421"/>
      <c r="AX421"/>
      <c r="AY421"/>
      <c r="AZ421" s="211" t="s">
        <v>1495</v>
      </c>
      <c r="BA421" s="209" t="s">
        <v>2178</v>
      </c>
      <c r="BB421" s="209"/>
      <c r="BC421" s="248"/>
      <c r="BD421" s="323" t="s">
        <v>1182</v>
      </c>
      <c r="BE421" s="320" t="s">
        <v>70</v>
      </c>
    </row>
    <row r="422" spans="49:57">
      <c r="AW422"/>
      <c r="AX422"/>
      <c r="AY422"/>
      <c r="AZ422" s="211" t="s">
        <v>1285</v>
      </c>
      <c r="BA422" s="209" t="s">
        <v>1300</v>
      </c>
      <c r="BB422" s="209"/>
      <c r="BC422" s="248"/>
      <c r="BD422" s="323" t="s">
        <v>1183</v>
      </c>
      <c r="BE422" s="320" t="s">
        <v>2644</v>
      </c>
    </row>
    <row r="423" spans="49:57">
      <c r="AW423"/>
      <c r="AX423"/>
      <c r="AY423"/>
      <c r="AZ423" s="211" t="s">
        <v>1286</v>
      </c>
      <c r="BA423" s="209" t="s">
        <v>1301</v>
      </c>
      <c r="BB423" s="209"/>
      <c r="BC423" s="248"/>
      <c r="BD423" s="323" t="s">
        <v>1184</v>
      </c>
      <c r="BE423" s="320" t="s">
        <v>2645</v>
      </c>
    </row>
    <row r="424" spans="49:57">
      <c r="AW424"/>
      <c r="AX424"/>
      <c r="AY424"/>
      <c r="AZ424" s="211" t="s">
        <v>1496</v>
      </c>
      <c r="BA424" s="209" t="s">
        <v>1562</v>
      </c>
      <c r="BB424" s="209"/>
      <c r="BC424" s="248"/>
      <c r="BD424" s="323" t="s">
        <v>2647</v>
      </c>
      <c r="BE424" s="320" t="s">
        <v>2646</v>
      </c>
    </row>
    <row r="425" spans="49:57">
      <c r="AW425"/>
      <c r="AX425"/>
      <c r="AY425"/>
      <c r="AZ425" s="211" t="s">
        <v>1287</v>
      </c>
      <c r="BA425" s="209" t="s">
        <v>1563</v>
      </c>
      <c r="BB425" s="209"/>
      <c r="BC425" s="248"/>
      <c r="BD425" s="323" t="s">
        <v>2648</v>
      </c>
      <c r="BE425" s="321" t="s">
        <v>1181</v>
      </c>
    </row>
    <row r="426" spans="49:57">
      <c r="AW426"/>
      <c r="AX426"/>
      <c r="AY426"/>
      <c r="AZ426" s="211" t="s">
        <v>64</v>
      </c>
      <c r="BA426" s="209" t="s">
        <v>1302</v>
      </c>
      <c r="BB426" s="209"/>
      <c r="BC426" s="248"/>
      <c r="BD426" s="323" t="s">
        <v>1185</v>
      </c>
      <c r="BE426" s="321" t="s">
        <v>1182</v>
      </c>
    </row>
    <row r="427" spans="49:57">
      <c r="AW427"/>
      <c r="AX427"/>
      <c r="AY427"/>
      <c r="AZ427" s="211" t="s">
        <v>1288</v>
      </c>
      <c r="BA427" s="209" t="s">
        <v>1303</v>
      </c>
      <c r="BB427" s="209"/>
      <c r="BC427" s="248"/>
      <c r="BD427" s="323" t="s">
        <v>1461</v>
      </c>
      <c r="BE427" s="321" t="s">
        <v>1183</v>
      </c>
    </row>
    <row r="428" spans="49:57">
      <c r="AW428"/>
      <c r="AX428"/>
      <c r="AY428"/>
      <c r="AZ428" s="211" t="s">
        <v>1289</v>
      </c>
      <c r="BA428" s="209" t="s">
        <v>1564</v>
      </c>
      <c r="BB428" s="209"/>
      <c r="BC428" s="248"/>
      <c r="BD428" s="323" t="s">
        <v>2649</v>
      </c>
      <c r="BE428" s="321" t="s">
        <v>1184</v>
      </c>
    </row>
    <row r="429" spans="49:57">
      <c r="AW429"/>
      <c r="AX429"/>
      <c r="AY429"/>
      <c r="AZ429" s="211" t="s">
        <v>1290</v>
      </c>
      <c r="BA429" s="209" t="s">
        <v>1304</v>
      </c>
      <c r="BB429" s="209"/>
      <c r="BC429" s="248"/>
      <c r="BD429" s="323" t="s">
        <v>2650</v>
      </c>
      <c r="BE429" s="320" t="s">
        <v>2647</v>
      </c>
    </row>
    <row r="430" spans="49:57">
      <c r="AW430"/>
      <c r="AX430"/>
      <c r="AY430"/>
      <c r="AZ430" s="211" t="s">
        <v>1497</v>
      </c>
      <c r="BA430" s="209" t="s">
        <v>1305</v>
      </c>
      <c r="BB430" s="209"/>
      <c r="BC430" s="248"/>
      <c r="BD430" s="323" t="s">
        <v>2651</v>
      </c>
      <c r="BE430" s="320" t="s">
        <v>2648</v>
      </c>
    </row>
    <row r="431" spans="49:57">
      <c r="AW431"/>
      <c r="AX431"/>
      <c r="AY431"/>
      <c r="AZ431" s="211" t="s">
        <v>49</v>
      </c>
      <c r="BA431" s="209" t="s">
        <v>1072</v>
      </c>
      <c r="BB431" s="209"/>
      <c r="BC431" s="248"/>
      <c r="BD431" s="323" t="s">
        <v>1186</v>
      </c>
      <c r="BE431" s="321" t="s">
        <v>1185</v>
      </c>
    </row>
    <row r="432" spans="49:57">
      <c r="AW432"/>
      <c r="AX432"/>
      <c r="AY432"/>
      <c r="AZ432" s="211" t="s">
        <v>1291</v>
      </c>
      <c r="BA432" s="209" t="s">
        <v>1306</v>
      </c>
      <c r="BB432" s="209"/>
      <c r="BC432" s="248"/>
      <c r="BD432" s="323" t="s">
        <v>2652</v>
      </c>
      <c r="BE432" s="321" t="s">
        <v>1461</v>
      </c>
    </row>
    <row r="433" spans="49:57">
      <c r="AW433"/>
      <c r="AX433"/>
      <c r="AY433"/>
      <c r="AZ433" s="211" t="s">
        <v>1292</v>
      </c>
      <c r="BA433" s="209" t="s">
        <v>1307</v>
      </c>
      <c r="BB433" s="209"/>
      <c r="BC433" s="248"/>
      <c r="BD433" s="323" t="s">
        <v>1428</v>
      </c>
      <c r="BE433" s="320" t="s">
        <v>2649</v>
      </c>
    </row>
    <row r="434" spans="49:57">
      <c r="AW434"/>
      <c r="AX434"/>
      <c r="AY434"/>
      <c r="AZ434" s="211" t="s">
        <v>1074</v>
      </c>
      <c r="BA434" s="209" t="s">
        <v>1308</v>
      </c>
      <c r="BB434" s="209"/>
      <c r="BC434" s="248"/>
      <c r="BD434" s="323" t="s">
        <v>2653</v>
      </c>
      <c r="BE434" s="320" t="s">
        <v>2650</v>
      </c>
    </row>
    <row r="435" spans="49:57">
      <c r="AW435"/>
      <c r="AX435"/>
      <c r="AY435"/>
      <c r="AZ435" s="211" t="s">
        <v>1556</v>
      </c>
      <c r="BA435" s="209" t="s">
        <v>1309</v>
      </c>
      <c r="BB435" s="209"/>
      <c r="BC435" s="248"/>
      <c r="BD435" s="323" t="s">
        <v>2654</v>
      </c>
      <c r="BE435" s="320" t="s">
        <v>2651</v>
      </c>
    </row>
    <row r="436" spans="49:57">
      <c r="AW436"/>
      <c r="AX436"/>
      <c r="AY436"/>
      <c r="AZ436" s="211" t="s">
        <v>1293</v>
      </c>
      <c r="BA436" s="209" t="s">
        <v>1310</v>
      </c>
      <c r="BB436" s="209"/>
      <c r="BC436" s="248"/>
      <c r="BD436" s="323" t="s">
        <v>2655</v>
      </c>
      <c r="BE436" s="321" t="s">
        <v>1186</v>
      </c>
    </row>
    <row r="437" spans="49:57">
      <c r="AW437"/>
      <c r="AX437"/>
      <c r="AY437"/>
      <c r="AZ437" s="211" t="s">
        <v>1294</v>
      </c>
      <c r="BA437" s="209" t="s">
        <v>1311</v>
      </c>
      <c r="BB437" s="209"/>
      <c r="BC437" s="248"/>
      <c r="BD437" s="323" t="s">
        <v>172</v>
      </c>
      <c r="BE437" s="320" t="s">
        <v>2652</v>
      </c>
    </row>
    <row r="438" spans="49:57">
      <c r="AW438"/>
      <c r="AX438"/>
      <c r="AY438"/>
      <c r="AZ438" s="211" t="s">
        <v>1430</v>
      </c>
      <c r="BA438" s="209" t="s">
        <v>253</v>
      </c>
      <c r="BB438" s="209"/>
      <c r="BC438" s="248"/>
      <c r="BD438" s="323" t="s">
        <v>1187</v>
      </c>
      <c r="BE438" s="321" t="s">
        <v>1428</v>
      </c>
    </row>
    <row r="439" spans="49:57">
      <c r="AW439"/>
      <c r="AX439"/>
      <c r="AY439"/>
      <c r="AZ439" s="211" t="s">
        <v>1295</v>
      </c>
      <c r="BA439" s="209" t="s">
        <v>1312</v>
      </c>
      <c r="BB439" s="209"/>
      <c r="BC439" s="248"/>
      <c r="BD439" s="323" t="s">
        <v>1188</v>
      </c>
      <c r="BE439" s="320" t="s">
        <v>2653</v>
      </c>
    </row>
    <row r="440" spans="49:57">
      <c r="AW440"/>
      <c r="AX440"/>
      <c r="AY440"/>
      <c r="AZ440" s="211" t="s">
        <v>1296</v>
      </c>
      <c r="BA440" s="209" t="s">
        <v>1313</v>
      </c>
      <c r="BB440" s="209"/>
      <c r="BC440" s="248"/>
      <c r="BD440" s="323" t="s">
        <v>2656</v>
      </c>
      <c r="BE440" s="320" t="s">
        <v>2654</v>
      </c>
    </row>
    <row r="441" spans="49:57">
      <c r="AW441"/>
      <c r="AX441"/>
      <c r="AY441"/>
      <c r="AZ441" s="211" t="s">
        <v>74</v>
      </c>
      <c r="BA441" s="209" t="s">
        <v>1314</v>
      </c>
      <c r="BB441" s="209"/>
      <c r="BC441" s="248"/>
      <c r="BD441" s="323" t="s">
        <v>2657</v>
      </c>
      <c r="BE441" s="320" t="s">
        <v>2655</v>
      </c>
    </row>
    <row r="442" spans="49:57">
      <c r="AW442"/>
      <c r="AX442"/>
      <c r="AY442"/>
      <c r="AZ442" s="211" t="s">
        <v>77</v>
      </c>
      <c r="BA442" s="209" t="s">
        <v>1565</v>
      </c>
      <c r="BB442" s="209"/>
      <c r="BC442" s="248"/>
      <c r="BD442" s="323" t="s">
        <v>1189</v>
      </c>
      <c r="BE442" s="321" t="s">
        <v>172</v>
      </c>
    </row>
    <row r="443" spans="49:57">
      <c r="AW443"/>
      <c r="AX443"/>
      <c r="AY443"/>
      <c r="AZ443" s="211" t="s">
        <v>1023</v>
      </c>
      <c r="BA443" s="209" t="s">
        <v>1566</v>
      </c>
      <c r="BB443" s="209"/>
      <c r="BC443" s="248"/>
      <c r="BD443" s="323" t="s">
        <v>1190</v>
      </c>
      <c r="BE443" s="321" t="s">
        <v>1187</v>
      </c>
    </row>
    <row r="444" spans="49:57">
      <c r="AW444"/>
      <c r="AX444"/>
      <c r="AY444"/>
      <c r="AZ444" s="211" t="s">
        <v>1557</v>
      </c>
      <c r="BA444" s="209" t="s">
        <v>1315</v>
      </c>
      <c r="BB444" s="209"/>
      <c r="BC444" s="248"/>
      <c r="BD444" s="323" t="s">
        <v>1075</v>
      </c>
      <c r="BE444" s="321" t="s">
        <v>1188</v>
      </c>
    </row>
    <row r="445" spans="49:57">
      <c r="AW445"/>
      <c r="AX445"/>
      <c r="AY445"/>
      <c r="AZ445" s="211" t="s">
        <v>1558</v>
      </c>
      <c r="BA445" s="209" t="s">
        <v>1316</v>
      </c>
      <c r="BB445" s="209"/>
      <c r="BC445" s="248"/>
      <c r="BD445" s="323" t="s">
        <v>1191</v>
      </c>
      <c r="BE445" s="320" t="s">
        <v>2656</v>
      </c>
    </row>
    <row r="446" spans="49:57">
      <c r="AW446"/>
      <c r="AX446"/>
      <c r="AY446"/>
      <c r="AZ446" s="211" t="s">
        <v>1559</v>
      </c>
      <c r="BA446" s="209" t="s">
        <v>1317</v>
      </c>
      <c r="BB446" s="209"/>
      <c r="BC446" s="248"/>
      <c r="BD446" s="323" t="s">
        <v>1192</v>
      </c>
      <c r="BE446" s="320" t="s">
        <v>2657</v>
      </c>
    </row>
    <row r="447" spans="49:57">
      <c r="AW447"/>
      <c r="AX447"/>
      <c r="AY447"/>
      <c r="AZ447" s="211" t="s">
        <v>2870</v>
      </c>
      <c r="BA447" s="209" t="s">
        <v>1567</v>
      </c>
      <c r="BB447" s="209"/>
      <c r="BC447" s="248"/>
      <c r="BD447" s="323" t="s">
        <v>1462</v>
      </c>
      <c r="BE447" s="321" t="s">
        <v>1189</v>
      </c>
    </row>
    <row r="448" spans="49:57">
      <c r="AW448"/>
      <c r="AX448"/>
      <c r="AY448"/>
      <c r="AZ448" s="211" t="s">
        <v>1297</v>
      </c>
      <c r="BA448" s="209" t="s">
        <v>2179</v>
      </c>
      <c r="BB448" s="209"/>
      <c r="BC448" s="248"/>
      <c r="BD448" s="323" t="s">
        <v>2658</v>
      </c>
      <c r="BE448" s="321" t="s">
        <v>1190</v>
      </c>
    </row>
    <row r="449" spans="49:57">
      <c r="AW449"/>
      <c r="AX449"/>
      <c r="AY449"/>
      <c r="AZ449" s="211" t="s">
        <v>1298</v>
      </c>
      <c r="BA449" s="209" t="s">
        <v>1319</v>
      </c>
      <c r="BB449" s="209"/>
      <c r="BC449" s="248"/>
      <c r="BD449" s="323" t="s">
        <v>1525</v>
      </c>
      <c r="BE449" s="321" t="s">
        <v>1075</v>
      </c>
    </row>
    <row r="450" spans="49:57">
      <c r="AW450"/>
      <c r="AX450"/>
      <c r="AY450"/>
      <c r="AZ450" s="211" t="s">
        <v>1299</v>
      </c>
      <c r="BA450" s="209" t="s">
        <v>1320</v>
      </c>
      <c r="BB450" s="209"/>
      <c r="BC450" s="248"/>
      <c r="BD450" s="323" t="s">
        <v>1193</v>
      </c>
      <c r="BE450" s="321" t="s">
        <v>1191</v>
      </c>
    </row>
    <row r="451" spans="49:57">
      <c r="AW451"/>
      <c r="AX451"/>
      <c r="AY451"/>
      <c r="AZ451" s="211" t="s">
        <v>39</v>
      </c>
      <c r="BA451" s="209" t="s">
        <v>1321</v>
      </c>
      <c r="BB451" s="209"/>
      <c r="BC451" s="248"/>
      <c r="BD451" s="323" t="s">
        <v>2659</v>
      </c>
      <c r="BE451" s="321" t="s">
        <v>1192</v>
      </c>
    </row>
    <row r="452" spans="49:57">
      <c r="AW452"/>
      <c r="AX452"/>
      <c r="AY452"/>
      <c r="AZ452" s="211" t="s">
        <v>1560</v>
      </c>
      <c r="BA452" s="209" t="s">
        <v>1322</v>
      </c>
      <c r="BB452" s="209"/>
      <c r="BC452" s="248"/>
      <c r="BD452" s="323" t="s">
        <v>2660</v>
      </c>
      <c r="BE452" s="321" t="s">
        <v>1462</v>
      </c>
    </row>
    <row r="453" spans="49:57">
      <c r="AW453"/>
      <c r="AX453"/>
      <c r="AY453"/>
      <c r="AZ453" s="211" t="s">
        <v>1561</v>
      </c>
      <c r="BA453" s="209" t="s">
        <v>1498</v>
      </c>
      <c r="BB453" s="209"/>
      <c r="BC453" s="248"/>
      <c r="BD453" s="323" t="s">
        <v>2661</v>
      </c>
      <c r="BE453" s="320" t="s">
        <v>2658</v>
      </c>
    </row>
    <row r="454" spans="49:57">
      <c r="AW454"/>
      <c r="AX454"/>
      <c r="AY454"/>
      <c r="AZ454" s="211" t="s">
        <v>1300</v>
      </c>
      <c r="BA454" s="209" t="s">
        <v>1568</v>
      </c>
      <c r="BB454" s="209"/>
      <c r="BC454" s="248"/>
      <c r="BD454" s="323" t="s">
        <v>1194</v>
      </c>
      <c r="BE454" s="321" t="s">
        <v>1525</v>
      </c>
    </row>
    <row r="455" spans="49:57">
      <c r="AW455"/>
      <c r="AX455"/>
      <c r="AY455"/>
      <c r="AZ455" s="211" t="s">
        <v>1301</v>
      </c>
      <c r="BA455" s="209" t="s">
        <v>1568</v>
      </c>
      <c r="BB455" s="209"/>
      <c r="BC455" s="248"/>
      <c r="BD455" s="323" t="s">
        <v>1195</v>
      </c>
      <c r="BE455" s="321" t="s">
        <v>1193</v>
      </c>
    </row>
    <row r="456" spans="49:57">
      <c r="AW456"/>
      <c r="AX456"/>
      <c r="AY456"/>
      <c r="AZ456" s="211" t="s">
        <v>1562</v>
      </c>
      <c r="BA456" s="209" t="s">
        <v>19</v>
      </c>
      <c r="BB456" s="209"/>
      <c r="BC456" s="248"/>
      <c r="BD456" s="323" t="s">
        <v>2662</v>
      </c>
      <c r="BE456" s="320" t="s">
        <v>2659</v>
      </c>
    </row>
    <row r="457" spans="49:57">
      <c r="AW457"/>
      <c r="AX457"/>
      <c r="AY457"/>
      <c r="AZ457" s="211" t="s">
        <v>1563</v>
      </c>
      <c r="BA457" s="209" t="s">
        <v>1323</v>
      </c>
      <c r="BB457" s="209"/>
      <c r="BC457" s="248"/>
      <c r="BD457" s="323" t="s">
        <v>2663</v>
      </c>
      <c r="BE457" s="320" t="s">
        <v>2660</v>
      </c>
    </row>
    <row r="458" spans="49:57">
      <c r="AW458"/>
      <c r="AX458"/>
      <c r="AY458"/>
      <c r="AZ458" s="211" t="s">
        <v>1302</v>
      </c>
      <c r="BA458" s="209" t="s">
        <v>1324</v>
      </c>
      <c r="BB458" s="209"/>
      <c r="BC458" s="248"/>
      <c r="BD458" s="323" t="s">
        <v>2163</v>
      </c>
      <c r="BE458" s="320" t="s">
        <v>2661</v>
      </c>
    </row>
    <row r="459" spans="49:57">
      <c r="AW459"/>
      <c r="AX459"/>
      <c r="AY459"/>
      <c r="AZ459" s="211" t="s">
        <v>1303</v>
      </c>
      <c r="BA459" s="209" t="s">
        <v>261</v>
      </c>
      <c r="BB459" s="209"/>
      <c r="BC459" s="248"/>
      <c r="BD459" s="323" t="s">
        <v>2664</v>
      </c>
      <c r="BE459" s="321" t="s">
        <v>1194</v>
      </c>
    </row>
    <row r="460" spans="49:57">
      <c r="AW460"/>
      <c r="AX460"/>
      <c r="AY460"/>
      <c r="AZ460" s="211" t="s">
        <v>1564</v>
      </c>
      <c r="BA460" s="209" t="s">
        <v>1325</v>
      </c>
      <c r="BB460" s="209"/>
      <c r="BC460" s="248"/>
      <c r="BD460" s="323" t="s">
        <v>2665</v>
      </c>
      <c r="BE460" s="321" t="s">
        <v>1195</v>
      </c>
    </row>
    <row r="461" spans="49:57">
      <c r="AW461"/>
      <c r="AX461"/>
      <c r="AY461"/>
      <c r="AZ461" s="211" t="s">
        <v>1304</v>
      </c>
      <c r="BA461" s="209" t="s">
        <v>1326</v>
      </c>
      <c r="BB461" s="209"/>
      <c r="BC461" s="248"/>
      <c r="BD461" s="323" t="s">
        <v>1196</v>
      </c>
      <c r="BE461" s="320" t="s">
        <v>2662</v>
      </c>
    </row>
    <row r="462" spans="49:57">
      <c r="AW462"/>
      <c r="AX462"/>
      <c r="AY462"/>
      <c r="AZ462" s="211" t="s">
        <v>1305</v>
      </c>
      <c r="BA462" s="209" t="s">
        <v>1327</v>
      </c>
      <c r="BB462" s="209"/>
      <c r="BC462" s="248"/>
      <c r="BD462" s="323" t="s">
        <v>2666</v>
      </c>
      <c r="BE462" s="320" t="s">
        <v>2663</v>
      </c>
    </row>
    <row r="463" spans="49:57">
      <c r="AW463"/>
      <c r="AX463"/>
      <c r="AY463"/>
      <c r="AZ463" s="211" t="s">
        <v>1072</v>
      </c>
      <c r="BA463" s="209" t="s">
        <v>1328</v>
      </c>
      <c r="BB463" s="209"/>
      <c r="BC463" s="248"/>
      <c r="BD463" s="323" t="s">
        <v>1197</v>
      </c>
      <c r="BE463" s="321" t="s">
        <v>2163</v>
      </c>
    </row>
    <row r="464" spans="49:57">
      <c r="AW464"/>
      <c r="AX464"/>
      <c r="AY464"/>
      <c r="AZ464" s="211" t="s">
        <v>1306</v>
      </c>
      <c r="BA464" s="209" t="s">
        <v>1329</v>
      </c>
      <c r="BB464" s="209"/>
      <c r="BC464" s="248"/>
      <c r="BD464" s="323" t="s">
        <v>2667</v>
      </c>
      <c r="BE464" s="320" t="s">
        <v>2664</v>
      </c>
    </row>
    <row r="465" spans="49:57">
      <c r="AW465"/>
      <c r="AX465"/>
      <c r="AY465"/>
      <c r="AZ465" s="211" t="s">
        <v>1307</v>
      </c>
      <c r="BA465" s="209" t="s">
        <v>2165</v>
      </c>
      <c r="BB465" s="209"/>
      <c r="BC465" s="248"/>
      <c r="BD465" s="323" t="s">
        <v>1198</v>
      </c>
      <c r="BE465" s="320" t="s">
        <v>2665</v>
      </c>
    </row>
    <row r="466" spans="49:57">
      <c r="AW466"/>
      <c r="AX466"/>
      <c r="AY466"/>
      <c r="AZ466" s="211" t="s">
        <v>1308</v>
      </c>
      <c r="BA466" s="209" t="s">
        <v>1332</v>
      </c>
      <c r="BB466" s="209"/>
      <c r="BC466" s="248"/>
      <c r="BD466" s="323" t="s">
        <v>2668</v>
      </c>
      <c r="BE466" s="321" t="s">
        <v>1196</v>
      </c>
    </row>
    <row r="467" spans="49:57">
      <c r="AW467"/>
      <c r="AX467"/>
      <c r="AY467"/>
      <c r="AZ467" s="211" t="s">
        <v>1309</v>
      </c>
      <c r="BA467" s="209" t="s">
        <v>1499</v>
      </c>
      <c r="BB467" s="209"/>
      <c r="BC467" s="248"/>
      <c r="BD467" s="323" t="s">
        <v>2669</v>
      </c>
      <c r="BE467" s="320" t="s">
        <v>2666</v>
      </c>
    </row>
    <row r="468" spans="49:57">
      <c r="AW468"/>
      <c r="AX468"/>
      <c r="AY468"/>
      <c r="AZ468" s="211" t="s">
        <v>1310</v>
      </c>
      <c r="BA468" s="209" t="s">
        <v>1570</v>
      </c>
      <c r="BB468" s="209"/>
      <c r="BC468" s="248"/>
      <c r="BD468" s="323" t="s">
        <v>1199</v>
      </c>
      <c r="BE468" s="321" t="s">
        <v>1197</v>
      </c>
    </row>
    <row r="469" spans="49:57">
      <c r="AW469"/>
      <c r="AX469"/>
      <c r="AY469"/>
      <c r="AZ469" s="211" t="s">
        <v>1311</v>
      </c>
      <c r="BA469" s="209" t="s">
        <v>1583</v>
      </c>
      <c r="BB469" s="209"/>
      <c r="BC469" s="248"/>
      <c r="BD469" s="323" t="s">
        <v>2670</v>
      </c>
      <c r="BE469" s="320" t="s">
        <v>2667</v>
      </c>
    </row>
    <row r="470" spans="49:57">
      <c r="AW470"/>
      <c r="AX470"/>
      <c r="AY470"/>
      <c r="AZ470" s="211" t="s">
        <v>253</v>
      </c>
      <c r="BA470" s="209" t="s">
        <v>1333</v>
      </c>
      <c r="BB470" s="209"/>
      <c r="BC470" s="248"/>
      <c r="BD470" s="323" t="s">
        <v>46</v>
      </c>
      <c r="BE470" s="321" t="s">
        <v>1198</v>
      </c>
    </row>
    <row r="471" spans="49:57">
      <c r="AW471"/>
      <c r="AX471"/>
      <c r="AY471"/>
      <c r="AZ471" s="211" t="s">
        <v>1312</v>
      </c>
      <c r="BA471" s="209" t="s">
        <v>85</v>
      </c>
      <c r="BB471" s="209"/>
      <c r="BC471" s="248"/>
      <c r="BD471" s="323" t="s">
        <v>2671</v>
      </c>
      <c r="BE471" s="320" t="s">
        <v>2668</v>
      </c>
    </row>
    <row r="472" spans="49:57">
      <c r="AW472"/>
      <c r="AX472"/>
      <c r="AY472"/>
      <c r="AZ472" s="211" t="s">
        <v>1313</v>
      </c>
      <c r="BA472" s="209" t="s">
        <v>3001</v>
      </c>
      <c r="BB472" s="209"/>
      <c r="BC472" s="248"/>
      <c r="BD472" s="323" t="s">
        <v>2994</v>
      </c>
      <c r="BE472" s="320" t="s">
        <v>2669</v>
      </c>
    </row>
    <row r="473" spans="49:57">
      <c r="AW473"/>
      <c r="AX473"/>
      <c r="AY473"/>
      <c r="AZ473" s="211" t="s">
        <v>1314</v>
      </c>
      <c r="BA473" s="209" t="s">
        <v>1334</v>
      </c>
      <c r="BB473" s="209"/>
      <c r="BC473" s="248"/>
      <c r="BD473" s="323" t="s">
        <v>2673</v>
      </c>
      <c r="BE473" s="321" t="s">
        <v>1199</v>
      </c>
    </row>
    <row r="474" spans="49:57">
      <c r="AW474"/>
      <c r="AX474"/>
      <c r="AY474"/>
      <c r="AZ474" s="211" t="s">
        <v>1565</v>
      </c>
      <c r="BA474" s="209" t="s">
        <v>1501</v>
      </c>
      <c r="BB474" s="209"/>
      <c r="BC474" s="248"/>
      <c r="BD474" s="323" t="s">
        <v>1463</v>
      </c>
      <c r="BE474" s="320" t="s">
        <v>2670</v>
      </c>
    </row>
    <row r="475" spans="49:57">
      <c r="AW475"/>
      <c r="AX475"/>
      <c r="AY475"/>
      <c r="AZ475" s="211" t="s">
        <v>1566</v>
      </c>
      <c r="BA475" s="209" t="s">
        <v>1584</v>
      </c>
      <c r="BB475" s="209"/>
      <c r="BC475" s="248"/>
      <c r="BD475" s="323" t="s">
        <v>1201</v>
      </c>
      <c r="BE475" s="320" t="s">
        <v>46</v>
      </c>
    </row>
    <row r="476" spans="49:57">
      <c r="AW476"/>
      <c r="AX476"/>
      <c r="AY476"/>
      <c r="AZ476" s="211" t="s">
        <v>1315</v>
      </c>
      <c r="BA476" s="209" t="s">
        <v>87</v>
      </c>
      <c r="BB476" s="209"/>
      <c r="BC476" s="248"/>
      <c r="BD476" s="323" t="s">
        <v>2674</v>
      </c>
      <c r="BE476" s="320" t="s">
        <v>2671</v>
      </c>
    </row>
    <row r="477" spans="49:57">
      <c r="AW477"/>
      <c r="AX477"/>
      <c r="AY477"/>
      <c r="AZ477" s="211" t="s">
        <v>1316</v>
      </c>
      <c r="BA477" s="209" t="s">
        <v>1502</v>
      </c>
      <c r="BB477" s="209"/>
      <c r="BC477" s="248"/>
      <c r="BD477" s="323" t="s">
        <v>1526</v>
      </c>
      <c r="BE477" s="321" t="s">
        <v>1200</v>
      </c>
    </row>
    <row r="478" spans="49:57">
      <c r="AW478"/>
      <c r="AX478"/>
      <c r="AY478"/>
      <c r="AZ478" s="211" t="s">
        <v>1317</v>
      </c>
      <c r="BA478" s="209" t="s">
        <v>1024</v>
      </c>
      <c r="BB478" s="209"/>
      <c r="BC478" s="248"/>
      <c r="BD478" s="323" t="s">
        <v>1464</v>
      </c>
      <c r="BE478" s="320" t="s">
        <v>2672</v>
      </c>
    </row>
    <row r="479" spans="49:57">
      <c r="AW479"/>
      <c r="AX479"/>
      <c r="AY479"/>
      <c r="AZ479" s="211" t="s">
        <v>1567</v>
      </c>
      <c r="BA479" s="209" t="s">
        <v>1335</v>
      </c>
      <c r="BB479" s="209"/>
      <c r="BC479" s="245"/>
      <c r="BD479" s="323" t="s">
        <v>2675</v>
      </c>
      <c r="BE479" s="320" t="s">
        <v>2673</v>
      </c>
    </row>
    <row r="480" spans="49:57">
      <c r="AW480"/>
      <c r="AX480"/>
      <c r="AY480"/>
      <c r="AZ480" s="211" t="s">
        <v>1318</v>
      </c>
      <c r="BA480" s="209" t="s">
        <v>1427</v>
      </c>
      <c r="BB480" s="209"/>
      <c r="BC480" s="248"/>
      <c r="BD480" s="323" t="s">
        <v>1202</v>
      </c>
      <c r="BE480" s="321" t="s">
        <v>1463</v>
      </c>
    </row>
    <row r="481" spans="49:57">
      <c r="AW481"/>
      <c r="AX481"/>
      <c r="AY481"/>
      <c r="AZ481" s="211" t="s">
        <v>2179</v>
      </c>
      <c r="BA481" s="209" t="s">
        <v>1503</v>
      </c>
      <c r="BB481" s="209"/>
      <c r="BC481" s="248"/>
      <c r="BD481" s="323" t="s">
        <v>47</v>
      </c>
      <c r="BE481" s="321" t="s">
        <v>1201</v>
      </c>
    </row>
    <row r="482" spans="49:57">
      <c r="AW482"/>
      <c r="AX482"/>
      <c r="AY482"/>
      <c r="AZ482" s="211" t="s">
        <v>2909</v>
      </c>
      <c r="BA482" s="209" t="s">
        <v>89</v>
      </c>
      <c r="BB482" s="209"/>
      <c r="BC482" s="248"/>
      <c r="BD482" s="323" t="s">
        <v>2171</v>
      </c>
      <c r="BE482" s="320" t="s">
        <v>2674</v>
      </c>
    </row>
    <row r="483" spans="49:57">
      <c r="AW483"/>
      <c r="AX483"/>
      <c r="AY483"/>
      <c r="AZ483" s="211" t="s">
        <v>1319</v>
      </c>
      <c r="BA483" s="209" t="s">
        <v>1336</v>
      </c>
      <c r="BB483" s="209"/>
      <c r="BC483" s="248"/>
      <c r="BD483" s="323" t="s">
        <v>1203</v>
      </c>
      <c r="BE483" s="321" t="s">
        <v>1526</v>
      </c>
    </row>
    <row r="484" spans="49:57">
      <c r="AW484"/>
      <c r="AX484"/>
      <c r="AY484"/>
      <c r="AZ484" s="211" t="s">
        <v>1320</v>
      </c>
      <c r="BA484" s="209" t="s">
        <v>2961</v>
      </c>
      <c r="BB484" s="209"/>
      <c r="BC484" s="248"/>
      <c r="BD484" s="323" t="s">
        <v>1204</v>
      </c>
      <c r="BE484" s="321" t="s">
        <v>1464</v>
      </c>
    </row>
    <row r="485" spans="49:57">
      <c r="AW485"/>
      <c r="AX485"/>
      <c r="AY485"/>
      <c r="AZ485" s="211" t="s">
        <v>1321</v>
      </c>
      <c r="BA485" s="209" t="s">
        <v>1337</v>
      </c>
      <c r="BB485" s="209"/>
      <c r="BC485" s="248"/>
      <c r="BD485" s="323" t="s">
        <v>2676</v>
      </c>
      <c r="BE485" s="320" t="s">
        <v>2675</v>
      </c>
    </row>
    <row r="486" spans="49:57">
      <c r="AW486"/>
      <c r="AX486"/>
      <c r="AY486"/>
      <c r="AZ486" s="211" t="s">
        <v>1322</v>
      </c>
      <c r="BA486" s="209" t="s">
        <v>1071</v>
      </c>
      <c r="BB486" s="209"/>
      <c r="BC486" s="248"/>
      <c r="BD486" s="323" t="s">
        <v>2677</v>
      </c>
      <c r="BE486" s="321" t="s">
        <v>1202</v>
      </c>
    </row>
    <row r="487" spans="49:57">
      <c r="AW487"/>
      <c r="AX487"/>
      <c r="AY487"/>
      <c r="AZ487" s="211" t="s">
        <v>1498</v>
      </c>
      <c r="BA487" s="209" t="s">
        <v>1070</v>
      </c>
      <c r="BB487" s="209"/>
      <c r="BC487" s="248"/>
      <c r="BD487" s="323" t="s">
        <v>2678</v>
      </c>
      <c r="BE487" s="320" t="s">
        <v>47</v>
      </c>
    </row>
    <row r="488" spans="49:57">
      <c r="AW488"/>
      <c r="AX488"/>
      <c r="AY488"/>
      <c r="AZ488" s="211" t="s">
        <v>1568</v>
      </c>
      <c r="BA488" s="209" t="s">
        <v>1338</v>
      </c>
      <c r="BB488" s="209"/>
      <c r="BC488" s="248"/>
      <c r="BD488" s="323" t="s">
        <v>185</v>
      </c>
      <c r="BE488" s="321" t="s">
        <v>2171</v>
      </c>
    </row>
    <row r="489" spans="49:57">
      <c r="AW489"/>
      <c r="AX489"/>
      <c r="AY489"/>
      <c r="AZ489" s="211" t="s">
        <v>1569</v>
      </c>
      <c r="BA489" s="209" t="s">
        <v>1339</v>
      </c>
      <c r="BB489" s="209"/>
      <c r="BC489" s="248"/>
      <c r="BD489" s="323" t="s">
        <v>2679</v>
      </c>
      <c r="BE489" s="321" t="s">
        <v>1203</v>
      </c>
    </row>
    <row r="490" spans="49:57">
      <c r="AW490"/>
      <c r="AX490"/>
      <c r="AY490"/>
      <c r="AZ490" s="211" t="s">
        <v>19</v>
      </c>
      <c r="BA490" s="209" t="s">
        <v>1340</v>
      </c>
      <c r="BB490" s="209"/>
      <c r="BC490" s="248"/>
      <c r="BD490" s="323" t="s">
        <v>1205</v>
      </c>
      <c r="BE490" s="321" t="s">
        <v>1204</v>
      </c>
    </row>
    <row r="491" spans="49:57">
      <c r="AW491"/>
      <c r="AX491"/>
      <c r="AY491"/>
      <c r="AZ491" s="211" t="s">
        <v>1323</v>
      </c>
      <c r="BA491" s="209" t="s">
        <v>1341</v>
      </c>
      <c r="BB491" s="209"/>
      <c r="BC491" s="248"/>
      <c r="BD491" s="323" t="s">
        <v>2680</v>
      </c>
      <c r="BE491" s="320" t="s">
        <v>2676</v>
      </c>
    </row>
    <row r="492" spans="49:57">
      <c r="AW492"/>
      <c r="AX492"/>
      <c r="AY492"/>
      <c r="AZ492" s="211" t="s">
        <v>1324</v>
      </c>
      <c r="BA492" s="209" t="s">
        <v>1342</v>
      </c>
      <c r="BB492" s="209"/>
      <c r="BC492" s="248"/>
      <c r="BD492" s="323" t="s">
        <v>1465</v>
      </c>
      <c r="BE492" s="320" t="s">
        <v>2677</v>
      </c>
    </row>
    <row r="493" spans="49:57">
      <c r="AW493"/>
      <c r="AX493"/>
      <c r="AY493"/>
      <c r="AZ493" s="211" t="s">
        <v>261</v>
      </c>
      <c r="BA493" s="209" t="s">
        <v>1571</v>
      </c>
      <c r="BB493" s="209"/>
      <c r="BC493" s="248"/>
      <c r="BD493" s="323" t="s">
        <v>1466</v>
      </c>
      <c r="BE493" s="320" t="s">
        <v>2678</v>
      </c>
    </row>
    <row r="494" spans="49:57">
      <c r="AW494"/>
      <c r="AX494"/>
      <c r="AY494"/>
      <c r="AZ494" s="211" t="s">
        <v>1325</v>
      </c>
      <c r="BA494" s="209" t="s">
        <v>1343</v>
      </c>
      <c r="BB494" s="209"/>
      <c r="BC494" s="248"/>
      <c r="BD494" s="323" t="s">
        <v>1206</v>
      </c>
      <c r="BE494" s="320" t="s">
        <v>185</v>
      </c>
    </row>
    <row r="495" spans="49:57">
      <c r="AW495"/>
      <c r="AX495"/>
      <c r="AY495"/>
      <c r="AZ495" s="211" t="s">
        <v>1326</v>
      </c>
      <c r="BA495" s="209" t="s">
        <v>1344</v>
      </c>
      <c r="BB495" s="209"/>
      <c r="BC495" s="248"/>
      <c r="BD495" s="323" t="s">
        <v>1527</v>
      </c>
      <c r="BE495" s="320" t="s">
        <v>2679</v>
      </c>
    </row>
    <row r="496" spans="49:57">
      <c r="AW496"/>
      <c r="AX496"/>
      <c r="AY496"/>
      <c r="AZ496" s="211" t="s">
        <v>1327</v>
      </c>
      <c r="BA496" s="209" t="s">
        <v>1572</v>
      </c>
      <c r="BB496" s="209"/>
      <c r="BC496" s="248"/>
      <c r="BD496" s="323" t="s">
        <v>2681</v>
      </c>
      <c r="BE496" s="321" t="s">
        <v>1205</v>
      </c>
    </row>
    <row r="497" spans="49:57">
      <c r="AW497"/>
      <c r="AX497"/>
      <c r="AY497"/>
      <c r="AZ497" s="211" t="s">
        <v>1328</v>
      </c>
      <c r="BA497" s="209" t="s">
        <v>1345</v>
      </c>
      <c r="BB497" s="209"/>
      <c r="BC497" s="248"/>
      <c r="BD497" s="323" t="s">
        <v>191</v>
      </c>
      <c r="BE497" s="320" t="s">
        <v>2680</v>
      </c>
    </row>
    <row r="498" spans="49:57">
      <c r="AW498"/>
      <c r="AX498"/>
      <c r="AY498"/>
      <c r="AZ498" s="211" t="s">
        <v>1329</v>
      </c>
      <c r="BA498" s="209" t="s">
        <v>1346</v>
      </c>
      <c r="BB498" s="209"/>
      <c r="BC498" s="248"/>
      <c r="BD498" s="323" t="s">
        <v>1207</v>
      </c>
      <c r="BE498" s="321" t="s">
        <v>1465</v>
      </c>
    </row>
    <row r="499" spans="49:57">
      <c r="AW499"/>
      <c r="AX499"/>
      <c r="AY499"/>
      <c r="AZ499" s="211" t="s">
        <v>1330</v>
      </c>
      <c r="BA499" s="209" t="s">
        <v>1347</v>
      </c>
      <c r="BB499" s="209"/>
      <c r="BC499" s="248"/>
      <c r="BD499" s="323" t="s">
        <v>2682</v>
      </c>
      <c r="BE499" s="321" t="s">
        <v>1466</v>
      </c>
    </row>
    <row r="500" spans="49:57">
      <c r="AW500"/>
      <c r="AX500"/>
      <c r="AY500"/>
      <c r="AZ500" s="211" t="s">
        <v>1331</v>
      </c>
      <c r="BA500" s="209" t="s">
        <v>1348</v>
      </c>
      <c r="BB500" s="209"/>
      <c r="BC500" s="248"/>
      <c r="BD500" s="323" t="s">
        <v>1208</v>
      </c>
      <c r="BE500" s="321" t="s">
        <v>1206</v>
      </c>
    </row>
    <row r="501" spans="49:57">
      <c r="AW501"/>
      <c r="AX501"/>
      <c r="AY501"/>
      <c r="AZ501" s="211" t="s">
        <v>1332</v>
      </c>
      <c r="BA501" s="209" t="s">
        <v>1349</v>
      </c>
      <c r="BB501" s="209"/>
      <c r="BC501" s="248"/>
      <c r="BD501" s="323" t="s">
        <v>2683</v>
      </c>
      <c r="BE501" s="321" t="s">
        <v>1527</v>
      </c>
    </row>
    <row r="502" spans="49:57">
      <c r="AW502"/>
      <c r="AX502"/>
      <c r="AY502"/>
      <c r="AZ502" s="211" t="s">
        <v>1499</v>
      </c>
      <c r="BA502" s="209" t="s">
        <v>1350</v>
      </c>
      <c r="BB502" s="209"/>
      <c r="BC502" s="248"/>
      <c r="BD502" s="323" t="s">
        <v>1467</v>
      </c>
      <c r="BE502" s="320" t="s">
        <v>2681</v>
      </c>
    </row>
    <row r="503" spans="49:57">
      <c r="AW503"/>
      <c r="AX503"/>
      <c r="AY503"/>
      <c r="AZ503" s="211" t="s">
        <v>1570</v>
      </c>
      <c r="BA503" s="209" t="s">
        <v>91</v>
      </c>
      <c r="BB503" s="209"/>
      <c r="BC503" s="248"/>
      <c r="BD503" s="323" t="s">
        <v>2172</v>
      </c>
      <c r="BE503" s="321" t="s">
        <v>191</v>
      </c>
    </row>
    <row r="504" spans="49:57">
      <c r="AW504"/>
      <c r="AX504"/>
      <c r="AY504"/>
      <c r="AZ504" s="211" t="s">
        <v>1583</v>
      </c>
      <c r="BA504" s="209" t="s">
        <v>1505</v>
      </c>
      <c r="BB504" s="209"/>
      <c r="BC504" s="248"/>
      <c r="BD504" s="323" t="s">
        <v>2684</v>
      </c>
      <c r="BE504" s="321" t="s">
        <v>1207</v>
      </c>
    </row>
    <row r="505" spans="49:57">
      <c r="AW505"/>
      <c r="AX505"/>
      <c r="AY505"/>
      <c r="AZ505" s="211" t="s">
        <v>1333</v>
      </c>
      <c r="BA505" s="209" t="s">
        <v>1351</v>
      </c>
      <c r="BB505" s="209"/>
      <c r="BC505" s="248"/>
      <c r="BD505" s="323" t="s">
        <v>1209</v>
      </c>
      <c r="BE505" s="320" t="s">
        <v>2682</v>
      </c>
    </row>
    <row r="506" spans="49:57">
      <c r="AW506"/>
      <c r="AX506"/>
      <c r="AY506"/>
      <c r="AZ506" s="211" t="s">
        <v>85</v>
      </c>
      <c r="BA506" s="209" t="s">
        <v>1352</v>
      </c>
      <c r="BB506" s="209"/>
      <c r="BC506" s="248"/>
      <c r="BD506" s="323" t="s">
        <v>2173</v>
      </c>
      <c r="BE506" s="321" t="s">
        <v>1208</v>
      </c>
    </row>
    <row r="507" spans="49:57">
      <c r="AW507"/>
      <c r="AX507"/>
      <c r="AY507"/>
      <c r="AZ507" s="211" t="s">
        <v>2954</v>
      </c>
      <c r="BA507" s="209" t="s">
        <v>1506</v>
      </c>
      <c r="BB507" s="209"/>
      <c r="BC507" s="248"/>
      <c r="BD507" s="323" t="s">
        <v>2174</v>
      </c>
      <c r="BE507" s="320" t="s">
        <v>2683</v>
      </c>
    </row>
    <row r="508" spans="49:57">
      <c r="AW508"/>
      <c r="AX508"/>
      <c r="AY508"/>
      <c r="AZ508" s="211" t="s">
        <v>1334</v>
      </c>
      <c r="BA508" s="209" t="s">
        <v>1353</v>
      </c>
      <c r="BB508" s="209"/>
      <c r="BC508" s="248"/>
      <c r="BD508" s="323" t="s">
        <v>2685</v>
      </c>
      <c r="BE508" s="321" t="s">
        <v>1467</v>
      </c>
    </row>
    <row r="509" spans="49:57">
      <c r="AW509"/>
      <c r="AX509"/>
      <c r="AY509"/>
      <c r="AZ509" s="211" t="s">
        <v>1500</v>
      </c>
      <c r="BA509" s="209" t="s">
        <v>1354</v>
      </c>
      <c r="BB509" s="209"/>
      <c r="BC509" s="248"/>
      <c r="BD509" s="323" t="s">
        <v>1210</v>
      </c>
      <c r="BE509" s="321" t="s">
        <v>2172</v>
      </c>
    </row>
    <row r="510" spans="49:57">
      <c r="AW510"/>
      <c r="AX510"/>
      <c r="AY510"/>
      <c r="AZ510" s="211" t="s">
        <v>1501</v>
      </c>
      <c r="BA510" s="218" t="s">
        <v>2439</v>
      </c>
      <c r="BB510" s="218"/>
      <c r="BC510" s="249"/>
      <c r="BD510" s="323" t="s">
        <v>1468</v>
      </c>
      <c r="BE510" s="320" t="s">
        <v>2684</v>
      </c>
    </row>
    <row r="511" spans="49:57">
      <c r="AW511"/>
      <c r="AX511"/>
      <c r="AY511"/>
      <c r="AZ511" s="211" t="s">
        <v>1584</v>
      </c>
      <c r="BA511" s="218" t="s">
        <v>2995</v>
      </c>
      <c r="BB511" s="218"/>
      <c r="BC511" s="249"/>
      <c r="BD511" s="323" t="s">
        <v>1211</v>
      </c>
      <c r="BE511" s="321" t="s">
        <v>1209</v>
      </c>
    </row>
    <row r="512" spans="49:57">
      <c r="AW512"/>
      <c r="AX512"/>
      <c r="AY512"/>
      <c r="AZ512" s="211" t="s">
        <v>87</v>
      </c>
      <c r="BA512" s="218" t="s">
        <v>2752</v>
      </c>
      <c r="BB512" s="218"/>
      <c r="BC512" s="249"/>
      <c r="BD512" s="323" t="s">
        <v>2686</v>
      </c>
      <c r="BE512" s="321" t="s">
        <v>2173</v>
      </c>
    </row>
    <row r="513" spans="49:57">
      <c r="AW513"/>
      <c r="AX513"/>
      <c r="AY513"/>
      <c r="AZ513" s="211" t="s">
        <v>1502</v>
      </c>
      <c r="BA513" s="218" t="s">
        <v>2996</v>
      </c>
      <c r="BB513" s="218"/>
      <c r="BC513" s="249"/>
      <c r="BD513" s="323" t="s">
        <v>2687</v>
      </c>
      <c r="BE513" s="321" t="s">
        <v>2174</v>
      </c>
    </row>
    <row r="514" spans="49:57">
      <c r="AW514"/>
      <c r="AX514"/>
      <c r="AY514"/>
      <c r="AZ514" s="211" t="s">
        <v>1024</v>
      </c>
      <c r="BA514" s="218" t="s">
        <v>2870</v>
      </c>
      <c r="BB514" s="218"/>
      <c r="BC514" s="249"/>
      <c r="BD514" s="323" t="s">
        <v>2688</v>
      </c>
      <c r="BE514" s="320" t="s">
        <v>2685</v>
      </c>
    </row>
    <row r="515" spans="49:57">
      <c r="AW515"/>
      <c r="AX515"/>
      <c r="AY515"/>
      <c r="AZ515" s="211" t="s">
        <v>1335</v>
      </c>
      <c r="BA515" s="218" t="s">
        <v>1318</v>
      </c>
      <c r="BB515" s="218"/>
      <c r="BC515" s="249"/>
      <c r="BD515" s="323" t="s">
        <v>1212</v>
      </c>
      <c r="BE515" s="321" t="s">
        <v>1210</v>
      </c>
    </row>
    <row r="516" spans="49:57">
      <c r="AW516"/>
      <c r="AX516"/>
      <c r="AY516"/>
      <c r="AZ516" s="211" t="s">
        <v>1427</v>
      </c>
      <c r="BA516" s="218" t="s">
        <v>2909</v>
      </c>
      <c r="BB516" s="218"/>
      <c r="BC516" s="249"/>
      <c r="BD516" s="323" t="s">
        <v>1529</v>
      </c>
      <c r="BE516" s="321" t="s">
        <v>1468</v>
      </c>
    </row>
    <row r="517" spans="49:57">
      <c r="AW517"/>
      <c r="AX517"/>
      <c r="AY517"/>
      <c r="AZ517" s="211" t="s">
        <v>1503</v>
      </c>
      <c r="BA517" s="211"/>
      <c r="BB517" s="211"/>
      <c r="BC517" s="250"/>
      <c r="BD517" s="323" t="s">
        <v>2689</v>
      </c>
      <c r="BE517" s="321" t="s">
        <v>1211</v>
      </c>
    </row>
    <row r="518" spans="49:57">
      <c r="AW518"/>
      <c r="AX518"/>
      <c r="AY518"/>
      <c r="AZ518" s="211" t="s">
        <v>89</v>
      </c>
      <c r="BA518" s="211"/>
      <c r="BB518" s="211"/>
      <c r="BC518" s="250"/>
      <c r="BD518" s="323" t="s">
        <v>2690</v>
      </c>
      <c r="BE518" s="321" t="s">
        <v>1528</v>
      </c>
    </row>
    <row r="519" spans="49:57">
      <c r="AW519"/>
      <c r="AX519"/>
      <c r="AY519"/>
      <c r="AZ519" s="211" t="s">
        <v>1336</v>
      </c>
      <c r="BA519" s="211"/>
      <c r="BB519" s="211"/>
      <c r="BC519" s="250"/>
      <c r="BD519" s="323" t="s">
        <v>1213</v>
      </c>
      <c r="BE519" s="320" t="s">
        <v>2686</v>
      </c>
    </row>
    <row r="520" spans="49:57">
      <c r="AW520"/>
      <c r="AX520"/>
      <c r="AY520"/>
      <c r="AZ520" s="211" t="s">
        <v>2961</v>
      </c>
      <c r="BA520" s="211"/>
      <c r="BB520" s="211"/>
      <c r="BC520" s="250"/>
      <c r="BD520" s="323" t="s">
        <v>2691</v>
      </c>
      <c r="BE520" s="320" t="s">
        <v>2687</v>
      </c>
    </row>
    <row r="521" spans="49:57">
      <c r="AW521"/>
      <c r="AX521"/>
      <c r="AY521"/>
      <c r="AZ521" s="211" t="s">
        <v>1337</v>
      </c>
      <c r="BA521" s="211"/>
      <c r="BB521" s="211"/>
      <c r="BC521" s="250"/>
      <c r="BD521" s="323" t="s">
        <v>1214</v>
      </c>
      <c r="BE521" s="320" t="s">
        <v>2688</v>
      </c>
    </row>
    <row r="522" spans="49:57">
      <c r="AW522"/>
      <c r="AX522"/>
      <c r="AY522"/>
      <c r="AZ522" s="211" t="s">
        <v>1071</v>
      </c>
      <c r="BA522" s="211"/>
      <c r="BB522" s="211"/>
      <c r="BC522" s="250"/>
      <c r="BD522" s="323" t="s">
        <v>2692</v>
      </c>
      <c r="BE522" s="321" t="s">
        <v>1212</v>
      </c>
    </row>
    <row r="523" spans="49:57">
      <c r="AW523"/>
      <c r="AX523"/>
      <c r="AY523"/>
      <c r="AZ523" s="211" t="s">
        <v>1070</v>
      </c>
      <c r="BA523" s="211"/>
      <c r="BB523" s="211"/>
      <c r="BC523" s="250"/>
      <c r="BD523" s="323" t="s">
        <v>2175</v>
      </c>
      <c r="BE523" s="321" t="s">
        <v>1529</v>
      </c>
    </row>
    <row r="524" spans="49:57">
      <c r="AW524"/>
      <c r="AX524"/>
      <c r="AY524"/>
      <c r="AZ524" s="211" t="s">
        <v>3000</v>
      </c>
      <c r="BA524" s="211"/>
      <c r="BB524" s="211"/>
      <c r="BC524" s="250"/>
      <c r="BD524" s="323" t="s">
        <v>1579</v>
      </c>
      <c r="BE524" s="320" t="s">
        <v>2689</v>
      </c>
    </row>
    <row r="525" spans="49:57">
      <c r="AW525"/>
      <c r="AX525"/>
      <c r="AY525"/>
      <c r="AZ525" s="211" t="s">
        <v>1338</v>
      </c>
      <c r="BA525" s="211"/>
      <c r="BB525" s="211"/>
      <c r="BC525" s="250"/>
      <c r="BD525" s="323" t="s">
        <v>2693</v>
      </c>
      <c r="BE525" s="320" t="s">
        <v>2690</v>
      </c>
    </row>
    <row r="526" spans="49:57">
      <c r="AW526"/>
      <c r="AX526"/>
      <c r="AY526"/>
      <c r="AZ526" s="211" t="s">
        <v>1504</v>
      </c>
      <c r="BA526" s="211"/>
      <c r="BB526" s="211"/>
      <c r="BC526" s="250"/>
      <c r="BD526" s="323" t="s">
        <v>2694</v>
      </c>
      <c r="BE526" s="321" t="s">
        <v>1213</v>
      </c>
    </row>
    <row r="527" spans="49:57">
      <c r="AW527"/>
      <c r="AX527"/>
      <c r="AY527"/>
      <c r="AZ527" s="211" t="s">
        <v>1339</v>
      </c>
      <c r="BA527" s="211"/>
      <c r="BB527" s="211"/>
      <c r="BC527" s="250"/>
      <c r="BD527" s="323" t="s">
        <v>1530</v>
      </c>
      <c r="BE527" s="320" t="s">
        <v>2691</v>
      </c>
    </row>
    <row r="528" spans="49:57">
      <c r="AW528"/>
      <c r="AX528"/>
      <c r="AY528"/>
      <c r="AZ528" s="211" t="s">
        <v>1340</v>
      </c>
      <c r="BA528" s="211"/>
      <c r="BB528" s="211"/>
      <c r="BC528" s="250"/>
      <c r="BD528" s="323" t="s">
        <v>2695</v>
      </c>
      <c r="BE528" s="321" t="s">
        <v>1214</v>
      </c>
    </row>
    <row r="529" spans="49:57">
      <c r="AW529"/>
      <c r="AX529"/>
      <c r="AY529"/>
      <c r="AZ529" s="211" t="s">
        <v>1341</v>
      </c>
      <c r="BA529" s="211"/>
      <c r="BB529" s="211"/>
      <c r="BC529" s="250"/>
      <c r="BD529" s="323" t="s">
        <v>2696</v>
      </c>
      <c r="BE529" s="320" t="s">
        <v>2692</v>
      </c>
    </row>
    <row r="530" spans="49:57">
      <c r="AW530"/>
      <c r="AX530"/>
      <c r="AY530"/>
      <c r="AZ530" s="211" t="s">
        <v>1342</v>
      </c>
      <c r="BA530" s="211"/>
      <c r="BB530" s="211"/>
      <c r="BC530" s="250"/>
      <c r="BD530" s="323" t="s">
        <v>1469</v>
      </c>
      <c r="BE530" s="321" t="s">
        <v>2175</v>
      </c>
    </row>
    <row r="531" spans="49:57">
      <c r="AW531"/>
      <c r="AX531"/>
      <c r="AY531"/>
      <c r="AZ531" s="211" t="s">
        <v>1571</v>
      </c>
      <c r="BA531" s="211"/>
      <c r="BB531" s="211"/>
      <c r="BC531" s="250"/>
      <c r="BD531" s="323" t="s">
        <v>1531</v>
      </c>
      <c r="BE531" s="321" t="s">
        <v>1579</v>
      </c>
    </row>
    <row r="532" spans="49:57">
      <c r="AW532"/>
      <c r="AX532"/>
      <c r="AY532"/>
      <c r="AZ532" s="211" t="s">
        <v>1343</v>
      </c>
      <c r="BA532" s="211"/>
      <c r="BB532" s="211"/>
      <c r="BC532" s="250"/>
      <c r="BD532" s="323" t="s">
        <v>1215</v>
      </c>
      <c r="BE532" s="320" t="s">
        <v>2693</v>
      </c>
    </row>
    <row r="533" spans="49:57">
      <c r="AW533"/>
      <c r="AX533"/>
      <c r="AY533"/>
      <c r="AZ533" s="211" t="s">
        <v>1344</v>
      </c>
      <c r="BA533" s="211"/>
      <c r="BB533" s="211"/>
      <c r="BC533" s="250"/>
      <c r="BD533" s="323" t="s">
        <v>1532</v>
      </c>
      <c r="BE533" s="320" t="s">
        <v>2694</v>
      </c>
    </row>
    <row r="534" spans="49:57">
      <c r="AW534"/>
      <c r="AX534"/>
      <c r="AY534"/>
      <c r="AZ534" s="211" t="s">
        <v>1572</v>
      </c>
      <c r="BA534" s="211"/>
      <c r="BB534" s="211"/>
      <c r="BC534" s="250"/>
      <c r="BD534" s="323" t="s">
        <v>2697</v>
      </c>
      <c r="BE534" s="321" t="s">
        <v>1530</v>
      </c>
    </row>
    <row r="535" spans="49:57">
      <c r="AW535"/>
      <c r="AX535"/>
      <c r="AY535"/>
      <c r="AZ535" s="211" t="s">
        <v>1345</v>
      </c>
      <c r="BA535" s="211"/>
      <c r="BB535" s="211"/>
      <c r="BC535" s="250"/>
      <c r="BD535" s="323" t="s">
        <v>2698</v>
      </c>
      <c r="BE535" s="320" t="s">
        <v>2695</v>
      </c>
    </row>
    <row r="536" spans="49:57">
      <c r="AW536"/>
      <c r="AX536"/>
      <c r="AY536"/>
      <c r="AZ536" s="211" t="s">
        <v>1346</v>
      </c>
      <c r="BA536" s="211"/>
      <c r="BB536" s="211"/>
      <c r="BC536" s="250"/>
      <c r="BD536" s="323" t="s">
        <v>2699</v>
      </c>
      <c r="BE536" s="320" t="s">
        <v>2696</v>
      </c>
    </row>
    <row r="537" spans="49:57">
      <c r="AW537"/>
      <c r="AX537"/>
      <c r="AY537"/>
      <c r="AZ537" s="211" t="s">
        <v>1347</v>
      </c>
      <c r="BA537" s="211"/>
      <c r="BB537" s="211"/>
      <c r="BC537" s="250"/>
      <c r="BD537" s="323" t="s">
        <v>1216</v>
      </c>
      <c r="BE537" s="321" t="s">
        <v>1469</v>
      </c>
    </row>
    <row r="538" spans="49:57">
      <c r="AW538"/>
      <c r="AX538"/>
      <c r="AY538"/>
      <c r="AZ538" s="211" t="s">
        <v>1348</v>
      </c>
      <c r="BA538" s="211"/>
      <c r="BB538" s="211"/>
      <c r="BC538" s="250"/>
      <c r="BD538" s="323" t="s">
        <v>2700</v>
      </c>
      <c r="BE538" s="321" t="s">
        <v>1531</v>
      </c>
    </row>
    <row r="539" spans="49:57">
      <c r="AW539"/>
      <c r="AX539"/>
      <c r="AY539"/>
      <c r="AZ539" s="211" t="s">
        <v>1349</v>
      </c>
      <c r="BA539" s="211"/>
      <c r="BB539" s="211"/>
      <c r="BC539" s="250"/>
      <c r="BD539" s="323" t="s">
        <v>2701</v>
      </c>
      <c r="BE539" s="321" t="s">
        <v>1215</v>
      </c>
    </row>
    <row r="540" spans="49:57">
      <c r="AW540"/>
      <c r="AX540"/>
      <c r="AY540"/>
      <c r="AZ540" s="211" t="s">
        <v>1350</v>
      </c>
      <c r="BA540" s="211"/>
      <c r="BB540" s="211"/>
      <c r="BC540" s="250"/>
      <c r="BD540" s="323" t="s">
        <v>2702</v>
      </c>
      <c r="BE540" s="321" t="s">
        <v>1532</v>
      </c>
    </row>
    <row r="541" spans="49:57">
      <c r="AW541"/>
      <c r="AX541"/>
      <c r="AY541"/>
      <c r="AZ541" s="211" t="s">
        <v>91</v>
      </c>
      <c r="BA541" s="211"/>
      <c r="BB541" s="211"/>
      <c r="BC541" s="250"/>
      <c r="BD541" s="323" t="s">
        <v>2703</v>
      </c>
      <c r="BE541" s="320" t="s">
        <v>2697</v>
      </c>
    </row>
    <row r="542" spans="49:57">
      <c r="AW542"/>
      <c r="AX542"/>
      <c r="AY542"/>
      <c r="AZ542" s="211" t="s">
        <v>1505</v>
      </c>
      <c r="BA542" s="211"/>
      <c r="BB542" s="211"/>
      <c r="BC542" s="250"/>
      <c r="BD542" s="323" t="s">
        <v>2704</v>
      </c>
      <c r="BE542" s="320" t="s">
        <v>2698</v>
      </c>
    </row>
    <row r="543" spans="49:57">
      <c r="AW543"/>
      <c r="AX543"/>
      <c r="AY543"/>
      <c r="AZ543" s="211" t="s">
        <v>1351</v>
      </c>
      <c r="BA543" s="211"/>
      <c r="BB543" s="211"/>
      <c r="BC543" s="250"/>
      <c r="BD543" s="323" t="s">
        <v>2705</v>
      </c>
      <c r="BE543" s="320" t="s">
        <v>2699</v>
      </c>
    </row>
    <row r="544" spans="49:57">
      <c r="AW544"/>
      <c r="AX544"/>
      <c r="AY544"/>
      <c r="AZ544" s="211" t="s">
        <v>1352</v>
      </c>
      <c r="BA544" s="211"/>
      <c r="BB544" s="211"/>
      <c r="BC544" s="250"/>
      <c r="BD544" s="323" t="s">
        <v>1470</v>
      </c>
      <c r="BE544" s="321" t="s">
        <v>1216</v>
      </c>
    </row>
    <row r="545" spans="49:57">
      <c r="AW545"/>
      <c r="AX545"/>
      <c r="AY545"/>
      <c r="AZ545" s="211" t="s">
        <v>1506</v>
      </c>
      <c r="BA545" s="211"/>
      <c r="BB545" s="211"/>
      <c r="BC545" s="250"/>
      <c r="BD545" s="323" t="s">
        <v>2706</v>
      </c>
      <c r="BE545" s="320" t="s">
        <v>2700</v>
      </c>
    </row>
    <row r="546" spans="49:57">
      <c r="AW546"/>
      <c r="AX546"/>
      <c r="AY546"/>
      <c r="AZ546" s="211" t="s">
        <v>1353</v>
      </c>
      <c r="BA546" s="211"/>
      <c r="BB546" s="211"/>
      <c r="BC546" s="250"/>
      <c r="BD546" s="323" t="s">
        <v>198</v>
      </c>
      <c r="BE546" s="320" t="s">
        <v>2701</v>
      </c>
    </row>
    <row r="547" spans="49:57">
      <c r="AW547"/>
      <c r="AX547"/>
      <c r="AY547"/>
      <c r="AZ547" s="211" t="s">
        <v>1354</v>
      </c>
      <c r="BA547" s="211"/>
      <c r="BB547" s="211"/>
      <c r="BC547" s="250"/>
      <c r="BD547" s="323" t="s">
        <v>1219</v>
      </c>
      <c r="BE547" s="320" t="s">
        <v>2702</v>
      </c>
    </row>
    <row r="548" spans="49:57">
      <c r="AW548"/>
      <c r="AX548"/>
      <c r="AY548"/>
      <c r="AZ548" s="211"/>
      <c r="BA548" s="211"/>
      <c r="BB548" s="211"/>
      <c r="BC548" s="250"/>
      <c r="BD548" s="323" t="s">
        <v>1533</v>
      </c>
      <c r="BE548" s="320" t="s">
        <v>2703</v>
      </c>
    </row>
    <row r="549" spans="49:57">
      <c r="AW549"/>
      <c r="AX549"/>
      <c r="AY549"/>
      <c r="AZ549" s="211"/>
      <c r="BA549" s="211"/>
      <c r="BB549" s="211"/>
      <c r="BC549" s="250"/>
      <c r="BD549" s="323" t="s">
        <v>62</v>
      </c>
      <c r="BE549" s="320" t="s">
        <v>2704</v>
      </c>
    </row>
    <row r="550" spans="49:57">
      <c r="AW550"/>
      <c r="AX550"/>
      <c r="AY550"/>
      <c r="AZ550" s="211"/>
      <c r="BA550" s="211"/>
      <c r="BB550" s="211"/>
      <c r="BC550" s="250"/>
      <c r="BD550" s="323" t="s">
        <v>1534</v>
      </c>
      <c r="BE550" s="320" t="s">
        <v>2705</v>
      </c>
    </row>
    <row r="551" spans="49:57">
      <c r="AW551"/>
      <c r="AX551"/>
      <c r="AY551"/>
      <c r="AZ551" s="211"/>
      <c r="BA551" s="211"/>
      <c r="BB551" s="211"/>
      <c r="BC551" s="250"/>
      <c r="BD551" s="323" t="s">
        <v>1535</v>
      </c>
      <c r="BE551" s="322" t="s">
        <v>1470</v>
      </c>
    </row>
    <row r="552" spans="49:57">
      <c r="AW552"/>
      <c r="AX552"/>
      <c r="AY552"/>
      <c r="AZ552" s="211"/>
      <c r="BA552" s="211"/>
      <c r="BB552" s="211"/>
      <c r="BC552" s="250"/>
      <c r="BD552" s="323" t="s">
        <v>1536</v>
      </c>
      <c r="BE552" s="323" t="s">
        <v>2706</v>
      </c>
    </row>
    <row r="553" spans="49:57">
      <c r="AW553"/>
      <c r="AX553"/>
      <c r="AY553"/>
      <c r="AZ553" s="213"/>
      <c r="BA553" s="213"/>
      <c r="BB553" s="213"/>
      <c r="BC553" s="213"/>
      <c r="BD553" s="323" t="s">
        <v>1018</v>
      </c>
      <c r="BE553" s="323" t="s">
        <v>198</v>
      </c>
    </row>
    <row r="554" spans="49:57">
      <c r="AW554"/>
      <c r="AX554"/>
      <c r="AY554"/>
      <c r="AZ554" s="213"/>
      <c r="BA554" s="213"/>
      <c r="BB554" s="213"/>
      <c r="BC554" s="213"/>
      <c r="BD554" s="323" t="s">
        <v>1471</v>
      </c>
      <c r="BE554" s="322" t="s">
        <v>1219</v>
      </c>
    </row>
    <row r="555" spans="49:57">
      <c r="AW555"/>
      <c r="AX555"/>
      <c r="AY555"/>
      <c r="AZ555" s="213"/>
      <c r="BA555" s="213"/>
      <c r="BB555" s="213"/>
      <c r="BC555" s="213"/>
      <c r="BD555" s="323" t="s">
        <v>2707</v>
      </c>
      <c r="BE555" s="322" t="s">
        <v>1533</v>
      </c>
    </row>
    <row r="556" spans="49:57">
      <c r="AW556"/>
      <c r="AX556"/>
      <c r="AY556"/>
      <c r="AZ556" s="213"/>
      <c r="BA556" s="213"/>
      <c r="BB556" s="213"/>
      <c r="BC556" s="213"/>
      <c r="BD556" s="323" t="s">
        <v>1221</v>
      </c>
      <c r="BE556" s="322" t="s">
        <v>62</v>
      </c>
    </row>
    <row r="557" spans="49:57">
      <c r="AW557"/>
      <c r="AX557"/>
      <c r="AY557"/>
      <c r="AZ557"/>
      <c r="BA557"/>
      <c r="BB557"/>
      <c r="BC557"/>
      <c r="BD557" s="323" t="s">
        <v>1222</v>
      </c>
      <c r="BE557" s="322" t="s">
        <v>1534</v>
      </c>
    </row>
    <row r="558" spans="49:57">
      <c r="AW558"/>
      <c r="AX558"/>
      <c r="AY558"/>
      <c r="AZ558"/>
      <c r="BA558"/>
      <c r="BB558"/>
      <c r="BC558"/>
      <c r="BD558" s="323" t="s">
        <v>2708</v>
      </c>
      <c r="BE558" s="322" t="s">
        <v>1535</v>
      </c>
    </row>
    <row r="559" spans="49:57">
      <c r="AW559"/>
      <c r="AX559"/>
      <c r="AY559"/>
      <c r="AZ559"/>
      <c r="BA559"/>
      <c r="BB559"/>
      <c r="BC559"/>
      <c r="BD559" s="323" t="s">
        <v>1223</v>
      </c>
      <c r="BE559" s="322" t="s">
        <v>1220</v>
      </c>
    </row>
    <row r="560" spans="49:57">
      <c r="AW560"/>
      <c r="AX560"/>
      <c r="AY560"/>
      <c r="AZ560"/>
      <c r="BA560"/>
      <c r="BB560"/>
      <c r="BC560"/>
      <c r="BD560" s="323" t="s">
        <v>2709</v>
      </c>
      <c r="BE560" s="322" t="s">
        <v>1536</v>
      </c>
    </row>
    <row r="561" spans="49:57">
      <c r="AW561"/>
      <c r="AX561"/>
      <c r="AY561"/>
      <c r="AZ561"/>
      <c r="BA561"/>
      <c r="BB561"/>
      <c r="BC561"/>
      <c r="BD561" s="323" t="s">
        <v>2710</v>
      </c>
      <c r="BE561" s="322" t="s">
        <v>1018</v>
      </c>
    </row>
    <row r="562" spans="49:57">
      <c r="AW562"/>
      <c r="AX562"/>
      <c r="AY562"/>
      <c r="AZ562"/>
      <c r="BA562"/>
      <c r="BB562"/>
      <c r="BC562"/>
      <c r="BD562" s="323" t="s">
        <v>2711</v>
      </c>
      <c r="BE562" s="322" t="s">
        <v>1471</v>
      </c>
    </row>
    <row r="563" spans="49:57">
      <c r="AW563"/>
      <c r="AX563"/>
      <c r="AY563"/>
      <c r="AZ563"/>
      <c r="BA563"/>
      <c r="BB563"/>
      <c r="BC563"/>
      <c r="BD563" s="323" t="s">
        <v>1224</v>
      </c>
      <c r="BE563" s="323" t="s">
        <v>2707</v>
      </c>
    </row>
    <row r="564" spans="49:57">
      <c r="AW564"/>
      <c r="AX564"/>
      <c r="AY564"/>
      <c r="AZ564"/>
      <c r="BA564"/>
      <c r="BB564"/>
      <c r="BC564"/>
      <c r="BD564" s="323" t="s">
        <v>2712</v>
      </c>
      <c r="BE564" s="322" t="s">
        <v>1221</v>
      </c>
    </row>
    <row r="565" spans="49:57">
      <c r="AW565"/>
      <c r="AX565"/>
      <c r="AY565"/>
      <c r="AZ565"/>
      <c r="BA565"/>
      <c r="BB565"/>
      <c r="BC565"/>
      <c r="BD565" s="323" t="s">
        <v>2713</v>
      </c>
      <c r="BE565" s="322" t="s">
        <v>1222</v>
      </c>
    </row>
    <row r="566" spans="49:57">
      <c r="AW566"/>
      <c r="AX566"/>
      <c r="AY566"/>
      <c r="AZ566"/>
      <c r="BA566"/>
      <c r="BB566"/>
      <c r="BC566"/>
      <c r="BD566" s="323" t="s">
        <v>2714</v>
      </c>
      <c r="BE566" s="323" t="s">
        <v>2708</v>
      </c>
    </row>
    <row r="567" spans="49:57">
      <c r="AW567"/>
      <c r="AX567"/>
      <c r="AY567"/>
      <c r="AZ567"/>
      <c r="BA567"/>
      <c r="BB567"/>
      <c r="BC567"/>
      <c r="BD567" s="323" t="s">
        <v>1472</v>
      </c>
      <c r="BE567" s="322" t="s">
        <v>1223</v>
      </c>
    </row>
    <row r="568" spans="49:57">
      <c r="AW568"/>
      <c r="AX568"/>
      <c r="AY568"/>
      <c r="AZ568"/>
      <c r="BA568"/>
      <c r="BB568"/>
      <c r="BC568"/>
      <c r="BD568" s="323" t="s">
        <v>1580</v>
      </c>
      <c r="BE568" s="323" t="s">
        <v>2709</v>
      </c>
    </row>
    <row r="569" spans="49:57">
      <c r="AW569"/>
      <c r="AX569"/>
      <c r="AY569"/>
      <c r="AZ569"/>
      <c r="BA569"/>
      <c r="BB569"/>
      <c r="BC569"/>
      <c r="BD569" s="323" t="s">
        <v>2715</v>
      </c>
      <c r="BE569" s="323" t="s">
        <v>2710</v>
      </c>
    </row>
    <row r="570" spans="49:57">
      <c r="AW570"/>
      <c r="AX570"/>
      <c r="AY570"/>
      <c r="AZ570"/>
      <c r="BA570"/>
      <c r="BB570"/>
      <c r="BC570"/>
      <c r="BD570" s="323" t="s">
        <v>2716</v>
      </c>
      <c r="BE570" s="323" t="s">
        <v>2711</v>
      </c>
    </row>
    <row r="571" spans="49:57">
      <c r="AW571"/>
      <c r="AX571"/>
      <c r="AY571"/>
      <c r="AZ571"/>
      <c r="BA571"/>
      <c r="BB571"/>
      <c r="BC571"/>
      <c r="BD571" s="323" t="s">
        <v>2717</v>
      </c>
      <c r="BE571" s="322" t="s">
        <v>1224</v>
      </c>
    </row>
    <row r="572" spans="49:57">
      <c r="AW572"/>
      <c r="AX572"/>
      <c r="AY572"/>
      <c r="AZ572"/>
      <c r="BA572"/>
      <c r="BB572"/>
      <c r="BC572"/>
      <c r="BD572" s="323" t="s">
        <v>203</v>
      </c>
      <c r="BE572" s="323" t="s">
        <v>2712</v>
      </c>
    </row>
    <row r="573" spans="49:57">
      <c r="AW573"/>
      <c r="AX573"/>
      <c r="AY573"/>
      <c r="AZ573"/>
      <c r="BA573"/>
      <c r="BB573"/>
      <c r="BC573"/>
      <c r="BD573" s="323" t="s">
        <v>1225</v>
      </c>
      <c r="BE573" s="323" t="s">
        <v>2713</v>
      </c>
    </row>
    <row r="574" spans="49:57">
      <c r="BD574" s="323" t="s">
        <v>2718</v>
      </c>
      <c r="BE574" s="323" t="s">
        <v>2714</v>
      </c>
    </row>
    <row r="575" spans="49:57">
      <c r="BD575" s="323" t="s">
        <v>204</v>
      </c>
      <c r="BE575" s="322" t="s">
        <v>1472</v>
      </c>
    </row>
    <row r="576" spans="49:57">
      <c r="BD576" s="323" t="s">
        <v>2719</v>
      </c>
      <c r="BE576" s="322" t="s">
        <v>1580</v>
      </c>
    </row>
    <row r="577" spans="56:57">
      <c r="BD577" s="323" t="s">
        <v>205</v>
      </c>
      <c r="BE577" s="323" t="s">
        <v>2715</v>
      </c>
    </row>
    <row r="578" spans="56:57">
      <c r="BD578" s="323" t="s">
        <v>1226</v>
      </c>
      <c r="BE578" s="211" t="s">
        <v>3003</v>
      </c>
    </row>
    <row r="579" spans="56:57">
      <c r="BD579" s="323" t="s">
        <v>1473</v>
      </c>
      <c r="BE579" s="323" t="s">
        <v>2717</v>
      </c>
    </row>
    <row r="580" spans="56:57">
      <c r="BD580" s="323" t="s">
        <v>2720</v>
      </c>
      <c r="BE580" s="323" t="s">
        <v>203</v>
      </c>
    </row>
    <row r="581" spans="56:57">
      <c r="BD581" s="323" t="s">
        <v>2721</v>
      </c>
      <c r="BE581" s="322" t="s">
        <v>1225</v>
      </c>
    </row>
    <row r="582" spans="56:57">
      <c r="BD582" s="323" t="s">
        <v>2722</v>
      </c>
      <c r="BE582" s="323" t="s">
        <v>2718</v>
      </c>
    </row>
    <row r="583" spans="56:57">
      <c r="BD583" s="323" t="s">
        <v>2723</v>
      </c>
      <c r="BE583" s="322" t="s">
        <v>204</v>
      </c>
    </row>
    <row r="584" spans="56:57">
      <c r="BD584" s="323" t="s">
        <v>2724</v>
      </c>
      <c r="BE584" s="323" t="s">
        <v>2719</v>
      </c>
    </row>
    <row r="585" spans="56:57">
      <c r="BD585" s="323" t="s">
        <v>65</v>
      </c>
      <c r="BE585" s="323" t="s">
        <v>205</v>
      </c>
    </row>
    <row r="586" spans="56:57">
      <c r="BD586" s="323" t="s">
        <v>2725</v>
      </c>
      <c r="BE586" s="322" t="s">
        <v>1226</v>
      </c>
    </row>
    <row r="587" spans="56:57">
      <c r="BD587" s="323" t="s">
        <v>1227</v>
      </c>
      <c r="BE587" s="322" t="s">
        <v>1473</v>
      </c>
    </row>
    <row r="588" spans="56:57">
      <c r="BD588" s="323" t="s">
        <v>2726</v>
      </c>
      <c r="BE588" s="323" t="s">
        <v>2720</v>
      </c>
    </row>
    <row r="589" spans="56:57">
      <c r="BD589" s="323" t="s">
        <v>2727</v>
      </c>
      <c r="BE589" s="323" t="s">
        <v>2721</v>
      </c>
    </row>
    <row r="590" spans="56:57">
      <c r="BD590" s="323" t="s">
        <v>2728</v>
      </c>
      <c r="BE590" s="323" t="s">
        <v>2722</v>
      </c>
    </row>
    <row r="591" spans="56:57">
      <c r="BD591" s="323" t="s">
        <v>1537</v>
      </c>
      <c r="BE591" s="323" t="s">
        <v>2723</v>
      </c>
    </row>
    <row r="592" spans="56:57">
      <c r="BD592" s="323" t="s">
        <v>1538</v>
      </c>
      <c r="BE592" s="323" t="s">
        <v>2724</v>
      </c>
    </row>
    <row r="593" spans="56:60">
      <c r="BD593" s="323" t="s">
        <v>2995</v>
      </c>
      <c r="BE593" s="322" t="s">
        <v>65</v>
      </c>
    </row>
    <row r="594" spans="56:60">
      <c r="BD594" s="323" t="s">
        <v>1539</v>
      </c>
      <c r="BE594" s="323" t="s">
        <v>2725</v>
      </c>
      <c r="BH594" s="132"/>
    </row>
    <row r="595" spans="56:60">
      <c r="BD595" s="323" t="s">
        <v>1228</v>
      </c>
      <c r="BE595" s="322" t="s">
        <v>1227</v>
      </c>
    </row>
    <row r="596" spans="56:60">
      <c r="BD596" s="323" t="s">
        <v>1229</v>
      </c>
      <c r="BE596" s="323" t="s">
        <v>2726</v>
      </c>
    </row>
    <row r="597" spans="56:60">
      <c r="BD597" s="323" t="s">
        <v>68</v>
      </c>
      <c r="BE597" s="323" t="s">
        <v>2727</v>
      </c>
    </row>
    <row r="598" spans="56:60">
      <c r="BD598" s="323" t="s">
        <v>1230</v>
      </c>
      <c r="BE598" s="323" t="s">
        <v>2728</v>
      </c>
    </row>
    <row r="599" spans="56:60">
      <c r="BD599" s="323" t="s">
        <v>2730</v>
      </c>
      <c r="BE599" s="322" t="s">
        <v>1537</v>
      </c>
    </row>
    <row r="600" spans="56:60">
      <c r="BD600" s="323" t="s">
        <v>1073</v>
      </c>
      <c r="BE600" s="322" t="s">
        <v>1538</v>
      </c>
    </row>
    <row r="601" spans="56:60">
      <c r="BD601" s="323" t="s">
        <v>2731</v>
      </c>
      <c r="BE601" s="322" t="s">
        <v>2729</v>
      </c>
    </row>
    <row r="602" spans="56:60">
      <c r="BD602" s="323" t="s">
        <v>1474</v>
      </c>
      <c r="BE602" s="322" t="s">
        <v>1539</v>
      </c>
    </row>
    <row r="603" spans="56:60">
      <c r="BD603" s="323" t="s">
        <v>2732</v>
      </c>
      <c r="BE603" s="322" t="s">
        <v>1228</v>
      </c>
    </row>
    <row r="604" spans="56:60">
      <c r="BD604" s="323" t="s">
        <v>2733</v>
      </c>
      <c r="BE604" s="322" t="s">
        <v>1229</v>
      </c>
    </row>
    <row r="605" spans="56:60">
      <c r="BD605" s="323" t="s">
        <v>2734</v>
      </c>
      <c r="BE605" s="322" t="s">
        <v>68</v>
      </c>
    </row>
    <row r="606" spans="56:60">
      <c r="BD606" s="323" t="s">
        <v>2735</v>
      </c>
      <c r="BE606" s="322" t="s">
        <v>1230</v>
      </c>
    </row>
    <row r="607" spans="56:60">
      <c r="BD607" s="323" t="s">
        <v>2736</v>
      </c>
      <c r="BE607" s="323" t="s">
        <v>2730</v>
      </c>
    </row>
    <row r="608" spans="56:60">
      <c r="BD608" s="323" t="s">
        <v>1540</v>
      </c>
      <c r="BE608" s="322" t="s">
        <v>1073</v>
      </c>
    </row>
    <row r="609" spans="56:57">
      <c r="BD609" s="323" t="s">
        <v>1231</v>
      </c>
      <c r="BE609" s="323" t="s">
        <v>2731</v>
      </c>
    </row>
    <row r="610" spans="56:57">
      <c r="BD610" s="323" t="s">
        <v>1232</v>
      </c>
      <c r="BE610" s="322" t="s">
        <v>1474</v>
      </c>
    </row>
    <row r="611" spans="56:57">
      <c r="BD611" s="323" t="s">
        <v>1233</v>
      </c>
      <c r="BE611" s="323" t="s">
        <v>2732</v>
      </c>
    </row>
    <row r="612" spans="56:57">
      <c r="BD612" s="323" t="s">
        <v>2737</v>
      </c>
      <c r="BE612" s="323" t="s">
        <v>2733</v>
      </c>
    </row>
    <row r="613" spans="56:57">
      <c r="BD613" s="323" t="s">
        <v>209</v>
      </c>
      <c r="BE613" s="323" t="s">
        <v>2734</v>
      </c>
    </row>
    <row r="614" spans="56:57">
      <c r="BD614" s="323" t="s">
        <v>2738</v>
      </c>
      <c r="BE614" s="323" t="s">
        <v>2735</v>
      </c>
    </row>
    <row r="615" spans="56:57">
      <c r="BD615" s="323" t="s">
        <v>1475</v>
      </c>
      <c r="BE615" s="323" t="s">
        <v>2736</v>
      </c>
    </row>
    <row r="616" spans="56:57">
      <c r="BD616" s="323" t="s">
        <v>2739</v>
      </c>
      <c r="BE616" s="322" t="s">
        <v>1540</v>
      </c>
    </row>
    <row r="617" spans="56:57">
      <c r="BD617" s="323" t="s">
        <v>2740</v>
      </c>
      <c r="BE617" s="322" t="s">
        <v>1231</v>
      </c>
    </row>
    <row r="618" spans="56:57">
      <c r="BD618" s="323" t="s">
        <v>211</v>
      </c>
      <c r="BE618" s="322" t="s">
        <v>1232</v>
      </c>
    </row>
    <row r="619" spans="56:57">
      <c r="BD619" s="323" t="s">
        <v>2741</v>
      </c>
      <c r="BE619" s="322" t="s">
        <v>1233</v>
      </c>
    </row>
    <row r="620" spans="56:57">
      <c r="BD620" s="323" t="s">
        <v>2742</v>
      </c>
      <c r="BE620" s="323" t="s">
        <v>2737</v>
      </c>
    </row>
    <row r="621" spans="56:57">
      <c r="BD621" s="323" t="s">
        <v>2743</v>
      </c>
      <c r="BE621" s="323" t="s">
        <v>209</v>
      </c>
    </row>
    <row r="622" spans="56:57">
      <c r="BD622" s="323" t="s">
        <v>1234</v>
      </c>
      <c r="BE622" s="323" t="s">
        <v>2738</v>
      </c>
    </row>
    <row r="623" spans="56:57">
      <c r="BD623" s="323" t="s">
        <v>2744</v>
      </c>
      <c r="BE623" s="322" t="s">
        <v>1475</v>
      </c>
    </row>
    <row r="624" spans="56:57">
      <c r="BD624" s="323" t="s">
        <v>2745</v>
      </c>
      <c r="BE624" s="323" t="s">
        <v>2739</v>
      </c>
    </row>
    <row r="625" spans="56:57">
      <c r="BD625" s="323" t="s">
        <v>1235</v>
      </c>
      <c r="BE625" s="323" t="s">
        <v>2740</v>
      </c>
    </row>
    <row r="626" spans="56:57">
      <c r="BD626" s="323" t="s">
        <v>1236</v>
      </c>
      <c r="BE626" s="323" t="s">
        <v>211</v>
      </c>
    </row>
    <row r="627" spans="56:57">
      <c r="BD627" s="323" t="s">
        <v>2746</v>
      </c>
      <c r="BE627" s="323" t="s">
        <v>2741</v>
      </c>
    </row>
    <row r="628" spans="56:57">
      <c r="BD628" s="323" t="s">
        <v>1476</v>
      </c>
      <c r="BE628" s="323" t="s">
        <v>2742</v>
      </c>
    </row>
    <row r="629" spans="56:57">
      <c r="BD629" s="323" t="s">
        <v>1541</v>
      </c>
      <c r="BE629" s="323" t="s">
        <v>2743</v>
      </c>
    </row>
    <row r="630" spans="56:57">
      <c r="BD630" s="323" t="s">
        <v>2747</v>
      </c>
      <c r="BE630" s="322" t="s">
        <v>1234</v>
      </c>
    </row>
    <row r="631" spans="56:57">
      <c r="BD631" s="323" t="s">
        <v>1237</v>
      </c>
      <c r="BE631" s="323" t="s">
        <v>2744</v>
      </c>
    </row>
    <row r="632" spans="56:57">
      <c r="BD632" s="323" t="s">
        <v>2748</v>
      </c>
      <c r="BE632" s="323" t="s">
        <v>2745</v>
      </c>
    </row>
    <row r="633" spans="56:57">
      <c r="BD633" s="323" t="s">
        <v>1238</v>
      </c>
      <c r="BE633" s="322" t="s">
        <v>1235</v>
      </c>
    </row>
    <row r="634" spans="56:57">
      <c r="BD634" s="323" t="s">
        <v>2749</v>
      </c>
      <c r="BE634" s="322" t="s">
        <v>1236</v>
      </c>
    </row>
    <row r="635" spans="56:57">
      <c r="BD635" s="323" t="s">
        <v>1477</v>
      </c>
      <c r="BE635" s="323" t="s">
        <v>2746</v>
      </c>
    </row>
    <row r="636" spans="56:57">
      <c r="BD636" s="323" t="s">
        <v>2750</v>
      </c>
      <c r="BE636" s="322" t="s">
        <v>1476</v>
      </c>
    </row>
    <row r="637" spans="56:57">
      <c r="BD637" s="323" t="s">
        <v>2751</v>
      </c>
      <c r="BE637" s="322" t="s">
        <v>1541</v>
      </c>
    </row>
    <row r="638" spans="56:57">
      <c r="BD638" s="323" t="s">
        <v>2752</v>
      </c>
      <c r="BE638" s="323" t="s">
        <v>2747</v>
      </c>
    </row>
    <row r="639" spans="56:57">
      <c r="BD639" s="323" t="s">
        <v>2753</v>
      </c>
      <c r="BE639" s="322" t="s">
        <v>1237</v>
      </c>
    </row>
    <row r="640" spans="56:57">
      <c r="BD640" s="323" t="s">
        <v>71</v>
      </c>
      <c r="BE640" s="323" t="s">
        <v>2748</v>
      </c>
    </row>
    <row r="641" spans="56:57">
      <c r="BD641" s="323" t="s">
        <v>1239</v>
      </c>
      <c r="BE641" s="322" t="s">
        <v>1238</v>
      </c>
    </row>
    <row r="642" spans="56:57">
      <c r="BD642" s="323" t="s">
        <v>1240</v>
      </c>
      <c r="BE642" s="323" t="s">
        <v>2749</v>
      </c>
    </row>
    <row r="643" spans="56:57">
      <c r="BD643" s="323" t="s">
        <v>1241</v>
      </c>
      <c r="BE643" s="323" t="s">
        <v>1477</v>
      </c>
    </row>
    <row r="644" spans="56:57">
      <c r="BD644" s="323" t="s">
        <v>1542</v>
      </c>
      <c r="BE644" s="323" t="s">
        <v>2750</v>
      </c>
    </row>
    <row r="645" spans="56:57">
      <c r="BD645" s="323" t="s">
        <v>2754</v>
      </c>
      <c r="BE645" s="323" t="s">
        <v>2751</v>
      </c>
    </row>
    <row r="646" spans="56:57">
      <c r="BD646" s="323" t="s">
        <v>2755</v>
      </c>
      <c r="BE646" s="323" t="s">
        <v>2752</v>
      </c>
    </row>
    <row r="647" spans="56:57">
      <c r="BD647" s="323" t="s">
        <v>2756</v>
      </c>
      <c r="BE647" s="323" t="s">
        <v>2753</v>
      </c>
    </row>
    <row r="648" spans="56:57">
      <c r="BD648" s="323" t="s">
        <v>2176</v>
      </c>
      <c r="BE648" s="322" t="s">
        <v>71</v>
      </c>
    </row>
    <row r="649" spans="56:57">
      <c r="BD649" s="323" t="s">
        <v>1242</v>
      </c>
      <c r="BE649" s="322" t="s">
        <v>1239</v>
      </c>
    </row>
    <row r="650" spans="56:57">
      <c r="BD650" s="323" t="s">
        <v>1243</v>
      </c>
      <c r="BE650" s="322" t="s">
        <v>1240</v>
      </c>
    </row>
    <row r="651" spans="56:57">
      <c r="BD651" s="323" t="s">
        <v>1244</v>
      </c>
      <c r="BE651" s="322" t="s">
        <v>1241</v>
      </c>
    </row>
    <row r="652" spans="56:57">
      <c r="BD652" s="323" t="s">
        <v>2757</v>
      </c>
      <c r="BE652" s="322" t="s">
        <v>1542</v>
      </c>
    </row>
    <row r="653" spans="56:57">
      <c r="BD653" s="323" t="s">
        <v>2758</v>
      </c>
      <c r="BE653" s="323" t="s">
        <v>2754</v>
      </c>
    </row>
    <row r="654" spans="56:57">
      <c r="BD654" s="323" t="s">
        <v>2759</v>
      </c>
      <c r="BE654" s="323" t="s">
        <v>2755</v>
      </c>
    </row>
    <row r="655" spans="56:57">
      <c r="BD655" s="323" t="s">
        <v>1478</v>
      </c>
      <c r="BE655" s="323" t="s">
        <v>2756</v>
      </c>
    </row>
    <row r="656" spans="56:57">
      <c r="BD656" s="323" t="s">
        <v>57</v>
      </c>
      <c r="BE656" s="322" t="s">
        <v>2176</v>
      </c>
    </row>
    <row r="657" spans="56:57">
      <c r="BD657" s="323" t="s">
        <v>2760</v>
      </c>
      <c r="BE657" s="322" t="s">
        <v>1242</v>
      </c>
    </row>
    <row r="658" spans="56:57">
      <c r="BD658" s="323" t="s">
        <v>2761</v>
      </c>
      <c r="BE658" s="322" t="s">
        <v>1243</v>
      </c>
    </row>
    <row r="659" spans="56:57">
      <c r="BD659" s="323" t="s">
        <v>2762</v>
      </c>
      <c r="BE659" s="322" t="s">
        <v>1244</v>
      </c>
    </row>
    <row r="660" spans="56:57">
      <c r="BD660" s="323" t="s">
        <v>2763</v>
      </c>
      <c r="BE660" s="323" t="s">
        <v>2757</v>
      </c>
    </row>
    <row r="661" spans="56:57">
      <c r="BD661" s="323" t="s">
        <v>1245</v>
      </c>
      <c r="BE661" s="323" t="s">
        <v>2758</v>
      </c>
    </row>
    <row r="662" spans="56:57">
      <c r="BD662" s="323" t="s">
        <v>1479</v>
      </c>
      <c r="BE662" s="322" t="s">
        <v>1429</v>
      </c>
    </row>
    <row r="663" spans="56:57">
      <c r="BD663" s="323" t="s">
        <v>1543</v>
      </c>
      <c r="BE663" s="323" t="s">
        <v>2759</v>
      </c>
    </row>
    <row r="664" spans="56:57">
      <c r="BD664" s="323" t="s">
        <v>2764</v>
      </c>
      <c r="BE664" s="322" t="s">
        <v>1478</v>
      </c>
    </row>
    <row r="665" spans="56:57">
      <c r="BD665" s="323" t="s">
        <v>2765</v>
      </c>
      <c r="BE665" s="323" t="s">
        <v>57</v>
      </c>
    </row>
    <row r="666" spans="56:57">
      <c r="BD666" s="323" t="s">
        <v>2766</v>
      </c>
      <c r="BE666" s="323" t="s">
        <v>2760</v>
      </c>
    </row>
    <row r="667" spans="56:57">
      <c r="BD667" s="323" t="s">
        <v>1480</v>
      </c>
      <c r="BE667" s="323" t="s">
        <v>2761</v>
      </c>
    </row>
    <row r="668" spans="56:57">
      <c r="BD668" s="323" t="s">
        <v>2767</v>
      </c>
      <c r="BE668" s="323" t="s">
        <v>2762</v>
      </c>
    </row>
    <row r="669" spans="56:57">
      <c r="BD669" s="323" t="s">
        <v>1544</v>
      </c>
      <c r="BE669" s="323" t="s">
        <v>2763</v>
      </c>
    </row>
    <row r="670" spans="56:57">
      <c r="BD670" s="323" t="s">
        <v>1246</v>
      </c>
      <c r="BE670" s="322" t="s">
        <v>1245</v>
      </c>
    </row>
    <row r="671" spans="56:57">
      <c r="BD671" s="323" t="s">
        <v>2768</v>
      </c>
      <c r="BE671" s="322" t="s">
        <v>1479</v>
      </c>
    </row>
    <row r="672" spans="56:57">
      <c r="BD672" s="323" t="s">
        <v>225</v>
      </c>
      <c r="BE672" s="322" t="s">
        <v>1543</v>
      </c>
    </row>
    <row r="673" spans="56:57">
      <c r="BD673" s="323" t="s">
        <v>1247</v>
      </c>
      <c r="BE673" s="323" t="s">
        <v>2764</v>
      </c>
    </row>
    <row r="674" spans="56:57">
      <c r="BD674" s="323" t="s">
        <v>1248</v>
      </c>
      <c r="BE674" s="323" t="s">
        <v>2765</v>
      </c>
    </row>
    <row r="675" spans="56:57">
      <c r="BD675" s="323" t="s">
        <v>2769</v>
      </c>
      <c r="BE675" s="323" t="s">
        <v>2766</v>
      </c>
    </row>
    <row r="676" spans="56:57">
      <c r="BD676" s="323" t="s">
        <v>2770</v>
      </c>
      <c r="BE676" s="322" t="s">
        <v>1480</v>
      </c>
    </row>
    <row r="677" spans="56:57">
      <c r="BD677" s="323" t="s">
        <v>1249</v>
      </c>
      <c r="BE677" s="323" t="s">
        <v>2767</v>
      </c>
    </row>
    <row r="678" spans="56:57">
      <c r="BD678" s="323" t="s">
        <v>2771</v>
      </c>
      <c r="BE678" s="322" t="s">
        <v>1544</v>
      </c>
    </row>
    <row r="679" spans="56:57">
      <c r="BD679" s="323" t="s">
        <v>1481</v>
      </c>
      <c r="BE679" s="322" t="s">
        <v>1246</v>
      </c>
    </row>
    <row r="680" spans="56:57">
      <c r="BD680" s="323" t="s">
        <v>2772</v>
      </c>
      <c r="BE680" s="323" t="s">
        <v>2768</v>
      </c>
    </row>
    <row r="681" spans="56:57">
      <c r="BD681" s="323" t="s">
        <v>1250</v>
      </c>
      <c r="BE681" s="322" t="s">
        <v>225</v>
      </c>
    </row>
    <row r="682" spans="56:57">
      <c r="BD682" s="323" t="s">
        <v>2773</v>
      </c>
      <c r="BE682" s="322" t="s">
        <v>1247</v>
      </c>
    </row>
    <row r="683" spans="56:57">
      <c r="BD683" s="323" t="s">
        <v>2774</v>
      </c>
      <c r="BE683" s="322" t="s">
        <v>1248</v>
      </c>
    </row>
    <row r="684" spans="56:57">
      <c r="BD684" s="323" t="s">
        <v>1482</v>
      </c>
      <c r="BE684" s="323" t="s">
        <v>2769</v>
      </c>
    </row>
    <row r="685" spans="56:57">
      <c r="BD685" s="323" t="s">
        <v>2775</v>
      </c>
      <c r="BE685" s="323" t="s">
        <v>2770</v>
      </c>
    </row>
    <row r="686" spans="56:57">
      <c r="BD686" s="323" t="s">
        <v>1251</v>
      </c>
      <c r="BE686" s="322" t="s">
        <v>1249</v>
      </c>
    </row>
    <row r="687" spans="56:57">
      <c r="BD687" s="323" t="s">
        <v>2776</v>
      </c>
      <c r="BE687" s="323" t="s">
        <v>2771</v>
      </c>
    </row>
    <row r="688" spans="56:57">
      <c r="BD688" s="323" t="s">
        <v>1483</v>
      </c>
      <c r="BE688" s="322" t="s">
        <v>1481</v>
      </c>
    </row>
    <row r="689" spans="56:57">
      <c r="BD689" s="323" t="s">
        <v>2777</v>
      </c>
      <c r="BE689" s="323" t="s">
        <v>2772</v>
      </c>
    </row>
    <row r="690" spans="56:57">
      <c r="BD690" s="323" t="s">
        <v>2778</v>
      </c>
      <c r="BE690" s="322" t="s">
        <v>1250</v>
      </c>
    </row>
    <row r="691" spans="56:57">
      <c r="BD691" s="323" t="s">
        <v>2779</v>
      </c>
      <c r="BE691" s="323" t="s">
        <v>2773</v>
      </c>
    </row>
    <row r="692" spans="56:57">
      <c r="BD692" s="323" t="s">
        <v>2780</v>
      </c>
      <c r="BE692" s="323" t="s">
        <v>2774</v>
      </c>
    </row>
    <row r="693" spans="56:57">
      <c r="BD693" s="323" t="s">
        <v>1484</v>
      </c>
      <c r="BE693" s="322" t="s">
        <v>1482</v>
      </c>
    </row>
    <row r="694" spans="56:57">
      <c r="BD694" s="323" t="s">
        <v>2781</v>
      </c>
      <c r="BE694" s="323" t="s">
        <v>2775</v>
      </c>
    </row>
    <row r="695" spans="56:57">
      <c r="BD695" s="323" t="s">
        <v>2782</v>
      </c>
      <c r="BE695" s="322" t="s">
        <v>1251</v>
      </c>
    </row>
    <row r="696" spans="56:57">
      <c r="BD696" s="323" t="s">
        <v>2783</v>
      </c>
      <c r="BE696" s="323" t="s">
        <v>2776</v>
      </c>
    </row>
    <row r="697" spans="56:57">
      <c r="BD697" s="323" t="s">
        <v>2784</v>
      </c>
      <c r="BE697" s="322" t="s">
        <v>1483</v>
      </c>
    </row>
    <row r="698" spans="56:57">
      <c r="BD698" s="323" t="s">
        <v>1252</v>
      </c>
      <c r="BE698" s="323" t="s">
        <v>2777</v>
      </c>
    </row>
    <row r="699" spans="56:57">
      <c r="BD699" s="323" t="s">
        <v>2785</v>
      </c>
      <c r="BE699" s="323" t="s">
        <v>2778</v>
      </c>
    </row>
    <row r="700" spans="56:57">
      <c r="BD700" s="323" t="s">
        <v>1253</v>
      </c>
      <c r="BE700" s="323" t="s">
        <v>2779</v>
      </c>
    </row>
    <row r="701" spans="56:57">
      <c r="BD701" s="323" t="s">
        <v>2786</v>
      </c>
      <c r="BE701" s="323" t="s">
        <v>2780</v>
      </c>
    </row>
    <row r="702" spans="56:57">
      <c r="BD702" s="323" t="s">
        <v>1254</v>
      </c>
      <c r="BE702" s="322" t="s">
        <v>1484</v>
      </c>
    </row>
    <row r="703" spans="56:57">
      <c r="BD703" s="323" t="s">
        <v>2788</v>
      </c>
      <c r="BE703" s="323" t="s">
        <v>2781</v>
      </c>
    </row>
    <row r="704" spans="56:57">
      <c r="BD704" s="323" t="s">
        <v>2789</v>
      </c>
      <c r="BE704" s="323" t="s">
        <v>2782</v>
      </c>
    </row>
    <row r="705" spans="56:57">
      <c r="BD705" s="323" t="s">
        <v>1485</v>
      </c>
      <c r="BE705" s="323" t="s">
        <v>2783</v>
      </c>
    </row>
    <row r="706" spans="56:57">
      <c r="BD706" s="323" t="s">
        <v>1486</v>
      </c>
      <c r="BE706" s="323" t="s">
        <v>2784</v>
      </c>
    </row>
    <row r="707" spans="56:57">
      <c r="BD707" s="323" t="s">
        <v>2790</v>
      </c>
      <c r="BE707" s="322" t="s">
        <v>1252</v>
      </c>
    </row>
    <row r="708" spans="56:57">
      <c r="BD708" s="323" t="s">
        <v>2791</v>
      </c>
      <c r="BE708" s="323" t="s">
        <v>2785</v>
      </c>
    </row>
    <row r="709" spans="56:57">
      <c r="BD709" s="323" t="s">
        <v>1256</v>
      </c>
      <c r="BE709" s="322" t="s">
        <v>1253</v>
      </c>
    </row>
    <row r="710" spans="56:57">
      <c r="BD710" s="323" t="s">
        <v>2792</v>
      </c>
      <c r="BE710" s="323" t="s">
        <v>2786</v>
      </c>
    </row>
    <row r="711" spans="56:57">
      <c r="BD711" s="323" t="s">
        <v>2793</v>
      </c>
      <c r="BE711" s="321" t="s">
        <v>1254</v>
      </c>
    </row>
    <row r="712" spans="56:57">
      <c r="BD712" s="323" t="s">
        <v>2794</v>
      </c>
      <c r="BE712" s="322" t="s">
        <v>2787</v>
      </c>
    </row>
    <row r="713" spans="56:57">
      <c r="BD713" s="323" t="s">
        <v>2795</v>
      </c>
      <c r="BE713" s="323" t="s">
        <v>2788</v>
      </c>
    </row>
    <row r="714" spans="56:57">
      <c r="BD714" s="323" t="s">
        <v>72</v>
      </c>
      <c r="BE714" s="323" t="s">
        <v>2789</v>
      </c>
    </row>
    <row r="715" spans="56:57">
      <c r="BD715" s="323" t="s">
        <v>2796</v>
      </c>
      <c r="BE715" s="322" t="s">
        <v>1485</v>
      </c>
    </row>
    <row r="716" spans="56:57">
      <c r="BD716" s="323" t="s">
        <v>1487</v>
      </c>
      <c r="BE716" s="322" t="s">
        <v>1486</v>
      </c>
    </row>
    <row r="717" spans="56:57">
      <c r="BD717" s="323" t="s">
        <v>1545</v>
      </c>
      <c r="BE717" s="323" t="s">
        <v>2790</v>
      </c>
    </row>
    <row r="718" spans="56:57">
      <c r="BD718" s="323" t="s">
        <v>1015</v>
      </c>
      <c r="BE718" s="323" t="s">
        <v>2791</v>
      </c>
    </row>
    <row r="719" spans="56:57">
      <c r="BD719" s="323" t="s">
        <v>1257</v>
      </c>
      <c r="BE719" s="322" t="s">
        <v>1256</v>
      </c>
    </row>
    <row r="720" spans="56:57">
      <c r="BD720" s="323" t="s">
        <v>2797</v>
      </c>
      <c r="BE720" s="323" t="s">
        <v>2792</v>
      </c>
    </row>
    <row r="721" spans="56:57">
      <c r="BD721" s="323" t="s">
        <v>2798</v>
      </c>
      <c r="BE721" s="323" t="s">
        <v>2793</v>
      </c>
    </row>
    <row r="722" spans="56:57">
      <c r="BD722" s="323" t="s">
        <v>32</v>
      </c>
      <c r="BE722" s="323" t="s">
        <v>2794</v>
      </c>
    </row>
    <row r="723" spans="56:57">
      <c r="BD723" s="323" t="s">
        <v>1546</v>
      </c>
      <c r="BE723" s="323" t="s">
        <v>2795</v>
      </c>
    </row>
    <row r="724" spans="56:57">
      <c r="BD724" s="323" t="s">
        <v>2799</v>
      </c>
      <c r="BE724" s="322" t="s">
        <v>72</v>
      </c>
    </row>
    <row r="725" spans="56:57">
      <c r="BD725" s="323" t="s">
        <v>2800</v>
      </c>
      <c r="BE725" s="323" t="s">
        <v>2796</v>
      </c>
    </row>
    <row r="726" spans="56:57">
      <c r="BD726" s="323" t="s">
        <v>2801</v>
      </c>
      <c r="BE726" s="322" t="s">
        <v>1487</v>
      </c>
    </row>
    <row r="727" spans="56:57">
      <c r="BD727" s="323" t="s">
        <v>1259</v>
      </c>
      <c r="BE727" s="322" t="s">
        <v>1545</v>
      </c>
    </row>
    <row r="728" spans="56:57">
      <c r="BD728" s="323" t="s">
        <v>1488</v>
      </c>
      <c r="BE728" s="322" t="s">
        <v>1015</v>
      </c>
    </row>
    <row r="729" spans="56:57">
      <c r="BD729" s="323" t="s">
        <v>2802</v>
      </c>
      <c r="BE729" s="322" t="s">
        <v>1257</v>
      </c>
    </row>
    <row r="730" spans="56:57">
      <c r="BD730" s="323" t="s">
        <v>2803</v>
      </c>
      <c r="BE730" s="323" t="s">
        <v>2797</v>
      </c>
    </row>
    <row r="731" spans="56:57">
      <c r="BD731" s="323" t="s">
        <v>2804</v>
      </c>
      <c r="BE731" s="322" t="s">
        <v>1258</v>
      </c>
    </row>
    <row r="732" spans="56:57">
      <c r="BD732" s="323" t="s">
        <v>2805</v>
      </c>
      <c r="BE732" s="323" t="s">
        <v>2798</v>
      </c>
    </row>
    <row r="733" spans="56:57">
      <c r="BD733" s="323" t="s">
        <v>1260</v>
      </c>
      <c r="BE733" s="322" t="s">
        <v>32</v>
      </c>
    </row>
    <row r="734" spans="56:57">
      <c r="BD734" s="323" t="s">
        <v>2806</v>
      </c>
      <c r="BE734" s="322" t="s">
        <v>1546</v>
      </c>
    </row>
    <row r="735" spans="56:57">
      <c r="BD735" s="323" t="s">
        <v>1261</v>
      </c>
      <c r="BE735" s="323" t="s">
        <v>2799</v>
      </c>
    </row>
    <row r="736" spans="56:57">
      <c r="BD736" s="323" t="s">
        <v>1262</v>
      </c>
      <c r="BE736" s="323" t="s">
        <v>2800</v>
      </c>
    </row>
    <row r="737" spans="56:57">
      <c r="BD737" s="323" t="s">
        <v>1263</v>
      </c>
      <c r="BE737" s="323" t="s">
        <v>2801</v>
      </c>
    </row>
    <row r="738" spans="56:57">
      <c r="BD738" s="323" t="s">
        <v>1547</v>
      </c>
      <c r="BE738" s="322" t="s">
        <v>1259</v>
      </c>
    </row>
    <row r="739" spans="56:57">
      <c r="BD739" s="323" t="s">
        <v>1548</v>
      </c>
      <c r="BE739" s="322" t="s">
        <v>1488</v>
      </c>
    </row>
    <row r="740" spans="56:57">
      <c r="BD740" s="323" t="s">
        <v>2807</v>
      </c>
      <c r="BE740" s="323" t="s">
        <v>2802</v>
      </c>
    </row>
    <row r="741" spans="56:57">
      <c r="BD741" s="323" t="s">
        <v>1264</v>
      </c>
      <c r="BE741" s="323" t="s">
        <v>2803</v>
      </c>
    </row>
    <row r="742" spans="56:57">
      <c r="BD742" s="323" t="s">
        <v>1265</v>
      </c>
      <c r="BE742" s="323" t="s">
        <v>2804</v>
      </c>
    </row>
    <row r="743" spans="56:57">
      <c r="BD743" s="323" t="s">
        <v>2808</v>
      </c>
      <c r="BE743" s="323" t="s">
        <v>2805</v>
      </c>
    </row>
    <row r="744" spans="56:57">
      <c r="BD744" s="323" t="s">
        <v>195</v>
      </c>
      <c r="BE744" s="322" t="s">
        <v>1260</v>
      </c>
    </row>
    <row r="745" spans="56:57">
      <c r="BD745" s="323" t="s">
        <v>48</v>
      </c>
      <c r="BE745" s="323" t="s">
        <v>2806</v>
      </c>
    </row>
    <row r="746" spans="56:57">
      <c r="BD746" s="323" t="s">
        <v>1266</v>
      </c>
      <c r="BE746" s="322" t="s">
        <v>1261</v>
      </c>
    </row>
    <row r="747" spans="56:57">
      <c r="BD747" s="323" t="s">
        <v>2809</v>
      </c>
      <c r="BE747" s="322" t="s">
        <v>1019</v>
      </c>
    </row>
    <row r="748" spans="56:57">
      <c r="BD748" s="323" t="s">
        <v>2810</v>
      </c>
      <c r="BE748" s="322" t="s">
        <v>1262</v>
      </c>
    </row>
    <row r="749" spans="56:57">
      <c r="BD749" s="323" t="s">
        <v>2811</v>
      </c>
      <c r="BE749" s="322" t="s">
        <v>1263</v>
      </c>
    </row>
    <row r="750" spans="56:57">
      <c r="BD750" s="323" t="s">
        <v>1267</v>
      </c>
      <c r="BE750" s="322" t="s">
        <v>1547</v>
      </c>
    </row>
    <row r="751" spans="56:57">
      <c r="BD751" s="323" t="s">
        <v>1549</v>
      </c>
      <c r="BE751" s="322" t="s">
        <v>1548</v>
      </c>
    </row>
    <row r="752" spans="56:57">
      <c r="BD752" s="323" t="s">
        <v>2812</v>
      </c>
      <c r="BE752" s="323" t="s">
        <v>2807</v>
      </c>
    </row>
    <row r="753" spans="56:57">
      <c r="BD753" s="323" t="s">
        <v>1550</v>
      </c>
      <c r="BE753" s="322" t="s">
        <v>1264</v>
      </c>
    </row>
    <row r="754" spans="56:57">
      <c r="BD754" s="323" t="s">
        <v>1489</v>
      </c>
      <c r="BE754" s="322" t="s">
        <v>1265</v>
      </c>
    </row>
    <row r="755" spans="56:57">
      <c r="BD755" s="323" t="s">
        <v>2813</v>
      </c>
      <c r="BE755" s="323" t="s">
        <v>2808</v>
      </c>
    </row>
    <row r="756" spans="56:57">
      <c r="BD756" s="323" t="s">
        <v>1490</v>
      </c>
      <c r="BE756" s="322" t="s">
        <v>195</v>
      </c>
    </row>
    <row r="757" spans="56:57">
      <c r="BD757" s="323" t="s">
        <v>1491</v>
      </c>
      <c r="BE757" s="322" t="s">
        <v>48</v>
      </c>
    </row>
    <row r="758" spans="56:57">
      <c r="BD758" s="323" t="s">
        <v>1551</v>
      </c>
      <c r="BE758" s="322" t="s">
        <v>1266</v>
      </c>
    </row>
    <row r="759" spans="56:57">
      <c r="BD759" s="323" t="s">
        <v>2814</v>
      </c>
      <c r="BE759" s="323" t="s">
        <v>2809</v>
      </c>
    </row>
    <row r="760" spans="56:57">
      <c r="BD760" s="323" t="s">
        <v>2815</v>
      </c>
      <c r="BE760" s="323" t="s">
        <v>2810</v>
      </c>
    </row>
    <row r="761" spans="56:57">
      <c r="BD761" s="323" t="s">
        <v>2816</v>
      </c>
      <c r="BE761" s="323" t="s">
        <v>2811</v>
      </c>
    </row>
    <row r="762" spans="56:57">
      <c r="BD762" s="323" t="s">
        <v>2817</v>
      </c>
      <c r="BE762" s="322" t="s">
        <v>1267</v>
      </c>
    </row>
    <row r="763" spans="56:57">
      <c r="BD763" s="323" t="s">
        <v>1268</v>
      </c>
      <c r="BE763" s="322" t="s">
        <v>1549</v>
      </c>
    </row>
    <row r="764" spans="56:57">
      <c r="BD764" s="323" t="s">
        <v>1269</v>
      </c>
      <c r="BE764" s="323" t="s">
        <v>2812</v>
      </c>
    </row>
    <row r="765" spans="56:57">
      <c r="BD765" s="323" t="s">
        <v>1492</v>
      </c>
      <c r="BE765" s="322" t="s">
        <v>1550</v>
      </c>
    </row>
    <row r="766" spans="56:57">
      <c r="BD766" s="323" t="s">
        <v>2818</v>
      </c>
      <c r="BE766" s="322" t="s">
        <v>1489</v>
      </c>
    </row>
    <row r="767" spans="56:57">
      <c r="BD767" s="323" t="s">
        <v>2819</v>
      </c>
      <c r="BE767" s="323" t="s">
        <v>2813</v>
      </c>
    </row>
    <row r="768" spans="56:57">
      <c r="BD768" s="323" t="s">
        <v>2820</v>
      </c>
      <c r="BE768" s="322" t="s">
        <v>1490</v>
      </c>
    </row>
    <row r="769" spans="56:57">
      <c r="BD769" s="323" t="s">
        <v>2821</v>
      </c>
      <c r="BE769" s="322" t="s">
        <v>1491</v>
      </c>
    </row>
    <row r="770" spans="56:57">
      <c r="BD770" s="323" t="s">
        <v>2822</v>
      </c>
      <c r="BE770" s="322" t="s">
        <v>1551</v>
      </c>
    </row>
    <row r="771" spans="56:57">
      <c r="BD771" s="323" t="s">
        <v>1270</v>
      </c>
      <c r="BE771" s="323" t="s">
        <v>2814</v>
      </c>
    </row>
    <row r="772" spans="56:57">
      <c r="BD772" s="323" t="s">
        <v>2823</v>
      </c>
      <c r="BE772" s="323" t="s">
        <v>2815</v>
      </c>
    </row>
    <row r="773" spans="56:57">
      <c r="BD773" s="323" t="s">
        <v>2824</v>
      </c>
      <c r="BE773" s="323" t="s">
        <v>2816</v>
      </c>
    </row>
    <row r="774" spans="56:57">
      <c r="BD774" s="323" t="s">
        <v>1493</v>
      </c>
      <c r="BE774" s="323" t="s">
        <v>2817</v>
      </c>
    </row>
    <row r="775" spans="56:57">
      <c r="BD775" s="323" t="s">
        <v>1271</v>
      </c>
      <c r="BE775" s="322" t="s">
        <v>1268</v>
      </c>
    </row>
    <row r="776" spans="56:57">
      <c r="BD776" s="323" t="s">
        <v>2825</v>
      </c>
      <c r="BE776" s="322" t="s">
        <v>1269</v>
      </c>
    </row>
    <row r="777" spans="56:57">
      <c r="BD777" s="323" t="s">
        <v>1272</v>
      </c>
      <c r="BE777" s="322" t="s">
        <v>1492</v>
      </c>
    </row>
    <row r="778" spans="56:57">
      <c r="BD778" s="323" t="s">
        <v>2826</v>
      </c>
      <c r="BE778" s="323" t="s">
        <v>2818</v>
      </c>
    </row>
    <row r="779" spans="56:57">
      <c r="BD779" s="323" t="s">
        <v>2827</v>
      </c>
      <c r="BE779" s="323" t="s">
        <v>2819</v>
      </c>
    </row>
    <row r="780" spans="56:57">
      <c r="BD780" s="323" t="s">
        <v>2828</v>
      </c>
      <c r="BE780" s="323" t="s">
        <v>2820</v>
      </c>
    </row>
    <row r="781" spans="56:57">
      <c r="BD781" s="323" t="s">
        <v>2829</v>
      </c>
      <c r="BE781" s="323" t="s">
        <v>2821</v>
      </c>
    </row>
    <row r="782" spans="56:57">
      <c r="BD782" s="323" t="s">
        <v>2830</v>
      </c>
      <c r="BE782" s="323" t="s">
        <v>2822</v>
      </c>
    </row>
    <row r="783" spans="56:57">
      <c r="BD783" s="323" t="s">
        <v>2831</v>
      </c>
      <c r="BE783" s="322" t="s">
        <v>1270</v>
      </c>
    </row>
    <row r="784" spans="56:57">
      <c r="BD784" s="323" t="s">
        <v>2832</v>
      </c>
      <c r="BE784" s="323" t="s">
        <v>2823</v>
      </c>
    </row>
    <row r="785" spans="56:57">
      <c r="BD785" s="323" t="s">
        <v>1273</v>
      </c>
      <c r="BE785" s="323" t="s">
        <v>2824</v>
      </c>
    </row>
    <row r="786" spans="56:57">
      <c r="BD786" s="323" t="s">
        <v>1274</v>
      </c>
      <c r="BE786" s="323" t="s">
        <v>1493</v>
      </c>
    </row>
    <row r="787" spans="56:57">
      <c r="BD787" s="323" t="s">
        <v>2177</v>
      </c>
      <c r="BE787" s="322" t="s">
        <v>1271</v>
      </c>
    </row>
    <row r="788" spans="56:57">
      <c r="BD788" s="323" t="s">
        <v>1494</v>
      </c>
      <c r="BE788" s="323" t="s">
        <v>2825</v>
      </c>
    </row>
    <row r="789" spans="56:57">
      <c r="BD789" s="323" t="s">
        <v>1275</v>
      </c>
      <c r="BE789" s="322" t="s">
        <v>1272</v>
      </c>
    </row>
    <row r="790" spans="56:57">
      <c r="BD790" s="323" t="s">
        <v>2833</v>
      </c>
      <c r="BE790" s="323" t="s">
        <v>2826</v>
      </c>
    </row>
    <row r="791" spans="56:57">
      <c r="BD791" s="323" t="s">
        <v>2834</v>
      </c>
      <c r="BE791" s="323" t="s">
        <v>2827</v>
      </c>
    </row>
    <row r="792" spans="56:57">
      <c r="BD792" s="323" t="s">
        <v>1276</v>
      </c>
      <c r="BE792" s="323" t="s">
        <v>2828</v>
      </c>
    </row>
    <row r="793" spans="56:57">
      <c r="BD793" s="323" t="s">
        <v>2835</v>
      </c>
      <c r="BE793" s="323" t="s">
        <v>2829</v>
      </c>
    </row>
    <row r="794" spans="56:57">
      <c r="BD794" s="323" t="s">
        <v>2836</v>
      </c>
      <c r="BE794" s="323" t="s">
        <v>2830</v>
      </c>
    </row>
    <row r="795" spans="56:57">
      <c r="BD795" s="323" t="s">
        <v>2837</v>
      </c>
      <c r="BE795" s="323" t="s">
        <v>2831</v>
      </c>
    </row>
    <row r="796" spans="56:57">
      <c r="BD796" s="323" t="s">
        <v>1277</v>
      </c>
      <c r="BE796" s="323" t="s">
        <v>2832</v>
      </c>
    </row>
    <row r="797" spans="56:57">
      <c r="BD797" s="323" t="s">
        <v>1581</v>
      </c>
      <c r="BE797" s="322" t="s">
        <v>1273</v>
      </c>
    </row>
    <row r="798" spans="56:57">
      <c r="BD798" s="323" t="s">
        <v>2838</v>
      </c>
      <c r="BE798" s="322" t="s">
        <v>1274</v>
      </c>
    </row>
    <row r="799" spans="56:57">
      <c r="BD799" s="323" t="s">
        <v>1278</v>
      </c>
      <c r="BE799" s="322" t="s">
        <v>2177</v>
      </c>
    </row>
    <row r="800" spans="56:57">
      <c r="BD800" s="323" t="s">
        <v>2839</v>
      </c>
      <c r="BE800" s="322" t="s">
        <v>1494</v>
      </c>
    </row>
    <row r="801" spans="56:57">
      <c r="BD801" s="323" t="s">
        <v>2840</v>
      </c>
      <c r="BE801" s="322" t="s">
        <v>1275</v>
      </c>
    </row>
    <row r="802" spans="56:57">
      <c r="BD802" s="323" t="s">
        <v>1020</v>
      </c>
      <c r="BE802" s="323" t="s">
        <v>2833</v>
      </c>
    </row>
    <row r="803" spans="56:57">
      <c r="BD803" s="323" t="s">
        <v>1279</v>
      </c>
      <c r="BE803" s="323" t="s">
        <v>2834</v>
      </c>
    </row>
    <row r="804" spans="56:57">
      <c r="BD804" s="323" t="s">
        <v>1280</v>
      </c>
      <c r="BE804" s="322" t="s">
        <v>1276</v>
      </c>
    </row>
    <row r="805" spans="56:57">
      <c r="BD805" s="323" t="s">
        <v>2841</v>
      </c>
      <c r="BE805" s="323" t="s">
        <v>2835</v>
      </c>
    </row>
    <row r="806" spans="56:57">
      <c r="BD806" s="323" t="s">
        <v>2842</v>
      </c>
      <c r="BE806" s="323" t="s">
        <v>2836</v>
      </c>
    </row>
    <row r="807" spans="56:57">
      <c r="BD807" s="323" t="s">
        <v>2843</v>
      </c>
      <c r="BE807" s="323" t="s">
        <v>2837</v>
      </c>
    </row>
    <row r="808" spans="56:57">
      <c r="BD808" s="323" t="s">
        <v>2844</v>
      </c>
      <c r="BE808" s="322" t="s">
        <v>1277</v>
      </c>
    </row>
    <row r="809" spans="56:57">
      <c r="BD809" s="323" t="s">
        <v>2845</v>
      </c>
      <c r="BE809" s="322" t="s">
        <v>1581</v>
      </c>
    </row>
    <row r="810" spans="56:57">
      <c r="BD810" s="323" t="s">
        <v>1582</v>
      </c>
      <c r="BE810" s="323" t="s">
        <v>2838</v>
      </c>
    </row>
    <row r="811" spans="56:57">
      <c r="BD811" s="323" t="s">
        <v>2846</v>
      </c>
      <c r="BE811" s="322" t="s">
        <v>1278</v>
      </c>
    </row>
    <row r="812" spans="56:57">
      <c r="BD812" s="323" t="s">
        <v>1552</v>
      </c>
      <c r="BE812" s="323" t="s">
        <v>2839</v>
      </c>
    </row>
    <row r="813" spans="56:57">
      <c r="BD813" s="323" t="s">
        <v>2847</v>
      </c>
      <c r="BE813" s="323" t="s">
        <v>2840</v>
      </c>
    </row>
    <row r="814" spans="56:57">
      <c r="BD814" s="323" t="s">
        <v>2848</v>
      </c>
      <c r="BE814" s="322" t="s">
        <v>1020</v>
      </c>
    </row>
    <row r="815" spans="56:57">
      <c r="BD815" s="323" t="s">
        <v>2996</v>
      </c>
      <c r="BE815" s="322" t="s">
        <v>1279</v>
      </c>
    </row>
    <row r="816" spans="56:57">
      <c r="BD816" s="323" t="s">
        <v>1281</v>
      </c>
      <c r="BE816" s="322" t="s">
        <v>1280</v>
      </c>
    </row>
    <row r="817" spans="56:57">
      <c r="BD817" s="323" t="s">
        <v>1553</v>
      </c>
      <c r="BE817" s="323" t="s">
        <v>2841</v>
      </c>
    </row>
    <row r="818" spans="56:57">
      <c r="BD818" s="323" t="s">
        <v>2849</v>
      </c>
      <c r="BE818" s="323" t="s">
        <v>2842</v>
      </c>
    </row>
    <row r="819" spans="56:57">
      <c r="BD819" s="323" t="s">
        <v>2850</v>
      </c>
      <c r="BE819" s="323" t="s">
        <v>2843</v>
      </c>
    </row>
    <row r="820" spans="56:57">
      <c r="BD820" s="323" t="s">
        <v>1554</v>
      </c>
      <c r="BE820" s="323" t="s">
        <v>2844</v>
      </c>
    </row>
    <row r="821" spans="56:57">
      <c r="BD821" s="323" t="s">
        <v>1282</v>
      </c>
      <c r="BE821" s="323" t="s">
        <v>2845</v>
      </c>
    </row>
    <row r="822" spans="56:57">
      <c r="BD822" s="323" t="s">
        <v>1555</v>
      </c>
      <c r="BE822" s="322" t="s">
        <v>1582</v>
      </c>
    </row>
    <row r="823" spans="56:57">
      <c r="BD823" s="323" t="s">
        <v>1022</v>
      </c>
      <c r="BE823" s="323" t="s">
        <v>2846</v>
      </c>
    </row>
    <row r="824" spans="56:57">
      <c r="BD824" s="323" t="s">
        <v>1284</v>
      </c>
      <c r="BE824" s="322" t="s">
        <v>1552</v>
      </c>
    </row>
    <row r="825" spans="56:57">
      <c r="BD825" s="323" t="s">
        <v>2851</v>
      </c>
      <c r="BE825" s="323" t="s">
        <v>2847</v>
      </c>
    </row>
    <row r="826" spans="56:57">
      <c r="BD826" s="323" t="s">
        <v>1495</v>
      </c>
      <c r="BE826" s="323" t="s">
        <v>2848</v>
      </c>
    </row>
    <row r="827" spans="56:57">
      <c r="BD827" s="323" t="s">
        <v>1285</v>
      </c>
      <c r="BE827" s="322" t="s">
        <v>2996</v>
      </c>
    </row>
    <row r="828" spans="56:57">
      <c r="BD828" s="323" t="s">
        <v>1286</v>
      </c>
      <c r="BE828" s="322" t="s">
        <v>1281</v>
      </c>
    </row>
    <row r="829" spans="56:57">
      <c r="BD829" s="323" t="s">
        <v>1496</v>
      </c>
      <c r="BE829" s="322" t="s">
        <v>1553</v>
      </c>
    </row>
    <row r="830" spans="56:57">
      <c r="BD830" s="323" t="s">
        <v>1287</v>
      </c>
      <c r="BE830" s="323" t="s">
        <v>2849</v>
      </c>
    </row>
    <row r="831" spans="56:57">
      <c r="BD831" s="323" t="s">
        <v>2852</v>
      </c>
      <c r="BE831" s="323" t="s">
        <v>2850</v>
      </c>
    </row>
    <row r="832" spans="56:57">
      <c r="BD832" s="323" t="s">
        <v>64</v>
      </c>
      <c r="BE832" s="322" t="s">
        <v>1554</v>
      </c>
    </row>
    <row r="833" spans="56:57">
      <c r="BD833" s="323" t="s">
        <v>2853</v>
      </c>
      <c r="BE833" s="322" t="s">
        <v>1282</v>
      </c>
    </row>
    <row r="834" spans="56:57">
      <c r="BD834" s="323" t="s">
        <v>1288</v>
      </c>
      <c r="BE834" s="322" t="s">
        <v>1555</v>
      </c>
    </row>
    <row r="835" spans="56:57">
      <c r="BD835" s="323" t="s">
        <v>2854</v>
      </c>
      <c r="BE835" s="322" t="s">
        <v>1283</v>
      </c>
    </row>
    <row r="836" spans="56:57">
      <c r="BD836" s="323" t="s">
        <v>1289</v>
      </c>
      <c r="BE836" s="322" t="s">
        <v>1022</v>
      </c>
    </row>
    <row r="837" spans="56:57">
      <c r="BD837" s="323" t="s">
        <v>2855</v>
      </c>
      <c r="BE837" s="322" t="s">
        <v>1284</v>
      </c>
    </row>
    <row r="838" spans="56:57">
      <c r="BD838" s="323" t="s">
        <v>1290</v>
      </c>
      <c r="BE838" s="323" t="s">
        <v>2851</v>
      </c>
    </row>
    <row r="839" spans="56:57">
      <c r="BD839" s="323" t="s">
        <v>1497</v>
      </c>
      <c r="BE839" s="322" t="s">
        <v>1495</v>
      </c>
    </row>
    <row r="840" spans="56:57">
      <c r="BD840" s="323" t="s">
        <v>2856</v>
      </c>
      <c r="BE840" s="322" t="s">
        <v>1285</v>
      </c>
    </row>
    <row r="841" spans="56:57">
      <c r="BD841" s="323" t="s">
        <v>49</v>
      </c>
      <c r="BE841" s="322" t="s">
        <v>1286</v>
      </c>
    </row>
    <row r="842" spans="56:57">
      <c r="BD842" s="323" t="s">
        <v>2857</v>
      </c>
      <c r="BE842" s="322" t="s">
        <v>1496</v>
      </c>
    </row>
    <row r="843" spans="56:57">
      <c r="BD843" s="323" t="s">
        <v>1291</v>
      </c>
      <c r="BE843" s="322" t="s">
        <v>1287</v>
      </c>
    </row>
    <row r="844" spans="56:57">
      <c r="BD844" s="323" t="s">
        <v>2858</v>
      </c>
      <c r="BE844" s="323" t="s">
        <v>2852</v>
      </c>
    </row>
    <row r="845" spans="56:57">
      <c r="BD845" s="323" t="s">
        <v>2859</v>
      </c>
      <c r="BE845" s="322" t="s">
        <v>64</v>
      </c>
    </row>
    <row r="846" spans="56:57">
      <c r="BD846" s="323" t="s">
        <v>2860</v>
      </c>
      <c r="BE846" s="323" t="s">
        <v>2853</v>
      </c>
    </row>
    <row r="847" spans="56:57">
      <c r="BD847" s="323" t="s">
        <v>1292</v>
      </c>
      <c r="BE847" s="322" t="s">
        <v>1288</v>
      </c>
    </row>
    <row r="848" spans="56:57">
      <c r="BD848" s="323" t="s">
        <v>1074</v>
      </c>
      <c r="BE848" s="323" t="s">
        <v>2854</v>
      </c>
    </row>
    <row r="849" spans="56:57">
      <c r="BD849" s="323" t="s">
        <v>1556</v>
      </c>
      <c r="BE849" s="322" t="s">
        <v>1289</v>
      </c>
    </row>
    <row r="850" spans="56:57">
      <c r="BD850" s="323" t="s">
        <v>2861</v>
      </c>
      <c r="BE850" s="323" t="s">
        <v>2855</v>
      </c>
    </row>
    <row r="851" spans="56:57">
      <c r="BD851" s="323" t="s">
        <v>2862</v>
      </c>
      <c r="BE851" s="322" t="s">
        <v>1290</v>
      </c>
    </row>
    <row r="852" spans="56:57">
      <c r="BD852" s="323" t="s">
        <v>2863</v>
      </c>
      <c r="BE852" s="322" t="s">
        <v>1497</v>
      </c>
    </row>
    <row r="853" spans="56:57">
      <c r="BD853" s="323" t="s">
        <v>1293</v>
      </c>
      <c r="BE853" s="323" t="s">
        <v>2856</v>
      </c>
    </row>
    <row r="854" spans="56:57">
      <c r="BD854" s="323" t="s">
        <v>2864</v>
      </c>
      <c r="BE854" s="322" t="s">
        <v>49</v>
      </c>
    </row>
    <row r="855" spans="56:57">
      <c r="BD855" s="323" t="s">
        <v>1294</v>
      </c>
      <c r="BE855" s="323" t="s">
        <v>2857</v>
      </c>
    </row>
    <row r="856" spans="56:57">
      <c r="BD856" s="323" t="s">
        <v>1430</v>
      </c>
      <c r="BE856" s="322" t="s">
        <v>1291</v>
      </c>
    </row>
    <row r="857" spans="56:57">
      <c r="BD857" s="323" t="s">
        <v>2865</v>
      </c>
      <c r="BE857" s="323" t="s">
        <v>2858</v>
      </c>
    </row>
    <row r="858" spans="56:57">
      <c r="BD858" s="323" t="s">
        <v>2866</v>
      </c>
      <c r="BE858" s="323" t="s">
        <v>2859</v>
      </c>
    </row>
    <row r="859" spans="56:57">
      <c r="BD859" s="323" t="s">
        <v>1295</v>
      </c>
      <c r="BE859" s="323" t="s">
        <v>2860</v>
      </c>
    </row>
    <row r="860" spans="56:57">
      <c r="BD860" s="323" t="s">
        <v>2867</v>
      </c>
      <c r="BE860" s="322" t="s">
        <v>1292</v>
      </c>
    </row>
    <row r="861" spans="56:57">
      <c r="BD861" s="323" t="s">
        <v>1296</v>
      </c>
      <c r="BE861" s="322" t="s">
        <v>1074</v>
      </c>
    </row>
    <row r="862" spans="56:57">
      <c r="BD862" s="323" t="s">
        <v>2868</v>
      </c>
      <c r="BE862" s="322" t="s">
        <v>1556</v>
      </c>
    </row>
    <row r="863" spans="56:57">
      <c r="BD863" s="323" t="s">
        <v>74</v>
      </c>
      <c r="BE863" s="323" t="s">
        <v>2861</v>
      </c>
    </row>
    <row r="864" spans="56:57">
      <c r="BD864" s="323" t="s">
        <v>77</v>
      </c>
      <c r="BE864" s="323" t="s">
        <v>2862</v>
      </c>
    </row>
    <row r="865" spans="56:57">
      <c r="BD865" s="323" t="s">
        <v>1023</v>
      </c>
      <c r="BE865" s="323" t="s">
        <v>2863</v>
      </c>
    </row>
    <row r="866" spans="56:57">
      <c r="BD866" s="323" t="s">
        <v>1557</v>
      </c>
      <c r="BE866" s="322" t="s">
        <v>1293</v>
      </c>
    </row>
    <row r="867" spans="56:57">
      <c r="BD867" s="323" t="s">
        <v>1558</v>
      </c>
      <c r="BE867" s="323" t="s">
        <v>2864</v>
      </c>
    </row>
    <row r="868" spans="56:57">
      <c r="BD868" s="323" t="s">
        <v>1559</v>
      </c>
      <c r="BE868" s="322" t="s">
        <v>1294</v>
      </c>
    </row>
    <row r="869" spans="56:57">
      <c r="BD869" s="323" t="s">
        <v>2869</v>
      </c>
      <c r="BE869" s="322" t="s">
        <v>1430</v>
      </c>
    </row>
    <row r="870" spans="56:57">
      <c r="BD870" s="323" t="s">
        <v>2870</v>
      </c>
      <c r="BE870" s="323" t="s">
        <v>2865</v>
      </c>
    </row>
    <row r="871" spans="56:57">
      <c r="BD871" s="323" t="s">
        <v>2164</v>
      </c>
      <c r="BE871" s="323" t="s">
        <v>2866</v>
      </c>
    </row>
    <row r="872" spans="56:57">
      <c r="BD872" s="323" t="s">
        <v>1298</v>
      </c>
      <c r="BE872" s="322" t="s">
        <v>1295</v>
      </c>
    </row>
    <row r="873" spans="56:57">
      <c r="BD873" s="323" t="s">
        <v>1299</v>
      </c>
      <c r="BE873" s="323" t="s">
        <v>2867</v>
      </c>
    </row>
    <row r="874" spans="56:57">
      <c r="BD874" s="323" t="s">
        <v>39</v>
      </c>
      <c r="BE874" s="322" t="s">
        <v>1296</v>
      </c>
    </row>
    <row r="875" spans="56:57">
      <c r="BD875" s="323" t="s">
        <v>1560</v>
      </c>
      <c r="BE875" s="323" t="s">
        <v>2868</v>
      </c>
    </row>
    <row r="876" spans="56:57">
      <c r="BD876" s="323" t="s">
        <v>2178</v>
      </c>
      <c r="BE876" s="322" t="s">
        <v>74</v>
      </c>
    </row>
    <row r="877" spans="56:57">
      <c r="BD877" s="323" t="s">
        <v>2871</v>
      </c>
      <c r="BE877" s="322" t="s">
        <v>77</v>
      </c>
    </row>
    <row r="878" spans="56:57">
      <c r="BD878" s="323" t="s">
        <v>1561</v>
      </c>
      <c r="BE878" s="322" t="s">
        <v>1023</v>
      </c>
    </row>
    <row r="879" spans="56:57">
      <c r="BD879" s="323" t="s">
        <v>2872</v>
      </c>
      <c r="BE879" s="322" t="s">
        <v>1557</v>
      </c>
    </row>
    <row r="880" spans="56:57">
      <c r="BD880" s="323" t="s">
        <v>2873</v>
      </c>
      <c r="BE880" s="322" t="s">
        <v>1558</v>
      </c>
    </row>
    <row r="881" spans="56:57">
      <c r="BD881" s="323" t="s">
        <v>2874</v>
      </c>
      <c r="BE881" s="322" t="s">
        <v>1559</v>
      </c>
    </row>
    <row r="882" spans="56:57">
      <c r="BD882" s="323" t="s">
        <v>1300</v>
      </c>
      <c r="BE882" s="323" t="s">
        <v>2869</v>
      </c>
    </row>
    <row r="883" spans="56:57">
      <c r="BD883" s="323" t="s">
        <v>2875</v>
      </c>
      <c r="BE883" s="323" t="s">
        <v>2870</v>
      </c>
    </row>
    <row r="884" spans="56:57">
      <c r="BD884" s="323" t="s">
        <v>1301</v>
      </c>
      <c r="BE884" s="322" t="s">
        <v>1297</v>
      </c>
    </row>
    <row r="885" spans="56:57">
      <c r="BD885" s="323" t="s">
        <v>1562</v>
      </c>
      <c r="BE885" s="322" t="s">
        <v>2164</v>
      </c>
    </row>
    <row r="886" spans="56:57">
      <c r="BD886" s="323" t="s">
        <v>2997</v>
      </c>
      <c r="BE886" s="322" t="s">
        <v>1298</v>
      </c>
    </row>
    <row r="887" spans="56:57">
      <c r="BD887" s="323" t="s">
        <v>1563</v>
      </c>
      <c r="BE887" s="322" t="s">
        <v>1299</v>
      </c>
    </row>
    <row r="888" spans="56:57">
      <c r="BD888" s="323" t="s">
        <v>1302</v>
      </c>
      <c r="BE888" s="322" t="s">
        <v>39</v>
      </c>
    </row>
    <row r="889" spans="56:57">
      <c r="BD889" s="323" t="s">
        <v>1303</v>
      </c>
      <c r="BE889" s="322" t="s">
        <v>1560</v>
      </c>
    </row>
    <row r="890" spans="56:57">
      <c r="BD890" s="323" t="s">
        <v>2876</v>
      </c>
      <c r="BE890" s="322" t="s">
        <v>2178</v>
      </c>
    </row>
    <row r="891" spans="56:57">
      <c r="BD891" s="323" t="s">
        <v>1564</v>
      </c>
      <c r="BE891" s="323" t="s">
        <v>2871</v>
      </c>
    </row>
    <row r="892" spans="56:57">
      <c r="BD892" s="323" t="s">
        <v>2877</v>
      </c>
      <c r="BE892" s="322" t="s">
        <v>1561</v>
      </c>
    </row>
    <row r="893" spans="56:57">
      <c r="BD893" s="323" t="s">
        <v>250</v>
      </c>
      <c r="BE893" s="323" t="s">
        <v>2872</v>
      </c>
    </row>
    <row r="894" spans="56:57">
      <c r="BD894" s="323" t="s">
        <v>1304</v>
      </c>
      <c r="BE894" s="323" t="s">
        <v>2873</v>
      </c>
    </row>
    <row r="895" spans="56:57">
      <c r="BD895" s="323" t="s">
        <v>2878</v>
      </c>
      <c r="BE895" s="323" t="s">
        <v>2874</v>
      </c>
    </row>
    <row r="896" spans="56:57">
      <c r="BD896" s="323" t="s">
        <v>1305</v>
      </c>
      <c r="BE896" s="322" t="s">
        <v>1300</v>
      </c>
    </row>
    <row r="897" spans="56:57">
      <c r="BD897" s="323" t="s">
        <v>2879</v>
      </c>
      <c r="BE897" s="323" t="s">
        <v>2875</v>
      </c>
    </row>
    <row r="898" spans="56:57">
      <c r="BD898" s="323" t="s">
        <v>2880</v>
      </c>
      <c r="BE898" s="322" t="s">
        <v>1301</v>
      </c>
    </row>
    <row r="899" spans="56:57">
      <c r="BD899" s="323" t="s">
        <v>1072</v>
      </c>
      <c r="BE899" s="322" t="s">
        <v>1562</v>
      </c>
    </row>
    <row r="900" spans="56:57">
      <c r="BD900" s="323" t="s">
        <v>1306</v>
      </c>
      <c r="BE900" s="322" t="s">
        <v>1563</v>
      </c>
    </row>
    <row r="901" spans="56:57">
      <c r="BD901" s="323" t="s">
        <v>2881</v>
      </c>
      <c r="BE901" s="322" t="s">
        <v>1302</v>
      </c>
    </row>
    <row r="902" spans="56:57">
      <c r="BD902" s="323" t="s">
        <v>1307</v>
      </c>
      <c r="BE902" s="322" t="s">
        <v>1303</v>
      </c>
    </row>
    <row r="903" spans="56:57">
      <c r="BD903" s="323" t="s">
        <v>2882</v>
      </c>
      <c r="BE903" s="323" t="s">
        <v>2876</v>
      </c>
    </row>
    <row r="904" spans="56:57">
      <c r="BD904" s="323" t="s">
        <v>2883</v>
      </c>
      <c r="BE904" s="322" t="s">
        <v>1564</v>
      </c>
    </row>
    <row r="905" spans="56:57">
      <c r="BD905" s="323" t="s">
        <v>1308</v>
      </c>
      <c r="BE905" s="323" t="s">
        <v>2877</v>
      </c>
    </row>
    <row r="906" spans="56:57">
      <c r="BD906" s="323" t="s">
        <v>1309</v>
      </c>
      <c r="BE906" s="323" t="s">
        <v>250</v>
      </c>
    </row>
    <row r="907" spans="56:57">
      <c r="BD907" s="323" t="s">
        <v>2884</v>
      </c>
      <c r="BE907" s="322" t="s">
        <v>1304</v>
      </c>
    </row>
    <row r="908" spans="56:57">
      <c r="BD908" s="323" t="s">
        <v>2885</v>
      </c>
      <c r="BE908" s="323" t="s">
        <v>2878</v>
      </c>
    </row>
    <row r="909" spans="56:57">
      <c r="BD909" s="323" t="s">
        <v>1310</v>
      </c>
      <c r="BE909" s="322" t="s">
        <v>1305</v>
      </c>
    </row>
    <row r="910" spans="56:57">
      <c r="BD910" s="323" t="s">
        <v>2886</v>
      </c>
      <c r="BE910" s="323" t="s">
        <v>2879</v>
      </c>
    </row>
    <row r="911" spans="56:57">
      <c r="BD911" s="323" t="s">
        <v>1311</v>
      </c>
      <c r="BE911" s="323" t="s">
        <v>2880</v>
      </c>
    </row>
    <row r="912" spans="56:57">
      <c r="BD912" s="323" t="s">
        <v>2887</v>
      </c>
      <c r="BE912" s="322" t="s">
        <v>1072</v>
      </c>
    </row>
    <row r="913" spans="56:57">
      <c r="BD913" s="323" t="s">
        <v>253</v>
      </c>
      <c r="BE913" s="322" t="s">
        <v>1306</v>
      </c>
    </row>
    <row r="914" spans="56:57">
      <c r="BD914" s="323" t="s">
        <v>2888</v>
      </c>
      <c r="BE914" s="323" t="s">
        <v>2881</v>
      </c>
    </row>
    <row r="915" spans="56:57">
      <c r="BD915" s="323" t="s">
        <v>2889</v>
      </c>
      <c r="BE915" s="322" t="s">
        <v>1307</v>
      </c>
    </row>
    <row r="916" spans="56:57">
      <c r="BD916" s="323" t="s">
        <v>1312</v>
      </c>
      <c r="BE916" s="323" t="s">
        <v>2882</v>
      </c>
    </row>
    <row r="917" spans="56:57">
      <c r="BD917" s="323" t="s">
        <v>1313</v>
      </c>
      <c r="BE917" s="323" t="s">
        <v>2883</v>
      </c>
    </row>
    <row r="918" spans="56:57">
      <c r="BD918" s="323" t="s">
        <v>2890</v>
      </c>
      <c r="BE918" s="322" t="s">
        <v>1308</v>
      </c>
    </row>
    <row r="919" spans="56:57">
      <c r="BD919" s="323" t="s">
        <v>2891</v>
      </c>
      <c r="BE919" s="322" t="s">
        <v>1309</v>
      </c>
    </row>
    <row r="920" spans="56:57">
      <c r="BD920" s="323" t="s">
        <v>2892</v>
      </c>
      <c r="BE920" s="323" t="s">
        <v>2884</v>
      </c>
    </row>
    <row r="921" spans="56:57">
      <c r="BD921" s="323" t="s">
        <v>2893</v>
      </c>
      <c r="BE921" s="323" t="s">
        <v>2885</v>
      </c>
    </row>
    <row r="922" spans="56:57">
      <c r="BD922" s="323" t="s">
        <v>2894</v>
      </c>
      <c r="BE922" s="322" t="s">
        <v>1310</v>
      </c>
    </row>
    <row r="923" spans="56:57">
      <c r="BD923" s="323" t="s">
        <v>2895</v>
      </c>
      <c r="BE923" s="323" t="s">
        <v>2886</v>
      </c>
    </row>
    <row r="924" spans="56:57">
      <c r="BD924" s="323" t="s">
        <v>2896</v>
      </c>
      <c r="BE924" s="322" t="s">
        <v>1311</v>
      </c>
    </row>
    <row r="925" spans="56:57">
      <c r="BD925" s="323" t="s">
        <v>2897</v>
      </c>
      <c r="BE925" s="323" t="s">
        <v>2887</v>
      </c>
    </row>
    <row r="926" spans="56:57">
      <c r="BD926" s="323" t="s">
        <v>2898</v>
      </c>
      <c r="BE926" s="322" t="s">
        <v>253</v>
      </c>
    </row>
    <row r="927" spans="56:57">
      <c r="BD927" s="323" t="s">
        <v>1314</v>
      </c>
      <c r="BE927" s="323" t="s">
        <v>2888</v>
      </c>
    </row>
    <row r="928" spans="56:57">
      <c r="BD928" s="323" t="s">
        <v>1565</v>
      </c>
      <c r="BE928" s="323" t="s">
        <v>2889</v>
      </c>
    </row>
    <row r="929" spans="56:57">
      <c r="BD929" s="323" t="s">
        <v>2899</v>
      </c>
      <c r="BE929" s="322" t="s">
        <v>1312</v>
      </c>
    </row>
    <row r="930" spans="56:57">
      <c r="BD930" s="323" t="s">
        <v>2900</v>
      </c>
      <c r="BE930" s="322" t="s">
        <v>1313</v>
      </c>
    </row>
    <row r="931" spans="56:57">
      <c r="BD931" s="323" t="s">
        <v>2901</v>
      </c>
      <c r="BE931" s="323" t="s">
        <v>2890</v>
      </c>
    </row>
    <row r="932" spans="56:57">
      <c r="BD932" s="323" t="s">
        <v>2902</v>
      </c>
      <c r="BE932" s="323" t="s">
        <v>2891</v>
      </c>
    </row>
    <row r="933" spans="56:57">
      <c r="BD933" s="323" t="s">
        <v>1566</v>
      </c>
      <c r="BE933" s="323" t="s">
        <v>2892</v>
      </c>
    </row>
    <row r="934" spans="56:57">
      <c r="BD934" s="323" t="s">
        <v>1315</v>
      </c>
      <c r="BE934" s="323" t="s">
        <v>2893</v>
      </c>
    </row>
    <row r="935" spans="56:57">
      <c r="BD935" s="323" t="s">
        <v>2903</v>
      </c>
      <c r="BE935" s="323" t="s">
        <v>2894</v>
      </c>
    </row>
    <row r="936" spans="56:57">
      <c r="BD936" s="323" t="s">
        <v>1316</v>
      </c>
      <c r="BE936" s="323" t="s">
        <v>2895</v>
      </c>
    </row>
    <row r="937" spans="56:57">
      <c r="BD937" s="323" t="s">
        <v>2904</v>
      </c>
      <c r="BE937" s="323" t="s">
        <v>2896</v>
      </c>
    </row>
    <row r="938" spans="56:57">
      <c r="BD938" s="323" t="s">
        <v>1317</v>
      </c>
      <c r="BE938" s="323" t="s">
        <v>2897</v>
      </c>
    </row>
    <row r="939" spans="56:57">
      <c r="BD939" s="323" t="s">
        <v>1567</v>
      </c>
      <c r="BE939" s="323" t="s">
        <v>2898</v>
      </c>
    </row>
    <row r="940" spans="56:57">
      <c r="BD940" s="323" t="s">
        <v>2905</v>
      </c>
      <c r="BE940" s="322" t="s">
        <v>1314</v>
      </c>
    </row>
    <row r="941" spans="56:57">
      <c r="BD941" s="323" t="s">
        <v>1318</v>
      </c>
      <c r="BE941" s="322" t="s">
        <v>1565</v>
      </c>
    </row>
    <row r="942" spans="56:57">
      <c r="BD942" s="323" t="s">
        <v>2906</v>
      </c>
      <c r="BE942" s="323" t="s">
        <v>2899</v>
      </c>
    </row>
    <row r="943" spans="56:57">
      <c r="BD943" s="323" t="s">
        <v>2179</v>
      </c>
      <c r="BE943" s="323" t="s">
        <v>2900</v>
      </c>
    </row>
    <row r="944" spans="56:57">
      <c r="BD944" s="323" t="s">
        <v>2907</v>
      </c>
      <c r="BE944" s="323" t="s">
        <v>2901</v>
      </c>
    </row>
    <row r="945" spans="56:57">
      <c r="BD945" s="323" t="s">
        <v>2908</v>
      </c>
      <c r="BE945" s="323" t="s">
        <v>2902</v>
      </c>
    </row>
    <row r="946" spans="56:57">
      <c r="BD946" s="323" t="s">
        <v>2909</v>
      </c>
      <c r="BE946" s="322" t="s">
        <v>1566</v>
      </c>
    </row>
    <row r="947" spans="56:57">
      <c r="BD947" s="323" t="s">
        <v>2910</v>
      </c>
      <c r="BE947" s="322" t="s">
        <v>1315</v>
      </c>
    </row>
    <row r="948" spans="56:57">
      <c r="BD948" s="323" t="s">
        <v>1319</v>
      </c>
      <c r="BE948" s="323" t="s">
        <v>2903</v>
      </c>
    </row>
    <row r="949" spans="56:57">
      <c r="BD949" s="323" t="s">
        <v>2911</v>
      </c>
      <c r="BE949" s="322" t="s">
        <v>1316</v>
      </c>
    </row>
    <row r="950" spans="56:57">
      <c r="BD950" s="323" t="s">
        <v>2912</v>
      </c>
      <c r="BE950" s="323" t="s">
        <v>2904</v>
      </c>
    </row>
    <row r="951" spans="56:57">
      <c r="BD951" s="323" t="s">
        <v>2913</v>
      </c>
      <c r="BE951" s="322" t="s">
        <v>1317</v>
      </c>
    </row>
    <row r="952" spans="56:57">
      <c r="BD952" s="323" t="s">
        <v>2914</v>
      </c>
      <c r="BE952" s="322" t="s">
        <v>1567</v>
      </c>
    </row>
    <row r="953" spans="56:57">
      <c r="BD953" s="323" t="s">
        <v>2915</v>
      </c>
      <c r="BE953" s="323" t="s">
        <v>2905</v>
      </c>
    </row>
    <row r="954" spans="56:57">
      <c r="BD954" s="323" t="s">
        <v>257</v>
      </c>
      <c r="BE954" s="322" t="s">
        <v>1318</v>
      </c>
    </row>
    <row r="955" spans="56:57">
      <c r="BD955" s="323" t="s">
        <v>2916</v>
      </c>
      <c r="BE955" s="323" t="s">
        <v>2906</v>
      </c>
    </row>
    <row r="956" spans="56:57">
      <c r="BD956" s="323" t="s">
        <v>2917</v>
      </c>
      <c r="BE956" s="322" t="s">
        <v>2179</v>
      </c>
    </row>
    <row r="957" spans="56:57">
      <c r="BD957" s="323" t="s">
        <v>258</v>
      </c>
      <c r="BE957" s="323" t="s">
        <v>2907</v>
      </c>
    </row>
    <row r="958" spans="56:57">
      <c r="BD958" s="323" t="s">
        <v>2918</v>
      </c>
      <c r="BE958" s="323" t="s">
        <v>2908</v>
      </c>
    </row>
    <row r="959" spans="56:57">
      <c r="BD959" s="323" t="s">
        <v>2919</v>
      </c>
      <c r="BE959" s="323" t="s">
        <v>2909</v>
      </c>
    </row>
    <row r="960" spans="56:57">
      <c r="BD960" s="323" t="s">
        <v>2920</v>
      </c>
      <c r="BE960" s="323" t="s">
        <v>2910</v>
      </c>
    </row>
    <row r="961" spans="56:57">
      <c r="BD961" s="323" t="s">
        <v>1320</v>
      </c>
      <c r="BE961" s="322" t="s">
        <v>1319</v>
      </c>
    </row>
    <row r="962" spans="56:57">
      <c r="BD962" s="323" t="s">
        <v>2921</v>
      </c>
      <c r="BE962" s="323" t="s">
        <v>2911</v>
      </c>
    </row>
    <row r="963" spans="56:57">
      <c r="BD963" s="323" t="s">
        <v>1321</v>
      </c>
      <c r="BE963" s="323" t="s">
        <v>2912</v>
      </c>
    </row>
    <row r="964" spans="56:57">
      <c r="BD964" s="323" t="s">
        <v>2922</v>
      </c>
      <c r="BE964" s="323" t="s">
        <v>2913</v>
      </c>
    </row>
    <row r="965" spans="56:57">
      <c r="BD965" s="323" t="s">
        <v>1322</v>
      </c>
      <c r="BE965" s="323" t="s">
        <v>2914</v>
      </c>
    </row>
    <row r="966" spans="56:57">
      <c r="BD966" s="323" t="s">
        <v>1498</v>
      </c>
      <c r="BE966" s="323" t="s">
        <v>2915</v>
      </c>
    </row>
    <row r="967" spans="56:57">
      <c r="BD967" s="323" t="s">
        <v>2923</v>
      </c>
      <c r="BE967" s="323" t="s">
        <v>257</v>
      </c>
    </row>
    <row r="968" spans="56:57">
      <c r="BD968" s="323" t="s">
        <v>2924</v>
      </c>
      <c r="BE968" s="323" t="s">
        <v>2916</v>
      </c>
    </row>
    <row r="969" spans="56:57">
      <c r="BD969" s="323" t="s">
        <v>2925</v>
      </c>
      <c r="BE969" s="323" t="s">
        <v>2917</v>
      </c>
    </row>
    <row r="970" spans="56:57">
      <c r="BD970" s="323" t="s">
        <v>2926</v>
      </c>
      <c r="BE970" s="323" t="s">
        <v>258</v>
      </c>
    </row>
    <row r="971" spans="56:57">
      <c r="BD971" s="323" t="s">
        <v>1568</v>
      </c>
      <c r="BE971" s="323" t="s">
        <v>2918</v>
      </c>
    </row>
    <row r="972" spans="56:57">
      <c r="BD972" s="323" t="s">
        <v>1569</v>
      </c>
      <c r="BE972" s="323" t="s">
        <v>2919</v>
      </c>
    </row>
    <row r="973" spans="56:57">
      <c r="BD973" s="323" t="s">
        <v>2927</v>
      </c>
      <c r="BE973" s="323" t="s">
        <v>2920</v>
      </c>
    </row>
    <row r="974" spans="56:57">
      <c r="BD974" s="323" t="s">
        <v>19</v>
      </c>
      <c r="BE974" s="322" t="s">
        <v>1320</v>
      </c>
    </row>
    <row r="975" spans="56:57">
      <c r="BD975" s="323" t="s">
        <v>1323</v>
      </c>
      <c r="BE975" s="323" t="s">
        <v>2921</v>
      </c>
    </row>
    <row r="976" spans="56:57">
      <c r="BD976" s="323" t="s">
        <v>2928</v>
      </c>
      <c r="BE976" s="322" t="s">
        <v>1321</v>
      </c>
    </row>
    <row r="977" spans="56:57">
      <c r="BD977" s="323" t="s">
        <v>2929</v>
      </c>
      <c r="BE977" s="323" t="s">
        <v>2922</v>
      </c>
    </row>
    <row r="978" spans="56:57">
      <c r="BD978" s="323" t="s">
        <v>1324</v>
      </c>
      <c r="BE978" s="322" t="s">
        <v>1322</v>
      </c>
    </row>
    <row r="979" spans="56:57">
      <c r="BD979" s="323" t="s">
        <v>261</v>
      </c>
      <c r="BE979" s="322" t="s">
        <v>1498</v>
      </c>
    </row>
    <row r="980" spans="56:57">
      <c r="BD980" s="323" t="s">
        <v>1325</v>
      </c>
      <c r="BE980" s="323" t="s">
        <v>2923</v>
      </c>
    </row>
    <row r="981" spans="56:57">
      <c r="BD981" s="323" t="s">
        <v>1326</v>
      </c>
      <c r="BE981" s="323" t="s">
        <v>2924</v>
      </c>
    </row>
    <row r="982" spans="56:57">
      <c r="BD982" s="323" t="s">
        <v>1327</v>
      </c>
      <c r="BE982" s="323" t="s">
        <v>2925</v>
      </c>
    </row>
    <row r="983" spans="56:57">
      <c r="BD983" s="323" t="s">
        <v>2930</v>
      </c>
      <c r="BE983" s="323" t="s">
        <v>2926</v>
      </c>
    </row>
    <row r="984" spans="56:57">
      <c r="BD984" s="323" t="s">
        <v>1328</v>
      </c>
      <c r="BE984" s="322" t="s">
        <v>1568</v>
      </c>
    </row>
    <row r="985" spans="56:57">
      <c r="BD985" s="323" t="s">
        <v>2931</v>
      </c>
      <c r="BE985" s="322" t="s">
        <v>1569</v>
      </c>
    </row>
    <row r="986" spans="56:57">
      <c r="BD986" s="323" t="s">
        <v>1329</v>
      </c>
      <c r="BE986" s="323" t="s">
        <v>2927</v>
      </c>
    </row>
    <row r="987" spans="56:57">
      <c r="BD987" s="323" t="s">
        <v>1330</v>
      </c>
      <c r="BE987" s="322" t="s">
        <v>19</v>
      </c>
    </row>
    <row r="988" spans="56:57">
      <c r="BD988" s="323" t="s">
        <v>2932</v>
      </c>
      <c r="BE988" s="322" t="s">
        <v>1323</v>
      </c>
    </row>
    <row r="989" spans="56:57">
      <c r="BD989" s="323" t="s">
        <v>2933</v>
      </c>
      <c r="BE989" s="323" t="s">
        <v>2928</v>
      </c>
    </row>
    <row r="990" spans="56:57">
      <c r="BD990" s="323" t="s">
        <v>2934</v>
      </c>
      <c r="BE990" s="323" t="s">
        <v>2929</v>
      </c>
    </row>
    <row r="991" spans="56:57">
      <c r="BD991" s="323" t="s">
        <v>2935</v>
      </c>
      <c r="BE991" s="322" t="s">
        <v>1324</v>
      </c>
    </row>
    <row r="992" spans="56:57">
      <c r="BD992" s="323" t="s">
        <v>2936</v>
      </c>
      <c r="BE992" s="322" t="s">
        <v>261</v>
      </c>
    </row>
    <row r="993" spans="56:57">
      <c r="BD993" s="323" t="s">
        <v>1331</v>
      </c>
      <c r="BE993" s="322" t="s">
        <v>1325</v>
      </c>
    </row>
    <row r="994" spans="56:57">
      <c r="BD994" s="323" t="s">
        <v>2937</v>
      </c>
      <c r="BE994" s="322" t="s">
        <v>1326</v>
      </c>
    </row>
    <row r="995" spans="56:57">
      <c r="BD995" s="323" t="s">
        <v>2938</v>
      </c>
      <c r="BE995" s="322" t="s">
        <v>1327</v>
      </c>
    </row>
    <row r="996" spans="56:57">
      <c r="BD996" s="323" t="s">
        <v>1332</v>
      </c>
      <c r="BE996" s="323" t="s">
        <v>2930</v>
      </c>
    </row>
    <row r="997" spans="56:57">
      <c r="BD997" s="323" t="s">
        <v>2939</v>
      </c>
      <c r="BE997" s="322" t="s">
        <v>1328</v>
      </c>
    </row>
    <row r="998" spans="56:57">
      <c r="BD998" s="323" t="s">
        <v>2940</v>
      </c>
      <c r="BE998" s="323" t="s">
        <v>2931</v>
      </c>
    </row>
    <row r="999" spans="56:57">
      <c r="BD999" s="323" t="s">
        <v>2941</v>
      </c>
      <c r="BE999" s="322" t="s">
        <v>1329</v>
      </c>
    </row>
    <row r="1000" spans="56:57">
      <c r="BD1000" s="323" t="s">
        <v>2942</v>
      </c>
      <c r="BE1000" s="322" t="s">
        <v>1330</v>
      </c>
    </row>
    <row r="1001" spans="56:57">
      <c r="BD1001" s="323" t="s">
        <v>1499</v>
      </c>
      <c r="BE1001" s="323" t="s">
        <v>2932</v>
      </c>
    </row>
    <row r="1002" spans="56:57">
      <c r="BD1002" s="323" t="s">
        <v>2943</v>
      </c>
      <c r="BE1002" s="323" t="s">
        <v>2933</v>
      </c>
    </row>
    <row r="1003" spans="56:57">
      <c r="BD1003" s="323" t="s">
        <v>2944</v>
      </c>
      <c r="BE1003" s="323" t="s">
        <v>2934</v>
      </c>
    </row>
    <row r="1004" spans="56:57">
      <c r="BD1004" s="323" t="s">
        <v>1570</v>
      </c>
      <c r="BE1004" s="323" t="s">
        <v>2935</v>
      </c>
    </row>
    <row r="1005" spans="56:57">
      <c r="BD1005" s="323" t="s">
        <v>2945</v>
      </c>
      <c r="BE1005" s="323" t="s">
        <v>2936</v>
      </c>
    </row>
    <row r="1006" spans="56:57">
      <c r="BD1006" s="323" t="s">
        <v>2946</v>
      </c>
      <c r="BE1006" s="322" t="s">
        <v>1331</v>
      </c>
    </row>
    <row r="1007" spans="56:57">
      <c r="BD1007" s="323" t="s">
        <v>2947</v>
      </c>
      <c r="BE1007" s="323" t="s">
        <v>2937</v>
      </c>
    </row>
    <row r="1008" spans="56:57">
      <c r="BD1008" s="323" t="s">
        <v>1583</v>
      </c>
      <c r="BE1008" s="323" t="s">
        <v>2938</v>
      </c>
    </row>
    <row r="1009" spans="56:57">
      <c r="BD1009" s="323" t="s">
        <v>2948</v>
      </c>
      <c r="BE1009" s="322" t="s">
        <v>1332</v>
      </c>
    </row>
    <row r="1010" spans="56:57">
      <c r="BD1010" s="323" t="s">
        <v>2949</v>
      </c>
      <c r="BE1010" s="323" t="s">
        <v>2939</v>
      </c>
    </row>
    <row r="1011" spans="56:57">
      <c r="BD1011" s="323" t="s">
        <v>2950</v>
      </c>
      <c r="BE1011" s="323" t="s">
        <v>2940</v>
      </c>
    </row>
    <row r="1012" spans="56:57">
      <c r="BD1012" s="323" t="s">
        <v>1333</v>
      </c>
      <c r="BE1012" s="323" t="s">
        <v>2941</v>
      </c>
    </row>
    <row r="1013" spans="56:57">
      <c r="BD1013" s="323" t="s">
        <v>85</v>
      </c>
      <c r="BE1013" s="323" t="s">
        <v>2942</v>
      </c>
    </row>
    <row r="1014" spans="56:57">
      <c r="BD1014" s="323" t="s">
        <v>2951</v>
      </c>
      <c r="BE1014" s="322" t="s">
        <v>1499</v>
      </c>
    </row>
    <row r="1015" spans="56:57">
      <c r="BD1015" s="323" t="s">
        <v>2952</v>
      </c>
      <c r="BE1015" s="323" t="s">
        <v>2943</v>
      </c>
    </row>
    <row r="1016" spans="56:57">
      <c r="BD1016" s="323" t="s">
        <v>2953</v>
      </c>
      <c r="BE1016" s="323" t="s">
        <v>2944</v>
      </c>
    </row>
    <row r="1017" spans="56:57">
      <c r="BD1017" s="323" t="s">
        <v>2954</v>
      </c>
      <c r="BE1017" s="322" t="s">
        <v>1570</v>
      </c>
    </row>
    <row r="1018" spans="56:57">
      <c r="BD1018" s="323" t="s">
        <v>1334</v>
      </c>
      <c r="BE1018" s="323" t="s">
        <v>2945</v>
      </c>
    </row>
    <row r="1019" spans="56:57">
      <c r="BD1019" s="323" t="s">
        <v>2955</v>
      </c>
      <c r="BE1019" s="323" t="s">
        <v>2946</v>
      </c>
    </row>
    <row r="1020" spans="56:57">
      <c r="BD1020" s="323" t="s">
        <v>2956</v>
      </c>
      <c r="BE1020" s="323" t="s">
        <v>2947</v>
      </c>
    </row>
    <row r="1021" spans="56:57">
      <c r="BD1021" s="323" t="s">
        <v>1500</v>
      </c>
      <c r="BE1021" s="322" t="s">
        <v>1583</v>
      </c>
    </row>
    <row r="1022" spans="56:57">
      <c r="BD1022" s="323" t="s">
        <v>1501</v>
      </c>
      <c r="BE1022" s="323" t="s">
        <v>2948</v>
      </c>
    </row>
    <row r="1023" spans="56:57">
      <c r="BD1023" s="323" t="s">
        <v>2957</v>
      </c>
      <c r="BE1023" s="323" t="s">
        <v>2949</v>
      </c>
    </row>
    <row r="1024" spans="56:57">
      <c r="BD1024" s="323" t="s">
        <v>2958</v>
      </c>
      <c r="BE1024" s="323" t="s">
        <v>2950</v>
      </c>
    </row>
    <row r="1025" spans="56:57">
      <c r="BD1025" s="323" t="s">
        <v>1584</v>
      </c>
      <c r="BE1025" s="322" t="s">
        <v>1333</v>
      </c>
    </row>
    <row r="1026" spans="56:57">
      <c r="BD1026" s="323" t="s">
        <v>87</v>
      </c>
      <c r="BE1026" s="322" t="s">
        <v>85</v>
      </c>
    </row>
    <row r="1027" spans="56:57">
      <c r="BD1027" s="323" t="s">
        <v>1502</v>
      </c>
      <c r="BE1027" s="323" t="s">
        <v>2951</v>
      </c>
    </row>
    <row r="1028" spans="56:57">
      <c r="BD1028" s="323" t="s">
        <v>1024</v>
      </c>
      <c r="BE1028" s="323" t="s">
        <v>2952</v>
      </c>
    </row>
    <row r="1029" spans="56:57">
      <c r="BD1029" s="323" t="s">
        <v>1335</v>
      </c>
      <c r="BE1029" s="323" t="s">
        <v>2953</v>
      </c>
    </row>
    <row r="1030" spans="56:57">
      <c r="BD1030" s="323" t="s">
        <v>2959</v>
      </c>
      <c r="BE1030" s="323" t="s">
        <v>2954</v>
      </c>
    </row>
    <row r="1031" spans="56:57">
      <c r="BD1031" s="323" t="s">
        <v>1503</v>
      </c>
      <c r="BE1031" s="322" t="s">
        <v>1334</v>
      </c>
    </row>
    <row r="1032" spans="56:57">
      <c r="BD1032" s="323" t="s">
        <v>89</v>
      </c>
      <c r="BE1032" s="323" t="s">
        <v>2955</v>
      </c>
    </row>
    <row r="1033" spans="56:57">
      <c r="BD1033" s="323" t="s">
        <v>1336</v>
      </c>
      <c r="BE1033" s="323" t="s">
        <v>2956</v>
      </c>
    </row>
    <row r="1034" spans="56:57">
      <c r="BD1034" s="323" t="s">
        <v>59</v>
      </c>
      <c r="BE1034" s="322" t="s">
        <v>1500</v>
      </c>
    </row>
    <row r="1035" spans="56:57">
      <c r="BD1035" s="323" t="s">
        <v>2960</v>
      </c>
      <c r="BE1035" s="322" t="s">
        <v>1501</v>
      </c>
    </row>
    <row r="1036" spans="56:57">
      <c r="BD1036" s="323" t="s">
        <v>2961</v>
      </c>
      <c r="BE1036" s="323" t="s">
        <v>2957</v>
      </c>
    </row>
    <row r="1037" spans="56:57">
      <c r="BD1037" s="323" t="s">
        <v>1337</v>
      </c>
      <c r="BE1037" s="323" t="s">
        <v>2958</v>
      </c>
    </row>
    <row r="1038" spans="56:57">
      <c r="BD1038" s="323" t="s">
        <v>1071</v>
      </c>
      <c r="BE1038" s="322" t="s">
        <v>1584</v>
      </c>
    </row>
    <row r="1039" spans="56:57">
      <c r="BD1039" s="323" t="s">
        <v>1070</v>
      </c>
      <c r="BE1039" s="322" t="s">
        <v>87</v>
      </c>
    </row>
    <row r="1040" spans="56:57">
      <c r="BD1040" s="323" t="s">
        <v>2962</v>
      </c>
      <c r="BE1040" s="322" t="s">
        <v>1502</v>
      </c>
    </row>
    <row r="1041" spans="56:57">
      <c r="BD1041" s="323" t="s">
        <v>1338</v>
      </c>
      <c r="BE1041" s="322" t="s">
        <v>1024</v>
      </c>
    </row>
    <row r="1042" spans="56:57">
      <c r="BD1042" s="323" t="s">
        <v>2963</v>
      </c>
      <c r="BE1042" s="322" t="s">
        <v>1335</v>
      </c>
    </row>
    <row r="1043" spans="56:57">
      <c r="BD1043" s="323" t="s">
        <v>1504</v>
      </c>
      <c r="BE1043" s="323" t="s">
        <v>2959</v>
      </c>
    </row>
    <row r="1044" spans="56:57">
      <c r="BD1044" s="323" t="s">
        <v>1339</v>
      </c>
      <c r="BE1044" s="322" t="s">
        <v>1503</v>
      </c>
    </row>
    <row r="1045" spans="56:57">
      <c r="BD1045" s="323" t="s">
        <v>1340</v>
      </c>
      <c r="BE1045" s="322" t="s">
        <v>89</v>
      </c>
    </row>
    <row r="1046" spans="56:57">
      <c r="BD1046" s="323" t="s">
        <v>2964</v>
      </c>
      <c r="BE1046" s="322" t="s">
        <v>1336</v>
      </c>
    </row>
    <row r="1047" spans="56:57">
      <c r="BD1047" s="323" t="s">
        <v>2965</v>
      </c>
      <c r="BE1047" s="323" t="s">
        <v>59</v>
      </c>
    </row>
    <row r="1048" spans="56:57">
      <c r="BD1048" s="323" t="s">
        <v>1341</v>
      </c>
      <c r="BE1048" s="323" t="s">
        <v>2960</v>
      </c>
    </row>
    <row r="1049" spans="56:57">
      <c r="BD1049" s="323" t="s">
        <v>1342</v>
      </c>
      <c r="BE1049" s="323" t="s">
        <v>2961</v>
      </c>
    </row>
    <row r="1050" spans="56:57">
      <c r="BD1050" s="323" t="s">
        <v>2966</v>
      </c>
      <c r="BE1050" s="322" t="s">
        <v>1337</v>
      </c>
    </row>
    <row r="1051" spans="56:57">
      <c r="BD1051" s="323" t="s">
        <v>1571</v>
      </c>
      <c r="BE1051" s="322" t="s">
        <v>1071</v>
      </c>
    </row>
    <row r="1052" spans="56:57">
      <c r="BD1052" s="323" t="s">
        <v>2967</v>
      </c>
      <c r="BE1052" s="322" t="s">
        <v>1070</v>
      </c>
    </row>
    <row r="1053" spans="56:57">
      <c r="BD1053" s="323" t="s">
        <v>1343</v>
      </c>
      <c r="BE1053" s="323" t="s">
        <v>2962</v>
      </c>
    </row>
    <row r="1054" spans="56:57">
      <c r="BD1054" s="323" t="s">
        <v>2968</v>
      </c>
      <c r="BE1054" s="322" t="s">
        <v>1338</v>
      </c>
    </row>
    <row r="1055" spans="56:57">
      <c r="BD1055" s="323" t="s">
        <v>2969</v>
      </c>
      <c r="BE1055" s="323" t="s">
        <v>2963</v>
      </c>
    </row>
    <row r="1056" spans="56:57">
      <c r="BD1056" s="323" t="s">
        <v>1344</v>
      </c>
      <c r="BE1056" s="322" t="s">
        <v>1504</v>
      </c>
    </row>
    <row r="1057" spans="56:57">
      <c r="BD1057" s="323" t="s">
        <v>1572</v>
      </c>
      <c r="BE1057" s="322" t="s">
        <v>1339</v>
      </c>
    </row>
    <row r="1058" spans="56:57">
      <c r="BD1058" s="323" t="s">
        <v>1345</v>
      </c>
      <c r="BE1058" s="322" t="s">
        <v>1340</v>
      </c>
    </row>
    <row r="1059" spans="56:57">
      <c r="BD1059" s="323" t="s">
        <v>2970</v>
      </c>
      <c r="BE1059" s="323" t="s">
        <v>2964</v>
      </c>
    </row>
    <row r="1060" spans="56:57">
      <c r="BD1060" s="323" t="s">
        <v>1346</v>
      </c>
      <c r="BE1060" s="323" t="s">
        <v>2965</v>
      </c>
    </row>
    <row r="1061" spans="56:57">
      <c r="BD1061" s="323" t="s">
        <v>1347</v>
      </c>
      <c r="BE1061" s="322" t="s">
        <v>1341</v>
      </c>
    </row>
    <row r="1062" spans="56:57">
      <c r="BD1062" s="323" t="s">
        <v>1348</v>
      </c>
      <c r="BE1062" s="322" t="s">
        <v>1342</v>
      </c>
    </row>
    <row r="1063" spans="56:57">
      <c r="BD1063" s="323" t="s">
        <v>275</v>
      </c>
      <c r="BE1063" s="323" t="s">
        <v>2966</v>
      </c>
    </row>
    <row r="1064" spans="56:57">
      <c r="BD1064" s="323" t="s">
        <v>2971</v>
      </c>
      <c r="BE1064" s="322" t="s">
        <v>1571</v>
      </c>
    </row>
    <row r="1065" spans="56:57">
      <c r="BD1065" s="323" t="s">
        <v>1349</v>
      </c>
      <c r="BE1065" s="323" t="s">
        <v>2967</v>
      </c>
    </row>
    <row r="1066" spans="56:57">
      <c r="BD1066" s="323" t="s">
        <v>1350</v>
      </c>
      <c r="BE1066" s="322" t="s">
        <v>1343</v>
      </c>
    </row>
    <row r="1067" spans="56:57">
      <c r="BD1067" s="323" t="s">
        <v>2972</v>
      </c>
      <c r="BE1067" s="323" t="s">
        <v>2968</v>
      </c>
    </row>
    <row r="1068" spans="56:57">
      <c r="BD1068" s="323" t="s">
        <v>2973</v>
      </c>
      <c r="BE1068" s="323" t="s">
        <v>2969</v>
      </c>
    </row>
    <row r="1069" spans="56:57">
      <c r="BD1069" s="323" t="s">
        <v>2974</v>
      </c>
      <c r="BE1069" s="322" t="s">
        <v>1344</v>
      </c>
    </row>
    <row r="1070" spans="56:57">
      <c r="BD1070" s="323" t="s">
        <v>91</v>
      </c>
      <c r="BE1070" s="322" t="s">
        <v>1572</v>
      </c>
    </row>
    <row r="1071" spans="56:57">
      <c r="BD1071" s="323" t="s">
        <v>2975</v>
      </c>
      <c r="BE1071" s="322" t="s">
        <v>1345</v>
      </c>
    </row>
    <row r="1072" spans="56:57">
      <c r="BD1072" s="323" t="s">
        <v>2976</v>
      </c>
      <c r="BE1072" s="323" t="s">
        <v>2970</v>
      </c>
    </row>
    <row r="1073" spans="56:57">
      <c r="BD1073" s="323" t="s">
        <v>2977</v>
      </c>
      <c r="BE1073" s="322" t="s">
        <v>1346</v>
      </c>
    </row>
    <row r="1074" spans="56:57">
      <c r="BD1074" s="323" t="s">
        <v>2978</v>
      </c>
      <c r="BE1074" s="322" t="s">
        <v>1347</v>
      </c>
    </row>
    <row r="1075" spans="56:57">
      <c r="BD1075" s="323" t="s">
        <v>2979</v>
      </c>
      <c r="BE1075" s="322" t="s">
        <v>1348</v>
      </c>
    </row>
    <row r="1076" spans="56:57">
      <c r="BD1076" s="323" t="s">
        <v>1505</v>
      </c>
      <c r="BE1076" s="323" t="s">
        <v>275</v>
      </c>
    </row>
    <row r="1077" spans="56:57">
      <c r="BD1077" s="323" t="s">
        <v>2980</v>
      </c>
      <c r="BE1077" s="323" t="s">
        <v>2971</v>
      </c>
    </row>
    <row r="1078" spans="56:57">
      <c r="BD1078" s="323" t="s">
        <v>1351</v>
      </c>
      <c r="BE1078" s="322" t="s">
        <v>1349</v>
      </c>
    </row>
    <row r="1079" spans="56:57">
      <c r="BD1079" s="323" t="s">
        <v>1352</v>
      </c>
      <c r="BE1079" s="322" t="s">
        <v>1350</v>
      </c>
    </row>
    <row r="1080" spans="56:57">
      <c r="BD1080" s="323" t="s">
        <v>2981</v>
      </c>
      <c r="BE1080" s="323" t="s">
        <v>2972</v>
      </c>
    </row>
    <row r="1081" spans="56:57">
      <c r="BD1081" s="323" t="s">
        <v>2982</v>
      </c>
      <c r="BE1081" s="323" t="s">
        <v>2973</v>
      </c>
    </row>
    <row r="1082" spans="56:57">
      <c r="BD1082" s="323" t="s">
        <v>2983</v>
      </c>
      <c r="BE1082" s="323" t="s">
        <v>2974</v>
      </c>
    </row>
    <row r="1083" spans="56:57">
      <c r="BD1083" s="323" t="s">
        <v>2984</v>
      </c>
      <c r="BE1083" s="322" t="s">
        <v>91</v>
      </c>
    </row>
    <row r="1084" spans="56:57">
      <c r="BD1084" s="323" t="s">
        <v>2985</v>
      </c>
      <c r="BE1084" s="323" t="s">
        <v>2975</v>
      </c>
    </row>
    <row r="1085" spans="56:57">
      <c r="BD1085" s="323" t="s">
        <v>2986</v>
      </c>
      <c r="BE1085" s="323" t="s">
        <v>2976</v>
      </c>
    </row>
    <row r="1086" spans="56:57">
      <c r="BD1086" s="323" t="s">
        <v>1506</v>
      </c>
      <c r="BE1086" s="323" t="s">
        <v>2977</v>
      </c>
    </row>
    <row r="1087" spans="56:57">
      <c r="BD1087" s="323" t="s">
        <v>2987</v>
      </c>
      <c r="BE1087" s="323" t="s">
        <v>2978</v>
      </c>
    </row>
    <row r="1088" spans="56:57">
      <c r="BD1088" s="323" t="s">
        <v>2988</v>
      </c>
      <c r="BE1088" s="323" t="s">
        <v>2979</v>
      </c>
    </row>
    <row r="1089" spans="56:57">
      <c r="BD1089" s="323" t="s">
        <v>2989</v>
      </c>
      <c r="BE1089" s="322" t="s">
        <v>1505</v>
      </c>
    </row>
    <row r="1090" spans="56:57">
      <c r="BD1090" s="323" t="s">
        <v>1353</v>
      </c>
      <c r="BE1090" s="323" t="s">
        <v>2980</v>
      </c>
    </row>
    <row r="1091" spans="56:57">
      <c r="BD1091" s="323" t="s">
        <v>2990</v>
      </c>
      <c r="BE1091" s="322" t="s">
        <v>1351</v>
      </c>
    </row>
    <row r="1092" spans="56:57">
      <c r="BD1092" s="323" t="s">
        <v>2991</v>
      </c>
      <c r="BE1092" s="322" t="s">
        <v>1352</v>
      </c>
    </row>
    <row r="1093" spans="56:57">
      <c r="BD1093" s="323" t="s">
        <v>1354</v>
      </c>
      <c r="BE1093" s="323" t="s">
        <v>2981</v>
      </c>
    </row>
    <row r="1094" spans="56:57">
      <c r="BD1094" s="323" t="s">
        <v>281</v>
      </c>
      <c r="BE1094" s="323" t="s">
        <v>2982</v>
      </c>
    </row>
    <row r="1095" spans="56:57">
      <c r="BD1095" s="323" t="s">
        <v>2992</v>
      </c>
      <c r="BE1095" s="323" t="s">
        <v>2983</v>
      </c>
    </row>
    <row r="1096" spans="56:57">
      <c r="BD1096" s="323" t="s">
        <v>2993</v>
      </c>
      <c r="BE1096" s="323" t="s">
        <v>2984</v>
      </c>
    </row>
    <row r="1097" spans="56:57">
      <c r="BE1097" s="323" t="s">
        <v>2985</v>
      </c>
    </row>
    <row r="1098" spans="56:57">
      <c r="BE1098" s="323" t="s">
        <v>2986</v>
      </c>
    </row>
    <row r="1099" spans="56:57">
      <c r="BE1099" s="322" t="s">
        <v>1506</v>
      </c>
    </row>
    <row r="1100" spans="56:57">
      <c r="BE1100" s="323" t="s">
        <v>2987</v>
      </c>
    </row>
    <row r="1101" spans="56:57">
      <c r="BE1101" s="323" t="s">
        <v>2988</v>
      </c>
    </row>
    <row r="1102" spans="56:57">
      <c r="BE1102" s="323" t="s">
        <v>2989</v>
      </c>
    </row>
    <row r="1103" spans="56:57">
      <c r="BE1103" s="322" t="s">
        <v>1353</v>
      </c>
    </row>
    <row r="1104" spans="56:57">
      <c r="BE1104" s="323" t="s">
        <v>2990</v>
      </c>
    </row>
    <row r="1105" spans="57:57">
      <c r="BE1105" s="323" t="s">
        <v>2991</v>
      </c>
    </row>
    <row r="1106" spans="57:57">
      <c r="BE1106" s="322" t="s">
        <v>1354</v>
      </c>
    </row>
    <row r="1107" spans="57:57">
      <c r="BE1107" s="323" t="s">
        <v>281</v>
      </c>
    </row>
    <row r="1108" spans="57:57">
      <c r="BE1108" s="323" t="s">
        <v>2992</v>
      </c>
    </row>
    <row r="1109" spans="57:57">
      <c r="BE1109" s="323" t="s">
        <v>2993</v>
      </c>
    </row>
  </sheetData>
  <sheetProtection password="88EA" sheet="1" objects="1" scenarios="1"/>
  <dataConsolidate/>
  <mergeCells count="46">
    <mergeCell ref="A35:M35"/>
    <mergeCell ref="A33:M33"/>
    <mergeCell ref="A34:M34"/>
    <mergeCell ref="B3:G3"/>
    <mergeCell ref="A27:B28"/>
    <mergeCell ref="B2:M2"/>
    <mergeCell ref="A36:M36"/>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I100:AP100"/>
    <mergeCell ref="P122:W122"/>
    <mergeCell ref="P56:W56"/>
    <mergeCell ref="AI166:AP166"/>
    <mergeCell ref="AI122:AP122"/>
    <mergeCell ref="AI144:AP144"/>
    <mergeCell ref="P78:W78"/>
    <mergeCell ref="P100:W100"/>
    <mergeCell ref="Y56:AF56"/>
    <mergeCell ref="A229:A244"/>
    <mergeCell ref="A37:M37"/>
    <mergeCell ref="E40:L40"/>
    <mergeCell ref="D48:D49"/>
    <mergeCell ref="AI56:AP56"/>
    <mergeCell ref="AI78:AP78"/>
    <mergeCell ref="E48:L48"/>
    <mergeCell ref="D40:D41"/>
    <mergeCell ref="A212:A227"/>
    <mergeCell ref="Y78:AF78"/>
    <mergeCell ref="Y100:AF100"/>
    <mergeCell ref="Y122:AF122"/>
    <mergeCell ref="Y144:AF144"/>
    <mergeCell ref="P144:W144"/>
    <mergeCell ref="P166:W166"/>
    <mergeCell ref="A188:A210"/>
  </mergeCells>
  <conditionalFormatting sqref="E31:J31">
    <cfRule type="cellIs" dxfId="26" priority="37" stopIfTrue="1" operator="equal">
      <formula>0</formula>
    </cfRule>
  </conditionalFormatting>
  <conditionalFormatting sqref="H11">
    <cfRule type="expression" dxfId="25" priority="22">
      <formula>($B$16=$AS$12)</formula>
    </cfRule>
    <cfRule type="expression" dxfId="24" priority="38">
      <formula>($B$16=$AS$15)</formula>
    </cfRule>
    <cfRule type="expression" dxfId="23" priority="39">
      <formula>($B$16=$AS$11)</formula>
    </cfRule>
    <cfRule type="expression" dxfId="22" priority="40">
      <formula>($B$16=$AS$10)</formula>
    </cfRule>
  </conditionalFormatting>
  <conditionalFormatting sqref="K11">
    <cfRule type="expression" dxfId="21" priority="23">
      <formula>($B$16=$AS$12)</formula>
    </cfRule>
    <cfRule type="expression" dxfId="20" priority="41">
      <formula>($B$16=$AS$15)</formula>
    </cfRule>
    <cfRule type="expression" dxfId="19" priority="42">
      <formula>($B$16=$AS$11)</formula>
    </cfRule>
    <cfRule type="expression" dxfId="18" priority="43">
      <formula>($B$16=$AS$10)</formula>
    </cfRule>
  </conditionalFormatting>
  <conditionalFormatting sqref="A26:A27">
    <cfRule type="expression" dxfId="17" priority="20">
      <formula>$B$16=$AS$14</formula>
    </cfRule>
    <cfRule type="expression" dxfId="16" priority="21">
      <formula>$B$16=$AS$13</formula>
    </cfRule>
  </conditionalFormatting>
  <conditionalFormatting sqref="B29">
    <cfRule type="expression" dxfId="15" priority="16">
      <formula>$B$16=$AS$14</formula>
    </cfRule>
    <cfRule type="expression" dxfId="14" priority="17">
      <formula>$B$16=$AS$13</formula>
    </cfRule>
  </conditionalFormatting>
  <conditionalFormatting sqref="BB10:BD300">
    <cfRule type="duplicateValues" dxfId="13" priority="357"/>
  </conditionalFormatting>
  <conditionalFormatting sqref="BC10:BD298">
    <cfRule type="duplicateValues" dxfId="12" priority="12"/>
  </conditionalFormatting>
  <conditionalFormatting sqref="BE10:BE555">
    <cfRule type="duplicateValues" dxfId="11" priority="376"/>
  </conditionalFormatting>
  <conditionalFormatting sqref="E30:J30">
    <cfRule type="expression" dxfId="10" priority="10">
      <formula>$B$16=$AS$15</formula>
    </cfRule>
  </conditionalFormatting>
  <conditionalFormatting sqref="BE552 BE11:BE550">
    <cfRule type="duplicateValues" dxfId="9" priority="9"/>
  </conditionalFormatting>
  <conditionalFormatting sqref="BD10:BD1096">
    <cfRule type="duplicateValues" dxfId="8" priority="7"/>
  </conditionalFormatting>
  <conditionalFormatting sqref="BD1091">
    <cfRule type="duplicateValues" dxfId="7" priority="6"/>
  </conditionalFormatting>
  <conditionalFormatting sqref="BD1092">
    <cfRule type="duplicateValues" dxfId="6" priority="5"/>
  </conditionalFormatting>
  <conditionalFormatting sqref="BD1093">
    <cfRule type="duplicateValues" dxfId="5" priority="4"/>
  </conditionalFormatting>
  <conditionalFormatting sqref="BD1094">
    <cfRule type="duplicateValues" dxfId="4" priority="3"/>
  </conditionalFormatting>
  <conditionalFormatting sqref="BD1095">
    <cfRule type="duplicateValues" dxfId="3" priority="2"/>
  </conditionalFormatting>
  <conditionalFormatting sqref="BD1096">
    <cfRule type="duplicateValues" dxfId="2" priority="1"/>
  </conditionalFormatting>
  <conditionalFormatting sqref="BE552:BE577 BE579:BE1109">
    <cfRule type="duplicateValues" dxfId="1" priority="481"/>
  </conditionalFormatting>
  <conditionalFormatting sqref="AT9:AT263">
    <cfRule type="duplicateValues" dxfId="0" priority="814"/>
  </conditionalFormatting>
  <dataValidations xWindow="369" yWindow="583" count="94">
    <dataValidation type="list" allowBlank="1" showInputMessage="1" showErrorMessage="1" sqref="B29" xr:uid="{00000000-0002-0000-0000-000000000000}">
      <formula1>$AP$10:$AP$11</formula1>
    </dataValidation>
    <dataValidation allowBlank="1" showInputMessage="1" showErrorMessage="1" prompt="0 bedroom, 30% of AMFI" sqref="E26" xr:uid="{00000000-0002-0000-0000-000001000000}"/>
    <dataValidation allowBlank="1" showInputMessage="1" showErrorMessage="1" prompt="0 bedroom, 40% of AMFI" sqref="E27" xr:uid="{00000000-0002-0000-0000-000002000000}"/>
    <dataValidation allowBlank="1" showInputMessage="1" showErrorMessage="1" promptTitle="Project" prompt="Enter the Project Name." sqref="B3:G3" xr:uid="{00000000-0002-0000-0000-000003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4000000}"/>
    <dataValidation allowBlank="1" showInputMessage="1" showErrorMessage="1" prompt="1 person, 30% of AMFI" sqref="E15" xr:uid="{00000000-0002-0000-0000-000005000000}"/>
    <dataValidation allowBlank="1" showInputMessage="1" showErrorMessage="1" prompt="1 person, 40% of AMFI" sqref="E16" xr:uid="{00000000-0002-0000-0000-000006000000}"/>
    <dataValidation allowBlank="1" showInputMessage="1" showErrorMessage="1" prompt="1 person, 50% of AMFI" sqref="E17" xr:uid="{00000000-0002-0000-0000-000007000000}"/>
    <dataValidation allowBlank="1" showInputMessage="1" showErrorMessage="1" prompt="1 person, 60% of AMFI" sqref="E18" xr:uid="{00000000-0002-0000-0000-000008000000}"/>
    <dataValidation allowBlank="1" showInputMessage="1" showErrorMessage="1" prompt="1 person, 80% of AMFI" sqref="E19" xr:uid="{00000000-0002-0000-0000-000009000000}"/>
    <dataValidation allowBlank="1" showInputMessage="1" showErrorMessage="1" prompt="1 person, 120% of AMFI" sqref="E20" xr:uid="{00000000-0002-0000-0000-00000A000000}"/>
    <dataValidation allowBlank="1" showInputMessage="1" showErrorMessage="1" prompt="0 bedroom, 50% of AMFI" sqref="E28" xr:uid="{00000000-0002-0000-0000-00000B000000}"/>
    <dataValidation allowBlank="1" showInputMessage="1" showErrorMessage="1" prompt="0 bedroom, 60% of AMFI" sqref="E29" xr:uid="{00000000-0002-0000-0000-00000C000000}"/>
    <dataValidation allowBlank="1" showInputMessage="1" showErrorMessage="1" prompt="0 bedroom, 65% of AMFI" sqref="E30" xr:uid="{00000000-0002-0000-0000-00000D000000}"/>
    <dataValidation allowBlank="1" showInputMessage="1" showErrorMessage="1" prompt="1 bedroom, 65% of AMFI" sqref="F30" xr:uid="{00000000-0002-0000-0000-00000E000000}"/>
    <dataValidation allowBlank="1" showInputMessage="1" showErrorMessage="1" prompt="2 bedroom, 65% of AMFI" sqref="G30" xr:uid="{00000000-0002-0000-0000-00000F000000}"/>
    <dataValidation allowBlank="1" showInputMessage="1" showErrorMessage="1" prompt="3 bedroom, 65% of AMFI" sqref="H30" xr:uid="{00000000-0002-0000-0000-000010000000}"/>
    <dataValidation allowBlank="1" showInputMessage="1" showErrorMessage="1" prompt="4 bedroom, 65% of AMFI" sqref="I30" xr:uid="{00000000-0002-0000-0000-000011000000}"/>
    <dataValidation allowBlank="1" showInputMessage="1" showErrorMessage="1" prompt="5 bedroom, 65% of AMFI" sqref="J30" xr:uid="{00000000-0002-0000-0000-000012000000}"/>
    <dataValidation allowBlank="1" showInputMessage="1" showErrorMessage="1" prompt="0 bedroom, 80% of AMFI" sqref="E31" xr:uid="{00000000-0002-0000-0000-000013000000}"/>
    <dataValidation allowBlank="1" showInputMessage="1" showErrorMessage="1" prompt="1 bedroom, 80% of AMFI" sqref="F31" xr:uid="{00000000-0002-0000-0000-000014000000}"/>
    <dataValidation allowBlank="1" showInputMessage="1" showErrorMessage="1" prompt="2 bedrooms, 80% of AMFI" sqref="G31" xr:uid="{00000000-0002-0000-0000-000015000000}"/>
    <dataValidation allowBlank="1" showInputMessage="1" showErrorMessage="1" prompt="3 bedroom, 80% of AMFI" sqref="H31" xr:uid="{00000000-0002-0000-0000-000016000000}"/>
    <dataValidation allowBlank="1" showInputMessage="1" showErrorMessage="1" prompt="4 bedroom, 80% of AMFI" sqref="I31" xr:uid="{00000000-0002-0000-0000-000017000000}"/>
    <dataValidation allowBlank="1" showInputMessage="1" showErrorMessage="1" prompt="5 bedroom, 80% of AMFI" sqref="J31" xr:uid="{00000000-0002-0000-0000-000018000000}"/>
    <dataValidation allowBlank="1" showInputMessage="1" showErrorMessage="1" prompt="Area Median Income" sqref="K11" xr:uid="{00000000-0002-0000-0000-000019000000}"/>
    <dataValidation type="list" allowBlank="1" showInputMessage="1" showErrorMessage="1" promptTitle="County" prompt="Enter the County in which the Project is located." sqref="B11" xr:uid="{00000000-0002-0000-0000-00001A000000}">
      <formula1>$AT$10:$AT$263</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1B000000}">
      <formula1>$BE$10:$BE$1109</formula1>
    </dataValidation>
    <dataValidation type="list" allowBlank="1" showInputMessage="1" showErrorMessage="1" promptTitle="Financing" prompt="Select the source of financing." sqref="B16" xr:uid="{00000000-0002-0000-0000-00001C000000}">
      <formula1>$AS$10:$AS$16</formula1>
    </dataValidation>
    <dataValidation allowBlank="1" showInputMessage="1" showErrorMessage="1" prompt="For HOME and NSP ONLY; see footnote #4." sqref="S23" xr:uid="{00000000-0002-0000-0000-00001D000000}"/>
    <dataValidation type="list" allowBlank="1" showInputMessage="1" showErrorMessage="1" prompt="Carryover / Determination Notice / Subaward Agreement Date / LURA Date. Review footnote 3 at the bottom of the spreadsheet." sqref="A24:B24" xr:uid="{00000000-0002-0000-0000-00001E000000}">
      <formula1>$AU$10:$AU$30</formula1>
    </dataValidation>
    <dataValidation type="list" allowBlank="1" showInputMessage="1" showErrorMessage="1" promptTitle="Project PIS / LURA Date" prompt="Select the PIS Date for the Project. For  State HTF, select the LURA Date." sqref="B18" xr:uid="{00000000-0002-0000-0000-00001F000000}">
      <formula1>$AU$10:$AU$30</formula1>
    </dataValidation>
    <dataValidation allowBlank="1" showInputMessage="1" showErrorMessage="1" prompt="2 persons, 30% of AMFI" sqref="F15" xr:uid="{00000000-0002-0000-0000-000020000000}"/>
    <dataValidation allowBlank="1" showInputMessage="1" showErrorMessage="1" prompt="3 persons, 30% of AMFI" sqref="G15" xr:uid="{00000000-0002-0000-0000-000021000000}"/>
    <dataValidation allowBlank="1" showInputMessage="1" showErrorMessage="1" prompt="4 persons, 30% of AMFI" sqref="H15" xr:uid="{00000000-0002-0000-0000-000022000000}"/>
    <dataValidation allowBlank="1" showInputMessage="1" showErrorMessage="1" prompt="5 persons, 30% of AMFI" sqref="I15" xr:uid="{00000000-0002-0000-0000-000023000000}"/>
    <dataValidation allowBlank="1" showInputMessage="1" showErrorMessage="1" prompt="6 persons, 30% of AMFI" sqref="J15" xr:uid="{00000000-0002-0000-0000-000024000000}"/>
    <dataValidation allowBlank="1" showInputMessage="1" showErrorMessage="1" prompt="7 persons, 30% of AMFI" sqref="K15" xr:uid="{00000000-0002-0000-0000-000025000000}"/>
    <dataValidation allowBlank="1" showInputMessage="1" showErrorMessage="1" prompt="8 persons, 30% of AMFI" sqref="L15" xr:uid="{00000000-0002-0000-0000-000026000000}"/>
    <dataValidation allowBlank="1" showInputMessage="1" showErrorMessage="1" prompt="2 persons, 40% of AMFI" sqref="F16" xr:uid="{00000000-0002-0000-0000-000027000000}"/>
    <dataValidation allowBlank="1" showInputMessage="1" showErrorMessage="1" prompt="3 persons, 40% of AMFI" sqref="G16" xr:uid="{00000000-0002-0000-0000-000028000000}"/>
    <dataValidation allowBlank="1" showInputMessage="1" showErrorMessage="1" prompt="4 persons, 40% of AMFI" sqref="H16" xr:uid="{00000000-0002-0000-0000-000029000000}"/>
    <dataValidation allowBlank="1" showInputMessage="1" showErrorMessage="1" prompt="5 persons, 40% of AMFI" sqref="I16" xr:uid="{00000000-0002-0000-0000-00002A000000}"/>
    <dataValidation allowBlank="1" showInputMessage="1" showErrorMessage="1" prompt="8 persons,, 40% of AMFI" sqref="L16" xr:uid="{00000000-0002-0000-0000-00002B000000}"/>
    <dataValidation allowBlank="1" showInputMessage="1" showErrorMessage="1" prompt="8 persons,, 50% of AMFI" sqref="L17" xr:uid="{00000000-0002-0000-0000-00002C000000}"/>
    <dataValidation allowBlank="1" showInputMessage="1" showErrorMessage="1" prompt="8 persons,, 60% of AMFI" sqref="L18" xr:uid="{00000000-0002-0000-0000-00002D000000}"/>
    <dataValidation allowBlank="1" showInputMessage="1" showErrorMessage="1" prompt="8 persons,, 80% of AMFI" sqref="L19" xr:uid="{00000000-0002-0000-0000-00002E000000}"/>
    <dataValidation allowBlank="1" showInputMessage="1" showErrorMessage="1" prompt="8 persons,, 120% of AMFI" sqref="L20" xr:uid="{00000000-0002-0000-0000-00002F000000}"/>
    <dataValidation allowBlank="1" showInputMessage="1" showErrorMessage="1" prompt="7 persons, 40% of AMFI" sqref="K16" xr:uid="{00000000-0002-0000-0000-000030000000}"/>
    <dataValidation allowBlank="1" showInputMessage="1" showErrorMessage="1" prompt="7 persons,50% of AMFI" sqref="K17" xr:uid="{00000000-0002-0000-0000-000031000000}"/>
    <dataValidation allowBlank="1" showInputMessage="1" showErrorMessage="1" prompt="7 persons, 60% of AMFI" sqref="K18" xr:uid="{00000000-0002-0000-0000-000032000000}"/>
    <dataValidation allowBlank="1" showInputMessage="1" showErrorMessage="1" prompt="7 persons, 80% of AMFI" sqref="K19" xr:uid="{00000000-0002-0000-0000-000033000000}"/>
    <dataValidation allowBlank="1" showInputMessage="1" showErrorMessage="1" prompt="7 persons, 120% of AMFI" sqref="K20" xr:uid="{00000000-0002-0000-0000-000034000000}"/>
    <dataValidation allowBlank="1" showInputMessage="1" showErrorMessage="1" prompt="6 persons, 40% of AMFI" sqref="J16" xr:uid="{00000000-0002-0000-0000-000035000000}"/>
    <dataValidation allowBlank="1" showInputMessage="1" showErrorMessage="1" prompt="6 persons, 50% of AMFI" sqref="J17" xr:uid="{00000000-0002-0000-0000-000036000000}"/>
    <dataValidation allowBlank="1" showInputMessage="1" showErrorMessage="1" prompt="6 persons, 60% of AMFI" sqref="J18" xr:uid="{00000000-0002-0000-0000-000037000000}"/>
    <dataValidation allowBlank="1" showInputMessage="1" showErrorMessage="1" prompt="6 persons, 80% of AMFI" sqref="J19" xr:uid="{00000000-0002-0000-0000-000038000000}"/>
    <dataValidation allowBlank="1" showInputMessage="1" showErrorMessage="1" prompt="6 persons,120% of AMFI" sqref="J20" xr:uid="{00000000-0002-0000-0000-000039000000}"/>
    <dataValidation allowBlank="1" showInputMessage="1" showErrorMessage="1" prompt="5 persons, 50% of AMFI" sqref="I17" xr:uid="{00000000-0002-0000-0000-00003A000000}"/>
    <dataValidation allowBlank="1" showInputMessage="1" showErrorMessage="1" prompt="5 persons,  60% of AMFI" sqref="I18" xr:uid="{00000000-0002-0000-0000-00003B000000}"/>
    <dataValidation allowBlank="1" showInputMessage="1" showErrorMessage="1" prompt="5 persons, 80% of AMFI" sqref="I19" xr:uid="{00000000-0002-0000-0000-00003C000000}"/>
    <dataValidation allowBlank="1" showInputMessage="1" showErrorMessage="1" prompt="5 persons, 120% of AMFI" sqref="I20" xr:uid="{00000000-0002-0000-0000-00003D000000}"/>
    <dataValidation allowBlank="1" showInputMessage="1" showErrorMessage="1" prompt="4 persons, 50% of AMFI" sqref="H17" xr:uid="{00000000-0002-0000-0000-00003E000000}"/>
    <dataValidation allowBlank="1" showInputMessage="1" showErrorMessage="1" prompt="4 persons,, 60% of AMFI" sqref="H18" xr:uid="{00000000-0002-0000-0000-00003F000000}"/>
    <dataValidation allowBlank="1" showInputMessage="1" showErrorMessage="1" prompt="4 persons, 80% of AMFI" sqref="H19" xr:uid="{00000000-0002-0000-0000-000040000000}"/>
    <dataValidation allowBlank="1" showInputMessage="1" showErrorMessage="1" prompt="4 persons,, 120% of AMFI" sqref="H20" xr:uid="{00000000-0002-0000-0000-000041000000}"/>
    <dataValidation allowBlank="1" showInputMessage="1" showErrorMessage="1" prompt="3 persons,  50% of AMFI" sqref="G17" xr:uid="{00000000-0002-0000-0000-000042000000}"/>
    <dataValidation allowBlank="1" showInputMessage="1" showErrorMessage="1" prompt="3 persons,  60% of AMFI" sqref="G18" xr:uid="{00000000-0002-0000-0000-000043000000}"/>
    <dataValidation allowBlank="1" showInputMessage="1" showErrorMessage="1" prompt="3 persons, 80% of AMFI" sqref="G19" xr:uid="{00000000-0002-0000-0000-000044000000}"/>
    <dataValidation allowBlank="1" showInputMessage="1" showErrorMessage="1" prompt="3 persons,  120% of AMFI" sqref="G20" xr:uid="{00000000-0002-0000-0000-000045000000}"/>
    <dataValidation allowBlank="1" showInputMessage="1" showErrorMessage="1" prompt="2 persons, 50% of AMFI" sqref="F17" xr:uid="{00000000-0002-0000-0000-000046000000}"/>
    <dataValidation allowBlank="1" showInputMessage="1" showErrorMessage="1" prompt="2 persons,  60% of AMFI" sqref="F18" xr:uid="{00000000-0002-0000-0000-000047000000}"/>
    <dataValidation allowBlank="1" showInputMessage="1" showErrorMessage="1" prompt="2 persons, 80% of AMFI" sqref="F19" xr:uid="{00000000-0002-0000-0000-000048000000}"/>
    <dataValidation allowBlank="1" showInputMessage="1" showErrorMessage="1" prompt="2 persons, 120% of AMFI" sqref="F20" xr:uid="{00000000-0002-0000-0000-000049000000}"/>
    <dataValidation allowBlank="1" showInputMessage="1" showErrorMessage="1" prompt="1 bedroom, 30% of AMFI" sqref="F26" xr:uid="{00000000-0002-0000-0000-00004A000000}"/>
    <dataValidation allowBlank="1" showInputMessage="1" showErrorMessage="1" prompt="1 bedroom, 40% of AMFI" sqref="F27" xr:uid="{00000000-0002-0000-0000-00004B000000}"/>
    <dataValidation allowBlank="1" showInputMessage="1" showErrorMessage="1" prompt="1 bedroom, 50% of AMFI" sqref="F28" xr:uid="{00000000-0002-0000-0000-00004C000000}"/>
    <dataValidation allowBlank="1" showInputMessage="1" showErrorMessage="1" prompt="1 bedroom, 60% of AMFI" sqref="F29" xr:uid="{00000000-0002-0000-0000-00004D000000}"/>
    <dataValidation allowBlank="1" showInputMessage="1" showErrorMessage="1" prompt="2 bedrooms, 30% of AMFI" sqref="G26" xr:uid="{00000000-0002-0000-0000-00004E000000}"/>
    <dataValidation allowBlank="1" showInputMessage="1" showErrorMessage="1" prompt="2 bedrooms,  40% of AMFI" sqref="G27" xr:uid="{00000000-0002-0000-0000-00004F000000}"/>
    <dataValidation allowBlank="1" showInputMessage="1" showErrorMessage="1" prompt="2 bedrooms, 50% of AMFI" sqref="G28" xr:uid="{00000000-0002-0000-0000-000050000000}"/>
    <dataValidation allowBlank="1" showInputMessage="1" showErrorMessage="1" prompt="2 bedrooms, 60% of AMFI" sqref="G29" xr:uid="{00000000-0002-0000-0000-000051000000}"/>
    <dataValidation allowBlank="1" showInputMessage="1" showErrorMessage="1" prompt="3 bedroom, 30% of AMFI" sqref="H26" xr:uid="{00000000-0002-0000-0000-000052000000}"/>
    <dataValidation allowBlank="1" showInputMessage="1" showErrorMessage="1" prompt="3 bedroom, 40% of AMFI" sqref="H27" xr:uid="{00000000-0002-0000-0000-000053000000}"/>
    <dataValidation allowBlank="1" showInputMessage="1" showErrorMessage="1" prompt="3 bedroom, 50% of AMFI" sqref="H28" xr:uid="{00000000-0002-0000-0000-000054000000}"/>
    <dataValidation allowBlank="1" showInputMessage="1" showErrorMessage="1" prompt="3 bedroom, 60% of AMFI" sqref="H29" xr:uid="{00000000-0002-0000-0000-000055000000}"/>
    <dataValidation allowBlank="1" showInputMessage="1" showErrorMessage="1" prompt="4 bedroom, 30% of AMFI" sqref="I26" xr:uid="{00000000-0002-0000-0000-000056000000}"/>
    <dataValidation allowBlank="1" showInputMessage="1" showErrorMessage="1" prompt="4 bedroom, 40% of AMFI" sqref="I27" xr:uid="{00000000-0002-0000-0000-000057000000}"/>
    <dataValidation allowBlank="1" showInputMessage="1" showErrorMessage="1" prompt="4 bedroom, 50% of AMFI" sqref="I28" xr:uid="{00000000-0002-0000-0000-000058000000}"/>
    <dataValidation allowBlank="1" showInputMessage="1" showErrorMessage="1" prompt="4 bedroom, 60% of AMFI" sqref="I29" xr:uid="{00000000-0002-0000-0000-000059000000}"/>
    <dataValidation allowBlank="1" showInputMessage="1" showErrorMessage="1" prompt="5 bedroom, 30% of AMFI" sqref="J26" xr:uid="{00000000-0002-0000-0000-00005A000000}"/>
    <dataValidation allowBlank="1" showInputMessage="1" showErrorMessage="1" prompt="5 bedroom, 40% of AMFI" sqref="J27" xr:uid="{00000000-0002-0000-0000-00005B000000}"/>
    <dataValidation allowBlank="1" showInputMessage="1" showErrorMessage="1" prompt="5 bedroom, 50% of AMFI" sqref="J28" xr:uid="{00000000-0002-0000-0000-00005C000000}"/>
    <dataValidation allowBlank="1" showInputMessage="1" showErrorMessage="1" prompt="5 bedroom, 60% of AMFI" sqref="J29" xr:uid="{00000000-0002-0000-0000-00005D000000}"/>
  </dataValidations>
  <hyperlinks>
    <hyperlink ref="N4" location="'Income-Rent Tool'!A33" display="Goto footnotes" xr:uid="{00000000-0004-0000-0000-000000000000}"/>
    <hyperlink ref="A38"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7" orientation="landscape" r:id="rId1"/>
  <headerFooter>
    <oddFooter>&amp;R&amp;9* Revised 5/7/2018</oddFooter>
  </headerFooter>
  <ignoredErrors>
    <ignoredError sqref="F30"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84" customFormat="1">
      <c r="A1" s="184">
        <v>1</v>
      </c>
      <c r="B1" s="184">
        <v>2</v>
      </c>
      <c r="C1" s="184">
        <v>3</v>
      </c>
      <c r="D1" s="184">
        <v>4</v>
      </c>
      <c r="E1" s="184">
        <v>5</v>
      </c>
      <c r="F1" s="184">
        <v>6</v>
      </c>
      <c r="G1" s="184">
        <v>7</v>
      </c>
      <c r="H1" s="184">
        <v>8</v>
      </c>
      <c r="I1" s="184">
        <v>9</v>
      </c>
      <c r="J1" s="184">
        <v>10</v>
      </c>
      <c r="K1" s="184">
        <v>11</v>
      </c>
      <c r="L1" s="184">
        <v>12</v>
      </c>
      <c r="M1" s="184">
        <v>14</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s="184" customFormat="1">
      <c r="B2" s="184" t="str">
        <f>'Income-Rent Tool'!AU21</f>
        <v>2/1/2014 - 3/5/2015</v>
      </c>
    </row>
    <row r="3" spans="1:45" s="184" customFormat="1">
      <c r="B3" s="163" t="s">
        <v>1065</v>
      </c>
      <c r="C3" s="163" t="s">
        <v>2065</v>
      </c>
      <c r="D3" s="163" t="s">
        <v>2128</v>
      </c>
      <c r="E3" s="163" t="s">
        <v>2129</v>
      </c>
      <c r="F3" s="163" t="s">
        <v>2130</v>
      </c>
      <c r="G3" s="163" t="s">
        <v>2131</v>
      </c>
      <c r="H3" s="163" t="s">
        <v>2132</v>
      </c>
      <c r="I3" s="163" t="s">
        <v>2133</v>
      </c>
      <c r="J3" s="163" t="s">
        <v>2134</v>
      </c>
      <c r="K3" s="163" t="s">
        <v>2135</v>
      </c>
      <c r="L3" s="163" t="s">
        <v>2136</v>
      </c>
      <c r="M3" s="163" t="s">
        <v>2137</v>
      </c>
      <c r="N3" s="163" t="s">
        <v>2138</v>
      </c>
      <c r="O3" s="163" t="s">
        <v>2139</v>
      </c>
      <c r="P3" s="163" t="s">
        <v>2140</v>
      </c>
      <c r="Q3" s="163" t="s">
        <v>2141</v>
      </c>
      <c r="R3" s="163" t="s">
        <v>2142</v>
      </c>
      <c r="S3" s="163" t="s">
        <v>2143</v>
      </c>
      <c r="T3" s="163" t="s">
        <v>2144</v>
      </c>
      <c r="U3" s="163" t="s">
        <v>2145</v>
      </c>
      <c r="V3" s="163" t="s">
        <v>2146</v>
      </c>
      <c r="W3" s="163" t="s">
        <v>2147</v>
      </c>
      <c r="X3" s="163" t="s">
        <v>2148</v>
      </c>
      <c r="Y3" s="163" t="s">
        <v>2149</v>
      </c>
      <c r="Z3" s="163" t="s">
        <v>2150</v>
      </c>
      <c r="AA3" s="163" t="s">
        <v>2151</v>
      </c>
      <c r="AB3" s="163" t="s">
        <v>2152</v>
      </c>
      <c r="AC3" s="163" t="s">
        <v>2153</v>
      </c>
      <c r="AD3" s="163" t="s">
        <v>2154</v>
      </c>
      <c r="AE3" s="163" t="s">
        <v>2155</v>
      </c>
      <c r="AF3" s="163" t="s">
        <v>2156</v>
      </c>
      <c r="AG3" s="163" t="s">
        <v>2157</v>
      </c>
      <c r="AH3" s="163" t="s">
        <v>2158</v>
      </c>
      <c r="AI3" s="163" t="s">
        <v>2159</v>
      </c>
      <c r="AJ3" s="163" t="s">
        <v>2160</v>
      </c>
      <c r="AK3" s="163" t="s">
        <v>2161</v>
      </c>
      <c r="AL3" s="163" t="s">
        <v>2100</v>
      </c>
      <c r="AM3" s="163" t="s">
        <v>2101</v>
      </c>
      <c r="AN3" s="163" t="s">
        <v>1060</v>
      </c>
      <c r="AO3" s="163" t="s">
        <v>1061</v>
      </c>
      <c r="AP3" s="163" t="s">
        <v>1062</v>
      </c>
      <c r="AQ3" s="163" t="s">
        <v>1063</v>
      </c>
      <c r="AR3" s="163" t="s">
        <v>1064</v>
      </c>
      <c r="AS3" s="163" t="s">
        <v>1065</v>
      </c>
    </row>
    <row r="4" spans="1:45">
      <c r="A4" t="str">
        <f>CONCATENATE($B$2,C4)</f>
        <v>2/1/2014 - 3/5/2015Anderson</v>
      </c>
      <c r="B4" s="163" t="s">
        <v>289</v>
      </c>
      <c r="C4" s="162"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63" t="s">
        <v>293</v>
      </c>
      <c r="C5" s="162"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63" t="s">
        <v>296</v>
      </c>
      <c r="C6" s="162"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63" t="s">
        <v>299</v>
      </c>
      <c r="C7" s="162"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63" t="s">
        <v>303</v>
      </c>
      <c r="C8" s="162"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63" t="s">
        <v>306</v>
      </c>
      <c r="C9" s="162"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63" t="s">
        <v>309</v>
      </c>
      <c r="C10" s="162"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63" t="s">
        <v>312</v>
      </c>
      <c r="C11" s="162"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63" t="s">
        <v>315</v>
      </c>
      <c r="C12" s="162"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63" t="s">
        <v>318</v>
      </c>
      <c r="C13" s="162"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63" t="s">
        <v>321</v>
      </c>
      <c r="C14" s="162"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63" t="s">
        <v>324</v>
      </c>
      <c r="C15" s="162"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63" t="s">
        <v>327</v>
      </c>
      <c r="C16" s="162"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63" t="s">
        <v>330</v>
      </c>
      <c r="C17" s="162"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63" t="s">
        <v>332</v>
      </c>
      <c r="C18" s="162"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63" t="s">
        <v>335</v>
      </c>
      <c r="C19" s="162"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63" t="s">
        <v>338</v>
      </c>
      <c r="C20" s="162"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63" t="s">
        <v>341</v>
      </c>
      <c r="C21" s="162"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63" t="s">
        <v>344</v>
      </c>
      <c r="C22" s="162"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63" t="s">
        <v>347</v>
      </c>
      <c r="C23" s="162"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63" t="s">
        <v>350</v>
      </c>
      <c r="C24" s="162"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63" t="s">
        <v>353</v>
      </c>
      <c r="C25" s="162"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63" t="s">
        <v>356</v>
      </c>
      <c r="C26" s="162"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63" t="s">
        <v>359</v>
      </c>
      <c r="C27" s="162"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63" t="s">
        <v>362</v>
      </c>
      <c r="C28" s="162"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63" t="s">
        <v>364</v>
      </c>
      <c r="C29" s="162"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63" t="s">
        <v>367</v>
      </c>
      <c r="C30" s="162"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63" t="s">
        <v>369</v>
      </c>
      <c r="C31" s="162"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63" t="s">
        <v>372</v>
      </c>
      <c r="C32" s="162"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63" t="s">
        <v>375</v>
      </c>
      <c r="C33" s="162"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63" t="s">
        <v>378</v>
      </c>
      <c r="C34" s="162"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63" t="s">
        <v>381</v>
      </c>
      <c r="C35" s="162"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63" t="s">
        <v>383</v>
      </c>
      <c r="C36" s="162"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63" t="s">
        <v>386</v>
      </c>
      <c r="C37" s="162"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63" t="s">
        <v>389</v>
      </c>
      <c r="C38" s="162"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63" t="s">
        <v>392</v>
      </c>
      <c r="C39" s="162"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63" t="s">
        <v>395</v>
      </c>
      <c r="C40" s="162"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63" t="s">
        <v>398</v>
      </c>
      <c r="C41" s="162"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63" t="s">
        <v>400</v>
      </c>
      <c r="C42" s="162"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63" t="s">
        <v>403</v>
      </c>
      <c r="C43" s="162"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63" t="s">
        <v>406</v>
      </c>
      <c r="C44" s="162"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63" t="s">
        <v>409</v>
      </c>
      <c r="C45" s="162"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63" t="s">
        <v>412</v>
      </c>
      <c r="C46" s="162"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63" t="s">
        <v>415</v>
      </c>
      <c r="C47" s="162"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63" t="s">
        <v>418</v>
      </c>
      <c r="C48" s="162"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63" t="s">
        <v>420</v>
      </c>
      <c r="C49" s="162"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63" t="s">
        <v>423</v>
      </c>
      <c r="C50" s="162"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63" t="s">
        <v>426</v>
      </c>
      <c r="C51" s="162"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63" t="s">
        <v>429</v>
      </c>
      <c r="C52" s="162"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63" t="s">
        <v>431</v>
      </c>
      <c r="C53" s="162"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63" t="s">
        <v>434</v>
      </c>
      <c r="C54" s="162"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63" t="s">
        <v>437</v>
      </c>
      <c r="C55" s="162"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63" t="s">
        <v>440</v>
      </c>
      <c r="C56" s="162"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63" t="s">
        <v>443</v>
      </c>
      <c r="C57" s="162"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63" t="s">
        <v>446</v>
      </c>
      <c r="C58" s="162"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63" t="s">
        <v>449</v>
      </c>
      <c r="C59" s="162"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63" t="s">
        <v>451</v>
      </c>
      <c r="C60" s="162"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63" t="s">
        <v>454</v>
      </c>
      <c r="C61" s="162"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63" t="s">
        <v>457</v>
      </c>
      <c r="C62" s="162"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63" t="s">
        <v>459</v>
      </c>
      <c r="C63" s="162"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63" t="s">
        <v>461</v>
      </c>
      <c r="C64" s="162"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63" t="s">
        <v>464</v>
      </c>
      <c r="C65" s="162"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63" t="s">
        <v>467</v>
      </c>
      <c r="C66" s="162"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63" t="s">
        <v>470</v>
      </c>
      <c r="C67" s="162"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63" t="s">
        <v>473</v>
      </c>
      <c r="C68" s="162"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63" t="s">
        <v>476</v>
      </c>
      <c r="C69" s="162"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63" t="s">
        <v>479</v>
      </c>
      <c r="C70" s="162"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63" t="s">
        <v>482</v>
      </c>
      <c r="C71" s="162"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63" t="s">
        <v>485</v>
      </c>
      <c r="C72" s="162"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63" t="s">
        <v>487</v>
      </c>
      <c r="C73" s="162"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63" t="s">
        <v>490</v>
      </c>
      <c r="C74" s="162"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63" t="s">
        <v>493</v>
      </c>
      <c r="C75" s="162"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63" t="s">
        <v>496</v>
      </c>
      <c r="C76" s="162"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63" t="s">
        <v>499</v>
      </c>
      <c r="C77" s="162"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63" t="s">
        <v>502</v>
      </c>
      <c r="C78" s="162"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63" t="s">
        <v>505</v>
      </c>
      <c r="C79" s="162"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63" t="s">
        <v>508</v>
      </c>
      <c r="C80" s="162"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63" t="s">
        <v>511</v>
      </c>
      <c r="C81" s="162"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63" t="s">
        <v>513</v>
      </c>
      <c r="C82" s="162"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63" t="s">
        <v>516</v>
      </c>
      <c r="C83" s="162"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63" t="s">
        <v>519</v>
      </c>
      <c r="C84" s="162"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63" t="s">
        <v>522</v>
      </c>
      <c r="C85" s="162"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63" t="s">
        <v>525</v>
      </c>
      <c r="C86" s="162"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63" t="s">
        <v>527</v>
      </c>
      <c r="C87" s="162"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63" t="s">
        <v>530</v>
      </c>
      <c r="C88" s="162"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63" t="s">
        <v>533</v>
      </c>
      <c r="C89" s="162"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63" t="s">
        <v>536</v>
      </c>
      <c r="C90" s="162"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63" t="s">
        <v>539</v>
      </c>
      <c r="C91" s="162"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63" t="s">
        <v>542</v>
      </c>
      <c r="C92" s="162"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63" t="s">
        <v>545</v>
      </c>
      <c r="C93" s="162"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63" t="s">
        <v>548</v>
      </c>
      <c r="C94" s="162"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63" t="s">
        <v>551</v>
      </c>
      <c r="C95" s="162"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63" t="s">
        <v>554</v>
      </c>
      <c r="C96" s="162"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63" t="s">
        <v>556</v>
      </c>
      <c r="C97" s="162"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63" t="s">
        <v>559</v>
      </c>
      <c r="C98" s="162"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63" t="s">
        <v>562</v>
      </c>
      <c r="C99" s="162"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63" t="s">
        <v>565</v>
      </c>
      <c r="C100" s="162"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63" t="s">
        <v>568</v>
      </c>
      <c r="C101" s="162"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63" t="s">
        <v>571</v>
      </c>
      <c r="C102" s="162"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63" t="s">
        <v>574</v>
      </c>
      <c r="C103" s="162"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63" t="s">
        <v>576</v>
      </c>
      <c r="C104" s="162"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63" t="s">
        <v>579</v>
      </c>
      <c r="C105" s="162"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63" t="s">
        <v>582</v>
      </c>
      <c r="C106" s="162"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63" t="s">
        <v>585</v>
      </c>
      <c r="C107" s="162"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63" t="s">
        <v>587</v>
      </c>
      <c r="C108" s="162"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63" t="s">
        <v>590</v>
      </c>
      <c r="C109" s="162"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63" t="s">
        <v>593</v>
      </c>
      <c r="C110" s="162"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63" t="s">
        <v>596</v>
      </c>
      <c r="C111" s="162"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63" t="s">
        <v>599</v>
      </c>
      <c r="C112" s="162"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63" t="s">
        <v>602</v>
      </c>
      <c r="C113" s="162"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63" t="s">
        <v>605</v>
      </c>
      <c r="C114" s="162"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63" t="s">
        <v>608</v>
      </c>
      <c r="C115" s="162"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63" t="s">
        <v>611</v>
      </c>
      <c r="C116" s="162"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63" t="s">
        <v>614</v>
      </c>
      <c r="C117" s="162"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63" t="s">
        <v>617</v>
      </c>
      <c r="C118" s="162"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63" t="s">
        <v>619</v>
      </c>
      <c r="C119" s="162"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63" t="s">
        <v>622</v>
      </c>
      <c r="C120" s="162"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63" t="s">
        <v>625</v>
      </c>
      <c r="C121" s="162"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63" t="s">
        <v>628</v>
      </c>
      <c r="C122" s="162"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63" t="s">
        <v>631</v>
      </c>
      <c r="C123" s="162"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63" t="s">
        <v>634</v>
      </c>
      <c r="C124" s="162"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63" t="s">
        <v>637</v>
      </c>
      <c r="C125" s="162"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63" t="s">
        <v>639</v>
      </c>
      <c r="C126" s="162"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63" t="s">
        <v>642</v>
      </c>
      <c r="C127" s="162"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63" t="s">
        <v>645</v>
      </c>
      <c r="C128" s="162"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63" t="s">
        <v>648</v>
      </c>
      <c r="C129" s="162"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63" t="s">
        <v>650</v>
      </c>
      <c r="C130" s="162"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63" t="s">
        <v>653</v>
      </c>
      <c r="C131" s="162"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63" t="s">
        <v>655</v>
      </c>
      <c r="C132" s="162"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63" t="s">
        <v>658</v>
      </c>
      <c r="C133" s="162"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63" t="s">
        <v>661</v>
      </c>
      <c r="C134" s="162"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63" t="s">
        <v>664</v>
      </c>
      <c r="C135" s="162"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63" t="s">
        <v>667</v>
      </c>
      <c r="C136" s="162"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63" t="s">
        <v>670</v>
      </c>
      <c r="C137" s="162"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63" t="s">
        <v>673</v>
      </c>
      <c r="C138" s="162"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63" t="s">
        <v>676</v>
      </c>
      <c r="C139" s="162"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63" t="s">
        <v>679</v>
      </c>
      <c r="C140" s="162"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63" t="s">
        <v>682</v>
      </c>
      <c r="C141" s="162"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63" t="s">
        <v>685</v>
      </c>
      <c r="C142" s="162"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63" t="s">
        <v>688</v>
      </c>
      <c r="C143" s="162"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63" t="s">
        <v>691</v>
      </c>
      <c r="C144" s="162"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63" t="s">
        <v>694</v>
      </c>
      <c r="C145" s="162"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63" t="s">
        <v>697</v>
      </c>
      <c r="C146" s="162"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63" t="s">
        <v>700</v>
      </c>
      <c r="C147" s="162"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63" t="s">
        <v>703</v>
      </c>
      <c r="C148" s="162"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63" t="s">
        <v>705</v>
      </c>
      <c r="C149" s="162"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63" t="s">
        <v>708</v>
      </c>
      <c r="C150" s="162"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63" t="s">
        <v>711</v>
      </c>
      <c r="C151" s="162"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63" t="s">
        <v>714</v>
      </c>
      <c r="C152" s="162"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63" t="s">
        <v>717</v>
      </c>
      <c r="C153" s="162"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63" t="s">
        <v>720</v>
      </c>
      <c r="C154" s="162"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63" t="s">
        <v>722</v>
      </c>
      <c r="C155" s="162"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63" t="s">
        <v>725</v>
      </c>
      <c r="C156" s="162"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63" t="s">
        <v>728</v>
      </c>
      <c r="C157" s="162"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63" t="s">
        <v>731</v>
      </c>
      <c r="C158" s="162"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63" t="s">
        <v>734</v>
      </c>
      <c r="C159" s="162"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63" t="s">
        <v>737</v>
      </c>
      <c r="C160" s="162"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63" t="s">
        <v>740</v>
      </c>
      <c r="C161" s="162"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63" t="s">
        <v>743</v>
      </c>
      <c r="C162" s="162"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63" t="s">
        <v>746</v>
      </c>
      <c r="C163" s="162"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63" t="s">
        <v>749</v>
      </c>
      <c r="C164" s="162"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63" t="s">
        <v>752</v>
      </c>
      <c r="C165" s="162"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63" t="s">
        <v>755</v>
      </c>
      <c r="C166" s="162"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63" t="s">
        <v>758</v>
      </c>
      <c r="C167" s="162"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63" t="s">
        <v>761</v>
      </c>
      <c r="C168" s="162"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63" t="s">
        <v>764</v>
      </c>
      <c r="C169" s="162"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63" t="s">
        <v>767</v>
      </c>
      <c r="C170" s="162"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63" t="s">
        <v>770</v>
      </c>
      <c r="C171" s="162"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63" t="s">
        <v>773</v>
      </c>
      <c r="C172" s="162"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63" t="s">
        <v>775</v>
      </c>
      <c r="C173" s="162"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63" t="s">
        <v>778</v>
      </c>
      <c r="C174" s="162"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63" t="s">
        <v>781</v>
      </c>
      <c r="C175" s="162"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63" t="s">
        <v>784</v>
      </c>
      <c r="C176" s="162"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63" t="s">
        <v>787</v>
      </c>
      <c r="C177" s="162"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63" t="s">
        <v>790</v>
      </c>
      <c r="C178" s="162"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63" t="s">
        <v>793</v>
      </c>
      <c r="C179" s="162"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63" t="s">
        <v>796</v>
      </c>
      <c r="C180" s="162"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63" t="s">
        <v>799</v>
      </c>
      <c r="C181" s="162"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63" t="s">
        <v>802</v>
      </c>
      <c r="C182" s="162"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63" t="s">
        <v>805</v>
      </c>
      <c r="C183" s="162"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63" t="s">
        <v>807</v>
      </c>
      <c r="C184" s="162"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63" t="s">
        <v>810</v>
      </c>
      <c r="C185" s="162"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63" t="s">
        <v>813</v>
      </c>
      <c r="C186" s="162"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63" t="s">
        <v>815</v>
      </c>
      <c r="C187" s="162"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63" t="s">
        <v>818</v>
      </c>
      <c r="C188" s="162"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63" t="s">
        <v>821</v>
      </c>
      <c r="C189" s="162"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63" t="s">
        <v>824</v>
      </c>
      <c r="C190" s="162"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63" t="s">
        <v>826</v>
      </c>
      <c r="C191" s="162"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63" t="s">
        <v>829</v>
      </c>
      <c r="C192" s="162"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63" t="s">
        <v>832</v>
      </c>
      <c r="C193" s="162"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63" t="s">
        <v>834</v>
      </c>
      <c r="C194" s="162"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63" t="s">
        <v>837</v>
      </c>
      <c r="C195" s="162"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63" t="s">
        <v>840</v>
      </c>
      <c r="C196" s="162"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63" t="s">
        <v>843</v>
      </c>
      <c r="C197" s="162"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63" t="s">
        <v>846</v>
      </c>
      <c r="C198" s="162"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63" t="s">
        <v>849</v>
      </c>
      <c r="C199" s="162"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63" t="s">
        <v>852</v>
      </c>
      <c r="C200" s="162"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63" t="s">
        <v>854</v>
      </c>
      <c r="C201" s="162"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63" t="s">
        <v>856</v>
      </c>
      <c r="C202" s="162"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63" t="s">
        <v>859</v>
      </c>
      <c r="C203" s="162"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63" t="s">
        <v>862</v>
      </c>
      <c r="C204" s="162"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63" t="s">
        <v>865</v>
      </c>
      <c r="C205" s="162"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63" t="s">
        <v>868</v>
      </c>
      <c r="C206" s="162"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63" t="s">
        <v>870</v>
      </c>
      <c r="C207" s="162"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63" t="s">
        <v>872</v>
      </c>
      <c r="C208" s="162"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63" t="s">
        <v>875</v>
      </c>
      <c r="C209" s="162"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63" t="s">
        <v>878</v>
      </c>
      <c r="C210" s="162"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63" t="s">
        <v>881</v>
      </c>
      <c r="C211" s="162"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63" t="s">
        <v>884</v>
      </c>
      <c r="C212" s="162"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63" t="s">
        <v>887</v>
      </c>
      <c r="C213" s="162"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63" t="s">
        <v>890</v>
      </c>
      <c r="C214" s="162"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63" t="s">
        <v>893</v>
      </c>
      <c r="C215" s="162"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63" t="s">
        <v>896</v>
      </c>
      <c r="C216" s="162"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63" t="s">
        <v>899</v>
      </c>
      <c r="C217" s="162"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63" t="s">
        <v>902</v>
      </c>
      <c r="C218" s="162"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63" t="s">
        <v>905</v>
      </c>
      <c r="C219" s="162"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63" t="s">
        <v>908</v>
      </c>
      <c r="C220" s="162"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63" t="s">
        <v>911</v>
      </c>
      <c r="C221" s="162"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63" t="s">
        <v>914</v>
      </c>
      <c r="C222" s="162"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63" t="s">
        <v>916</v>
      </c>
      <c r="C223" s="162"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63" t="s">
        <v>918</v>
      </c>
      <c r="C224" s="162"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63" t="s">
        <v>921</v>
      </c>
      <c r="C225" s="162"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63" t="s">
        <v>924</v>
      </c>
      <c r="C226" s="162"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63" t="s">
        <v>927</v>
      </c>
      <c r="C227" s="162"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63" t="s">
        <v>930</v>
      </c>
      <c r="C228" s="162"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63" t="s">
        <v>932</v>
      </c>
      <c r="C229" s="162"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63" t="s">
        <v>934</v>
      </c>
      <c r="C230" s="162"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63" t="s">
        <v>937</v>
      </c>
      <c r="C231" s="162"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63" t="s">
        <v>940</v>
      </c>
      <c r="C232" s="162"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63" t="s">
        <v>942</v>
      </c>
      <c r="C233" s="162"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63" t="s">
        <v>945</v>
      </c>
      <c r="C234" s="162"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63" t="s">
        <v>948</v>
      </c>
      <c r="C235" s="162"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63" t="s">
        <v>951</v>
      </c>
      <c r="C236" s="162"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63" t="s">
        <v>954</v>
      </c>
      <c r="C237" s="162"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63" t="s">
        <v>956</v>
      </c>
      <c r="C238" s="162"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63" t="s">
        <v>959</v>
      </c>
      <c r="C239" s="162"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63" t="s">
        <v>961</v>
      </c>
      <c r="C240" s="162"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63" t="s">
        <v>964</v>
      </c>
      <c r="C241" s="162"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63" t="s">
        <v>967</v>
      </c>
      <c r="C242" s="162"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63" t="s">
        <v>970</v>
      </c>
      <c r="C243" s="162"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63" t="s">
        <v>973</v>
      </c>
      <c r="C244" s="162"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63" t="s">
        <v>976</v>
      </c>
      <c r="C245" s="162"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63" t="s">
        <v>978</v>
      </c>
      <c r="C246" s="162"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63" t="s">
        <v>981</v>
      </c>
      <c r="C247" s="162"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63" t="s">
        <v>984</v>
      </c>
      <c r="C248" s="162"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63" t="s">
        <v>986</v>
      </c>
      <c r="C249" s="162"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63" t="s">
        <v>988</v>
      </c>
      <c r="C250" s="162"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63" t="s">
        <v>991</v>
      </c>
      <c r="C251" s="162"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63" t="s">
        <v>994</v>
      </c>
      <c r="C252" s="162"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63" t="s">
        <v>997</v>
      </c>
      <c r="C253" s="162"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63" t="s">
        <v>1000</v>
      </c>
      <c r="C254" s="162"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63" t="s">
        <v>1003</v>
      </c>
      <c r="C255" s="162"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63" t="s">
        <v>1006</v>
      </c>
      <c r="C256" s="162"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63" t="s">
        <v>1009</v>
      </c>
      <c r="C257" s="162"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64" t="s">
        <v>1377</v>
      </c>
      <c r="B1">
        <v>2</v>
      </c>
      <c r="C1">
        <v>3</v>
      </c>
      <c r="D1">
        <v>4</v>
      </c>
      <c r="E1">
        <v>5</v>
      </c>
      <c r="F1">
        <v>6</v>
      </c>
      <c r="G1">
        <v>7</v>
      </c>
      <c r="H1">
        <v>8</v>
      </c>
      <c r="I1">
        <v>9</v>
      </c>
      <c r="J1">
        <v>10</v>
      </c>
      <c r="K1">
        <v>11</v>
      </c>
      <c r="L1">
        <v>12</v>
      </c>
      <c r="M1">
        <v>13</v>
      </c>
      <c r="N1">
        <v>14</v>
      </c>
      <c r="O1">
        <v>15</v>
      </c>
      <c r="P1">
        <v>16</v>
      </c>
    </row>
    <row r="2" spans="1:16">
      <c r="A2" s="165" t="s">
        <v>1</v>
      </c>
      <c r="B2" s="162" t="s">
        <v>1</v>
      </c>
      <c r="C2" s="162" t="s">
        <v>1</v>
      </c>
      <c r="D2" s="162"/>
      <c r="E2" s="95" t="s">
        <v>1610</v>
      </c>
      <c r="F2" s="95" t="s">
        <v>1611</v>
      </c>
      <c r="G2" s="95" t="s">
        <v>1612</v>
      </c>
      <c r="H2" s="95" t="s">
        <v>1613</v>
      </c>
      <c r="I2" s="95" t="s">
        <v>1614</v>
      </c>
      <c r="J2" s="95" t="s">
        <v>1615</v>
      </c>
      <c r="K2" s="95" t="s">
        <v>1616</v>
      </c>
      <c r="L2" s="95" t="s">
        <v>1617</v>
      </c>
      <c r="M2" s="95" t="s">
        <v>1618</v>
      </c>
      <c r="N2" s="95" t="s">
        <v>1619</v>
      </c>
      <c r="O2" s="95" t="s">
        <v>1620</v>
      </c>
      <c r="P2" s="95" t="s">
        <v>1621</v>
      </c>
    </row>
    <row r="3" spans="1:16">
      <c r="A3" s="165" t="s">
        <v>95</v>
      </c>
      <c r="B3" s="163" t="s">
        <v>1711</v>
      </c>
      <c r="C3" s="163" t="s">
        <v>1712</v>
      </c>
      <c r="D3" s="163"/>
      <c r="E3" s="95">
        <v>462</v>
      </c>
      <c r="F3" s="95">
        <v>495</v>
      </c>
      <c r="G3" s="95">
        <v>595</v>
      </c>
      <c r="H3" s="95">
        <v>686</v>
      </c>
      <c r="I3" s="95">
        <v>766</v>
      </c>
      <c r="J3" s="95">
        <v>845</v>
      </c>
      <c r="K3" s="95">
        <v>553</v>
      </c>
      <c r="L3" s="95">
        <v>580</v>
      </c>
      <c r="M3" s="95">
        <v>668</v>
      </c>
      <c r="N3" s="95">
        <v>858</v>
      </c>
      <c r="O3" s="95">
        <v>938</v>
      </c>
      <c r="P3" s="95">
        <v>1016</v>
      </c>
    </row>
    <row r="4" spans="1:16">
      <c r="A4" s="165" t="s">
        <v>96</v>
      </c>
      <c r="B4" s="163" t="s">
        <v>1713</v>
      </c>
      <c r="C4" s="163" t="s">
        <v>1714</v>
      </c>
      <c r="D4" s="163"/>
      <c r="E4" s="95">
        <v>455</v>
      </c>
      <c r="F4" s="95">
        <v>487</v>
      </c>
      <c r="G4" s="95">
        <v>585</v>
      </c>
      <c r="H4" s="95">
        <v>676</v>
      </c>
      <c r="I4" s="95">
        <v>755</v>
      </c>
      <c r="J4" s="95">
        <v>832</v>
      </c>
      <c r="K4" s="95">
        <v>502</v>
      </c>
      <c r="L4" s="95">
        <v>516</v>
      </c>
      <c r="M4" s="95">
        <v>606</v>
      </c>
      <c r="N4" s="95">
        <v>811</v>
      </c>
      <c r="O4" s="95">
        <v>906</v>
      </c>
      <c r="P4" s="95">
        <v>1001</v>
      </c>
    </row>
    <row r="5" spans="1:16">
      <c r="A5" s="165" t="s">
        <v>97</v>
      </c>
      <c r="B5" s="163" t="s">
        <v>1715</v>
      </c>
      <c r="C5" s="163" t="s">
        <v>1716</v>
      </c>
      <c r="D5" s="163"/>
      <c r="E5" s="95">
        <v>437</v>
      </c>
      <c r="F5" s="95">
        <v>468</v>
      </c>
      <c r="G5" s="95">
        <v>562</v>
      </c>
      <c r="H5" s="95">
        <v>650</v>
      </c>
      <c r="I5" s="95">
        <v>725</v>
      </c>
      <c r="J5" s="95">
        <v>800</v>
      </c>
      <c r="K5" s="95">
        <v>549</v>
      </c>
      <c r="L5" s="95">
        <v>589</v>
      </c>
      <c r="M5" s="95">
        <v>709</v>
      </c>
      <c r="N5" s="95">
        <v>811</v>
      </c>
      <c r="O5" s="95">
        <v>885</v>
      </c>
      <c r="P5" s="95">
        <v>958</v>
      </c>
    </row>
    <row r="6" spans="1:16">
      <c r="A6" s="165" t="s">
        <v>98</v>
      </c>
      <c r="B6" s="163" t="s">
        <v>299</v>
      </c>
      <c r="C6" s="163" t="s">
        <v>1655</v>
      </c>
      <c r="D6" s="163"/>
      <c r="E6" s="95">
        <v>448</v>
      </c>
      <c r="F6" s="95">
        <v>480</v>
      </c>
      <c r="G6" s="95">
        <v>576</v>
      </c>
      <c r="H6" s="95">
        <v>665</v>
      </c>
      <c r="I6" s="95">
        <v>742</v>
      </c>
      <c r="J6" s="95">
        <v>819</v>
      </c>
      <c r="K6" s="95">
        <v>460</v>
      </c>
      <c r="L6" s="95">
        <v>570</v>
      </c>
      <c r="M6" s="95">
        <v>679</v>
      </c>
      <c r="N6" s="95">
        <v>831</v>
      </c>
      <c r="O6" s="95">
        <v>908</v>
      </c>
      <c r="P6" s="95">
        <v>982</v>
      </c>
    </row>
    <row r="7" spans="1:16">
      <c r="A7" s="165" t="s">
        <v>92</v>
      </c>
      <c r="B7" s="163" t="s">
        <v>303</v>
      </c>
      <c r="C7" s="163" t="s">
        <v>1708</v>
      </c>
      <c r="D7" s="163"/>
      <c r="E7" s="95">
        <v>488</v>
      </c>
      <c r="F7" s="95">
        <v>523</v>
      </c>
      <c r="G7" s="95">
        <v>628</v>
      </c>
      <c r="H7" s="95">
        <v>725</v>
      </c>
      <c r="I7" s="95">
        <v>810</v>
      </c>
      <c r="J7" s="95">
        <v>893</v>
      </c>
      <c r="K7" s="95">
        <v>566</v>
      </c>
      <c r="L7" s="95">
        <v>596</v>
      </c>
      <c r="M7" s="95">
        <v>709</v>
      </c>
      <c r="N7" s="95">
        <v>909</v>
      </c>
      <c r="O7" s="95">
        <v>994</v>
      </c>
      <c r="P7" s="95">
        <v>1078</v>
      </c>
    </row>
    <row r="8" spans="1:16">
      <c r="A8" s="165" t="s">
        <v>21</v>
      </c>
      <c r="B8" s="163" t="s">
        <v>306</v>
      </c>
      <c r="C8" s="163" t="s">
        <v>1637</v>
      </c>
      <c r="D8" s="163"/>
      <c r="E8" s="95">
        <v>514</v>
      </c>
      <c r="F8" s="95">
        <v>553</v>
      </c>
      <c r="G8" s="95">
        <v>663</v>
      </c>
      <c r="H8" s="95">
        <v>766</v>
      </c>
      <c r="I8" s="95">
        <v>855</v>
      </c>
      <c r="J8" s="95">
        <v>943</v>
      </c>
      <c r="K8" s="95">
        <v>514</v>
      </c>
      <c r="L8" s="95">
        <v>557</v>
      </c>
      <c r="M8" s="95">
        <v>696</v>
      </c>
      <c r="N8" s="95">
        <v>959</v>
      </c>
      <c r="O8" s="95">
        <v>1054</v>
      </c>
      <c r="P8" s="95">
        <v>1144</v>
      </c>
    </row>
    <row r="9" spans="1:16">
      <c r="A9" s="165" t="s">
        <v>99</v>
      </c>
      <c r="B9" s="163" t="s">
        <v>309</v>
      </c>
      <c r="C9" s="163" t="s">
        <v>1698</v>
      </c>
      <c r="D9" s="163"/>
      <c r="E9" s="95">
        <v>406</v>
      </c>
      <c r="F9" s="95">
        <v>472</v>
      </c>
      <c r="G9" s="95">
        <v>583</v>
      </c>
      <c r="H9" s="95">
        <v>673</v>
      </c>
      <c r="I9" s="95">
        <v>751</v>
      </c>
      <c r="J9" s="95">
        <v>829</v>
      </c>
      <c r="K9" s="95">
        <v>406</v>
      </c>
      <c r="L9" s="95">
        <v>472</v>
      </c>
      <c r="M9" s="95">
        <v>623</v>
      </c>
      <c r="N9" s="95">
        <v>787</v>
      </c>
      <c r="O9" s="95">
        <v>810</v>
      </c>
      <c r="P9" s="95">
        <v>932</v>
      </c>
    </row>
    <row r="10" spans="1:16">
      <c r="A10" s="165" t="s">
        <v>100</v>
      </c>
      <c r="B10" s="163" t="s">
        <v>312</v>
      </c>
      <c r="C10" s="163" t="s">
        <v>1678</v>
      </c>
      <c r="D10" s="163"/>
      <c r="E10" s="95">
        <v>570</v>
      </c>
      <c r="F10" s="95">
        <v>597</v>
      </c>
      <c r="G10" s="95">
        <v>718</v>
      </c>
      <c r="H10" s="95">
        <v>846</v>
      </c>
      <c r="I10" s="95">
        <v>945</v>
      </c>
      <c r="J10" s="95">
        <v>1042</v>
      </c>
      <c r="K10" s="95">
        <v>595</v>
      </c>
      <c r="L10" s="95">
        <v>597</v>
      </c>
      <c r="M10" s="95">
        <v>718</v>
      </c>
      <c r="N10" s="95">
        <v>953</v>
      </c>
      <c r="O10" s="95">
        <v>983</v>
      </c>
      <c r="P10" s="95">
        <v>1130</v>
      </c>
    </row>
    <row r="11" spans="1:16">
      <c r="A11" s="165" t="s">
        <v>101</v>
      </c>
      <c r="B11" s="163" t="s">
        <v>1717</v>
      </c>
      <c r="C11" s="163" t="s">
        <v>1718</v>
      </c>
      <c r="D11" s="163"/>
      <c r="E11" s="95">
        <v>448</v>
      </c>
      <c r="F11" s="95">
        <v>480</v>
      </c>
      <c r="G11" s="95">
        <v>576</v>
      </c>
      <c r="H11" s="95">
        <v>665</v>
      </c>
      <c r="I11" s="95">
        <v>742</v>
      </c>
      <c r="J11" s="95">
        <v>819</v>
      </c>
      <c r="K11" s="95">
        <v>563</v>
      </c>
      <c r="L11" s="95">
        <v>604</v>
      </c>
      <c r="M11" s="95">
        <v>727</v>
      </c>
      <c r="N11" s="95">
        <v>831</v>
      </c>
      <c r="O11" s="95">
        <v>908</v>
      </c>
      <c r="P11" s="95">
        <v>982</v>
      </c>
    </row>
    <row r="12" spans="1:16">
      <c r="A12" s="165" t="s">
        <v>78</v>
      </c>
      <c r="B12" s="163" t="s">
        <v>318</v>
      </c>
      <c r="C12" s="163" t="s">
        <v>1693</v>
      </c>
      <c r="D12" s="163"/>
      <c r="E12" s="95">
        <v>532</v>
      </c>
      <c r="F12" s="95">
        <v>570</v>
      </c>
      <c r="G12" s="95">
        <v>685</v>
      </c>
      <c r="H12" s="95">
        <v>790</v>
      </c>
      <c r="I12" s="95">
        <v>882</v>
      </c>
      <c r="J12" s="95">
        <v>973</v>
      </c>
      <c r="K12" s="95">
        <v>614</v>
      </c>
      <c r="L12" s="95">
        <v>683</v>
      </c>
      <c r="M12" s="95">
        <v>842</v>
      </c>
      <c r="N12" s="95">
        <v>980</v>
      </c>
      <c r="O12" s="95">
        <v>1089</v>
      </c>
      <c r="P12" s="95">
        <v>1182</v>
      </c>
    </row>
    <row r="13" spans="1:16">
      <c r="A13" s="165" t="s">
        <v>25</v>
      </c>
      <c r="B13" s="163" t="s">
        <v>321</v>
      </c>
      <c r="C13" s="163" t="s">
        <v>1641</v>
      </c>
      <c r="D13" s="163"/>
      <c r="E13" s="95">
        <v>665</v>
      </c>
      <c r="F13" s="95">
        <v>712</v>
      </c>
      <c r="G13" s="95">
        <v>855</v>
      </c>
      <c r="H13" s="95">
        <v>986</v>
      </c>
      <c r="I13" s="95">
        <v>1101</v>
      </c>
      <c r="J13" s="95">
        <v>1215</v>
      </c>
      <c r="K13" s="95">
        <v>713</v>
      </c>
      <c r="L13" s="95">
        <v>812</v>
      </c>
      <c r="M13" s="95">
        <v>989</v>
      </c>
      <c r="N13" s="95">
        <v>1249</v>
      </c>
      <c r="O13" s="95">
        <v>1374</v>
      </c>
      <c r="P13" s="95">
        <v>1497</v>
      </c>
    </row>
    <row r="14" spans="1:16">
      <c r="A14" s="165" t="s">
        <v>102</v>
      </c>
      <c r="B14" s="163" t="s">
        <v>1719</v>
      </c>
      <c r="C14" s="163" t="s">
        <v>1720</v>
      </c>
      <c r="D14" s="163"/>
      <c r="E14" s="95">
        <v>408</v>
      </c>
      <c r="F14" s="95">
        <v>480</v>
      </c>
      <c r="G14" s="95">
        <v>576</v>
      </c>
      <c r="H14" s="95">
        <v>665</v>
      </c>
      <c r="I14" s="95">
        <v>742</v>
      </c>
      <c r="J14" s="95">
        <v>819</v>
      </c>
      <c r="K14" s="95">
        <v>408</v>
      </c>
      <c r="L14" s="95">
        <v>484</v>
      </c>
      <c r="M14" s="95">
        <v>602</v>
      </c>
      <c r="N14" s="95">
        <v>767</v>
      </c>
      <c r="O14" s="95">
        <v>908</v>
      </c>
      <c r="P14" s="95">
        <v>982</v>
      </c>
    </row>
    <row r="15" spans="1:16">
      <c r="A15" s="165" t="s">
        <v>103</v>
      </c>
      <c r="B15" s="163" t="s">
        <v>1721</v>
      </c>
      <c r="C15" s="163" t="s">
        <v>1722</v>
      </c>
      <c r="D15" s="163"/>
      <c r="E15" s="95">
        <v>432</v>
      </c>
      <c r="F15" s="95">
        <v>463</v>
      </c>
      <c r="G15" s="95">
        <v>555</v>
      </c>
      <c r="H15" s="95">
        <v>641</v>
      </c>
      <c r="I15" s="95">
        <v>715</v>
      </c>
      <c r="J15" s="95">
        <v>789</v>
      </c>
      <c r="K15" s="95">
        <v>508</v>
      </c>
      <c r="L15" s="95">
        <v>509</v>
      </c>
      <c r="M15" s="95">
        <v>610</v>
      </c>
      <c r="N15" s="95">
        <v>800</v>
      </c>
      <c r="O15" s="95">
        <v>873</v>
      </c>
      <c r="P15" s="95">
        <v>944</v>
      </c>
    </row>
    <row r="16" spans="1:16">
      <c r="A16" s="165" t="s">
        <v>60</v>
      </c>
      <c r="B16" s="163" t="s">
        <v>330</v>
      </c>
      <c r="C16" s="163" t="s">
        <v>1679</v>
      </c>
      <c r="D16" s="163"/>
      <c r="E16" s="95">
        <v>496</v>
      </c>
      <c r="F16" s="95">
        <v>531</v>
      </c>
      <c r="G16" s="95">
        <v>638</v>
      </c>
      <c r="H16" s="95">
        <v>737</v>
      </c>
      <c r="I16" s="95">
        <v>822</v>
      </c>
      <c r="J16" s="95">
        <v>908</v>
      </c>
      <c r="K16" s="95">
        <v>534</v>
      </c>
      <c r="L16" s="95">
        <v>590</v>
      </c>
      <c r="M16" s="95">
        <v>749</v>
      </c>
      <c r="N16" s="95">
        <v>924</v>
      </c>
      <c r="O16" s="95">
        <v>1011</v>
      </c>
      <c r="P16" s="95">
        <v>1097</v>
      </c>
    </row>
    <row r="17" spans="1:16">
      <c r="A17" s="165" t="s">
        <v>79</v>
      </c>
      <c r="B17" s="163" t="s">
        <v>332</v>
      </c>
      <c r="C17" s="163" t="s">
        <v>1694</v>
      </c>
      <c r="D17" s="163"/>
      <c r="E17" s="95">
        <v>532</v>
      </c>
      <c r="F17" s="95">
        <v>570</v>
      </c>
      <c r="G17" s="95">
        <v>685</v>
      </c>
      <c r="H17" s="95">
        <v>790</v>
      </c>
      <c r="I17" s="95">
        <v>882</v>
      </c>
      <c r="J17" s="95">
        <v>973</v>
      </c>
      <c r="K17" s="95">
        <v>614</v>
      </c>
      <c r="L17" s="95">
        <v>683</v>
      </c>
      <c r="M17" s="95">
        <v>842</v>
      </c>
      <c r="N17" s="95">
        <v>980</v>
      </c>
      <c r="O17" s="95">
        <v>1089</v>
      </c>
      <c r="P17" s="95">
        <v>1182</v>
      </c>
    </row>
    <row r="18" spans="1:16">
      <c r="A18" s="165" t="s">
        <v>104</v>
      </c>
      <c r="B18" s="163" t="s">
        <v>1723</v>
      </c>
      <c r="C18" s="163" t="s">
        <v>1724</v>
      </c>
      <c r="D18" s="163"/>
      <c r="E18" s="95">
        <v>524</v>
      </c>
      <c r="F18" s="95">
        <v>563</v>
      </c>
      <c r="G18" s="95">
        <v>712</v>
      </c>
      <c r="H18" s="95">
        <v>831</v>
      </c>
      <c r="I18" s="95">
        <v>927</v>
      </c>
      <c r="J18" s="95">
        <v>1023</v>
      </c>
      <c r="K18" s="95">
        <v>524</v>
      </c>
      <c r="L18" s="95">
        <v>563</v>
      </c>
      <c r="M18" s="95">
        <v>712</v>
      </c>
      <c r="N18" s="95">
        <v>935</v>
      </c>
      <c r="O18" s="95">
        <v>1071</v>
      </c>
      <c r="P18" s="95">
        <v>1232</v>
      </c>
    </row>
    <row r="19" spans="1:16">
      <c r="A19" s="165" t="s">
        <v>105</v>
      </c>
      <c r="B19" s="163" t="s">
        <v>1725</v>
      </c>
      <c r="C19" s="163" t="s">
        <v>1726</v>
      </c>
      <c r="D19" s="163"/>
      <c r="E19" s="95">
        <v>450</v>
      </c>
      <c r="F19" s="95">
        <v>481</v>
      </c>
      <c r="G19" s="95">
        <v>577</v>
      </c>
      <c r="H19" s="95">
        <v>667</v>
      </c>
      <c r="I19" s="95">
        <v>745</v>
      </c>
      <c r="J19" s="95">
        <v>821</v>
      </c>
      <c r="K19" s="95">
        <v>524</v>
      </c>
      <c r="L19" s="95">
        <v>525</v>
      </c>
      <c r="M19" s="95">
        <v>634</v>
      </c>
      <c r="N19" s="95">
        <v>818</v>
      </c>
      <c r="O19" s="95">
        <v>844</v>
      </c>
      <c r="P19" s="95">
        <v>971</v>
      </c>
    </row>
    <row r="20" spans="1:16">
      <c r="A20" s="165" t="s">
        <v>106</v>
      </c>
      <c r="B20" s="163" t="s">
        <v>1727</v>
      </c>
      <c r="C20" s="163" t="s">
        <v>1728</v>
      </c>
      <c r="D20" s="163"/>
      <c r="E20" s="95">
        <v>470</v>
      </c>
      <c r="F20" s="95">
        <v>503</v>
      </c>
      <c r="G20" s="95">
        <v>603</v>
      </c>
      <c r="H20" s="95">
        <v>696</v>
      </c>
      <c r="I20" s="95">
        <v>777</v>
      </c>
      <c r="J20" s="95">
        <v>858</v>
      </c>
      <c r="K20" s="95">
        <v>508</v>
      </c>
      <c r="L20" s="95">
        <v>509</v>
      </c>
      <c r="M20" s="95">
        <v>612</v>
      </c>
      <c r="N20" s="95">
        <v>744</v>
      </c>
      <c r="O20" s="95">
        <v>891</v>
      </c>
      <c r="P20" s="95">
        <v>1025</v>
      </c>
    </row>
    <row r="21" spans="1:16">
      <c r="A21" s="165" t="s">
        <v>84</v>
      </c>
      <c r="B21" s="163" t="s">
        <v>344</v>
      </c>
      <c r="C21" s="163" t="s">
        <v>1702</v>
      </c>
      <c r="D21" s="163"/>
      <c r="E21" s="95">
        <v>455</v>
      </c>
      <c r="F21" s="95">
        <v>487</v>
      </c>
      <c r="G21" s="95">
        <v>585</v>
      </c>
      <c r="H21" s="95">
        <v>675</v>
      </c>
      <c r="I21" s="95">
        <v>753</v>
      </c>
      <c r="J21" s="95">
        <v>831</v>
      </c>
      <c r="K21" s="95">
        <v>510</v>
      </c>
      <c r="L21" s="95">
        <v>515</v>
      </c>
      <c r="M21" s="95">
        <v>634</v>
      </c>
      <c r="N21" s="95">
        <v>773</v>
      </c>
      <c r="O21" s="95">
        <v>841</v>
      </c>
      <c r="P21" s="95">
        <v>967</v>
      </c>
    </row>
    <row r="22" spans="1:16">
      <c r="A22" s="165" t="s">
        <v>107</v>
      </c>
      <c r="B22" s="163" t="s">
        <v>347</v>
      </c>
      <c r="C22" s="163" t="s">
        <v>1677</v>
      </c>
      <c r="D22" s="163"/>
      <c r="E22" s="95">
        <v>614</v>
      </c>
      <c r="F22" s="95">
        <v>684</v>
      </c>
      <c r="G22" s="95">
        <v>786</v>
      </c>
      <c r="H22" s="95">
        <v>1010</v>
      </c>
      <c r="I22" s="95">
        <v>1127</v>
      </c>
      <c r="J22" s="95">
        <v>1243</v>
      </c>
      <c r="K22" s="95">
        <v>614</v>
      </c>
      <c r="L22" s="95">
        <v>684</v>
      </c>
      <c r="M22" s="95">
        <v>786</v>
      </c>
      <c r="N22" s="95">
        <v>1084</v>
      </c>
      <c r="O22" s="95">
        <v>1164</v>
      </c>
      <c r="P22" s="95">
        <v>1339</v>
      </c>
    </row>
    <row r="23" spans="1:16">
      <c r="A23" s="165" t="s">
        <v>34</v>
      </c>
      <c r="B23" s="163" t="s">
        <v>350</v>
      </c>
      <c r="C23" s="163" t="s">
        <v>1650</v>
      </c>
      <c r="D23" s="163"/>
      <c r="E23" s="95">
        <v>510</v>
      </c>
      <c r="F23" s="95">
        <v>546</v>
      </c>
      <c r="G23" s="95">
        <v>655</v>
      </c>
      <c r="H23" s="95">
        <v>756</v>
      </c>
      <c r="I23" s="95">
        <v>845</v>
      </c>
      <c r="J23" s="95">
        <v>931</v>
      </c>
      <c r="K23" s="95">
        <v>610</v>
      </c>
      <c r="L23" s="95">
        <v>680</v>
      </c>
      <c r="M23" s="95">
        <v>818</v>
      </c>
      <c r="N23" s="95">
        <v>941</v>
      </c>
      <c r="O23" s="95">
        <v>1025</v>
      </c>
      <c r="P23" s="95">
        <v>1116</v>
      </c>
    </row>
    <row r="24" spans="1:16">
      <c r="A24" s="165" t="s">
        <v>108</v>
      </c>
      <c r="B24" s="163" t="s">
        <v>1729</v>
      </c>
      <c r="C24" s="163" t="s">
        <v>1730</v>
      </c>
      <c r="D24" s="163"/>
      <c r="E24" s="95">
        <v>448</v>
      </c>
      <c r="F24" s="95">
        <v>480</v>
      </c>
      <c r="G24" s="95">
        <v>576</v>
      </c>
      <c r="H24" s="95">
        <v>665</v>
      </c>
      <c r="I24" s="95">
        <v>742</v>
      </c>
      <c r="J24" s="95">
        <v>819</v>
      </c>
      <c r="K24" s="95">
        <v>563</v>
      </c>
      <c r="L24" s="95">
        <v>604</v>
      </c>
      <c r="M24" s="95">
        <v>727</v>
      </c>
      <c r="N24" s="95">
        <v>831</v>
      </c>
      <c r="O24" s="95">
        <v>908</v>
      </c>
      <c r="P24" s="95">
        <v>982</v>
      </c>
    </row>
    <row r="25" spans="1:16">
      <c r="A25" s="165" t="s">
        <v>109</v>
      </c>
      <c r="B25" s="163" t="s">
        <v>1731</v>
      </c>
      <c r="C25" s="163" t="s">
        <v>1732</v>
      </c>
      <c r="D25" s="163"/>
      <c r="E25" s="95">
        <v>432</v>
      </c>
      <c r="F25" s="95">
        <v>463</v>
      </c>
      <c r="G25" s="95">
        <v>555</v>
      </c>
      <c r="H25" s="95">
        <v>641</v>
      </c>
      <c r="I25" s="95">
        <v>715</v>
      </c>
      <c r="J25" s="95">
        <v>789</v>
      </c>
      <c r="K25" s="95">
        <v>484</v>
      </c>
      <c r="L25" s="95">
        <v>487</v>
      </c>
      <c r="M25" s="95">
        <v>595</v>
      </c>
      <c r="N25" s="95">
        <v>788</v>
      </c>
      <c r="O25" s="95">
        <v>818</v>
      </c>
      <c r="P25" s="95">
        <v>930</v>
      </c>
    </row>
    <row r="26" spans="1:16">
      <c r="A26" s="165" t="s">
        <v>110</v>
      </c>
      <c r="B26" s="163" t="s">
        <v>1733</v>
      </c>
      <c r="C26" s="163" t="s">
        <v>1734</v>
      </c>
      <c r="D26" s="163"/>
      <c r="E26" s="95">
        <v>432</v>
      </c>
      <c r="F26" s="95">
        <v>463</v>
      </c>
      <c r="G26" s="95">
        <v>555</v>
      </c>
      <c r="H26" s="95">
        <v>641</v>
      </c>
      <c r="I26" s="95">
        <v>715</v>
      </c>
      <c r="J26" s="95">
        <v>789</v>
      </c>
      <c r="K26" s="95">
        <v>494</v>
      </c>
      <c r="L26" s="95">
        <v>531</v>
      </c>
      <c r="M26" s="95">
        <v>595</v>
      </c>
      <c r="N26" s="95">
        <v>800</v>
      </c>
      <c r="O26" s="95">
        <v>873</v>
      </c>
      <c r="P26" s="95">
        <v>944</v>
      </c>
    </row>
    <row r="27" spans="1:16">
      <c r="A27" s="165" t="s">
        <v>111</v>
      </c>
      <c r="B27" s="163" t="s">
        <v>1735</v>
      </c>
      <c r="C27" s="163" t="s">
        <v>1736</v>
      </c>
      <c r="D27" s="163"/>
      <c r="E27" s="95">
        <v>458</v>
      </c>
      <c r="F27" s="95">
        <v>491</v>
      </c>
      <c r="G27" s="95">
        <v>588</v>
      </c>
      <c r="H27" s="95">
        <v>680</v>
      </c>
      <c r="I27" s="95">
        <v>758</v>
      </c>
      <c r="J27" s="95">
        <v>837</v>
      </c>
      <c r="K27" s="95">
        <v>493</v>
      </c>
      <c r="L27" s="95">
        <v>536</v>
      </c>
      <c r="M27" s="95">
        <v>676</v>
      </c>
      <c r="N27" s="95">
        <v>850</v>
      </c>
      <c r="O27" s="95">
        <v>929</v>
      </c>
      <c r="P27" s="95">
        <v>1007</v>
      </c>
    </row>
    <row r="28" spans="1:16">
      <c r="A28" s="165" t="s">
        <v>35</v>
      </c>
      <c r="B28" s="163" t="s">
        <v>364</v>
      </c>
      <c r="C28" s="163" t="s">
        <v>1651</v>
      </c>
      <c r="D28" s="163"/>
      <c r="E28" s="95">
        <v>510</v>
      </c>
      <c r="F28" s="95">
        <v>546</v>
      </c>
      <c r="G28" s="95">
        <v>655</v>
      </c>
      <c r="H28" s="95">
        <v>756</v>
      </c>
      <c r="I28" s="95">
        <v>845</v>
      </c>
      <c r="J28" s="95">
        <v>931</v>
      </c>
      <c r="K28" s="95">
        <v>610</v>
      </c>
      <c r="L28" s="95">
        <v>680</v>
      </c>
      <c r="M28" s="95">
        <v>818</v>
      </c>
      <c r="N28" s="95">
        <v>941</v>
      </c>
      <c r="O28" s="95">
        <v>1025</v>
      </c>
      <c r="P28" s="95">
        <v>1116</v>
      </c>
    </row>
    <row r="29" spans="1:16">
      <c r="A29" s="165" t="s">
        <v>112</v>
      </c>
      <c r="B29" s="163" t="s">
        <v>1737</v>
      </c>
      <c r="C29" s="163" t="s">
        <v>1738</v>
      </c>
      <c r="D29" s="163"/>
      <c r="E29" s="95">
        <v>484</v>
      </c>
      <c r="F29" s="95">
        <v>553</v>
      </c>
      <c r="G29" s="95">
        <v>663</v>
      </c>
      <c r="H29" s="95">
        <v>767</v>
      </c>
      <c r="I29" s="95">
        <v>856</v>
      </c>
      <c r="J29" s="95">
        <v>944</v>
      </c>
      <c r="K29" s="95">
        <v>484</v>
      </c>
      <c r="L29" s="95">
        <v>567</v>
      </c>
      <c r="M29" s="95">
        <v>745</v>
      </c>
      <c r="N29" s="95">
        <v>937</v>
      </c>
      <c r="O29" s="95">
        <v>964</v>
      </c>
      <c r="P29" s="95">
        <v>1109</v>
      </c>
    </row>
    <row r="30" spans="1:16">
      <c r="A30" s="165" t="s">
        <v>26</v>
      </c>
      <c r="B30" s="163" t="s">
        <v>369</v>
      </c>
      <c r="C30" s="163" t="s">
        <v>1642</v>
      </c>
      <c r="D30" s="163"/>
      <c r="E30" s="95">
        <v>665</v>
      </c>
      <c r="F30" s="95">
        <v>712</v>
      </c>
      <c r="G30" s="95">
        <v>855</v>
      </c>
      <c r="H30" s="95">
        <v>986</v>
      </c>
      <c r="I30" s="95">
        <v>1101</v>
      </c>
      <c r="J30" s="95">
        <v>1215</v>
      </c>
      <c r="K30" s="95">
        <v>713</v>
      </c>
      <c r="L30" s="95">
        <v>812</v>
      </c>
      <c r="M30" s="95">
        <v>989</v>
      </c>
      <c r="N30" s="95">
        <v>1249</v>
      </c>
      <c r="O30" s="95">
        <v>1374</v>
      </c>
      <c r="P30" s="95">
        <v>1497</v>
      </c>
    </row>
    <row r="31" spans="1:16">
      <c r="A31" s="165" t="s">
        <v>113</v>
      </c>
      <c r="B31" s="163" t="s">
        <v>372</v>
      </c>
      <c r="C31" s="163" t="s">
        <v>1706</v>
      </c>
      <c r="D31" s="163"/>
      <c r="E31" s="95">
        <v>438</v>
      </c>
      <c r="F31" s="95">
        <v>519</v>
      </c>
      <c r="G31" s="95">
        <v>641</v>
      </c>
      <c r="H31" s="95">
        <v>740</v>
      </c>
      <c r="I31" s="95">
        <v>826</v>
      </c>
      <c r="J31" s="95">
        <v>911</v>
      </c>
      <c r="K31" s="95">
        <v>438</v>
      </c>
      <c r="L31" s="95">
        <v>519</v>
      </c>
      <c r="M31" s="95">
        <v>665</v>
      </c>
      <c r="N31" s="95">
        <v>838</v>
      </c>
      <c r="O31" s="95">
        <v>1016</v>
      </c>
      <c r="P31" s="95">
        <v>1102</v>
      </c>
    </row>
    <row r="32" spans="1:16">
      <c r="A32" s="165" t="s">
        <v>12</v>
      </c>
      <c r="B32" s="163" t="s">
        <v>375</v>
      </c>
      <c r="C32" s="163" t="s">
        <v>1634</v>
      </c>
      <c r="D32" s="163"/>
      <c r="E32" s="95">
        <v>463</v>
      </c>
      <c r="F32" s="95">
        <v>496</v>
      </c>
      <c r="G32" s="95">
        <v>596</v>
      </c>
      <c r="H32" s="95">
        <v>688</v>
      </c>
      <c r="I32" s="95">
        <v>767</v>
      </c>
      <c r="J32" s="95">
        <v>846</v>
      </c>
      <c r="K32" s="95">
        <v>541</v>
      </c>
      <c r="L32" s="95">
        <v>569</v>
      </c>
      <c r="M32" s="95">
        <v>718</v>
      </c>
      <c r="N32" s="95">
        <v>861</v>
      </c>
      <c r="O32" s="95">
        <v>941</v>
      </c>
      <c r="P32" s="95">
        <v>1020</v>
      </c>
    </row>
    <row r="33" spans="1:16">
      <c r="A33" s="165" t="s">
        <v>33</v>
      </c>
      <c r="B33" s="163" t="s">
        <v>378</v>
      </c>
      <c r="C33" s="163" t="s">
        <v>1649</v>
      </c>
      <c r="D33" s="163"/>
      <c r="E33" s="95">
        <v>432</v>
      </c>
      <c r="F33" s="95">
        <v>463</v>
      </c>
      <c r="G33" s="95">
        <v>555</v>
      </c>
      <c r="H33" s="95">
        <v>641</v>
      </c>
      <c r="I33" s="95">
        <v>715</v>
      </c>
      <c r="J33" s="95">
        <v>789</v>
      </c>
      <c r="K33" s="95">
        <v>463</v>
      </c>
      <c r="L33" s="95">
        <v>535</v>
      </c>
      <c r="M33" s="95">
        <v>613</v>
      </c>
      <c r="N33" s="95">
        <v>758</v>
      </c>
      <c r="O33" s="95">
        <v>856</v>
      </c>
      <c r="P33" s="95">
        <v>944</v>
      </c>
    </row>
    <row r="34" spans="1:16">
      <c r="A34" s="165" t="s">
        <v>114</v>
      </c>
      <c r="B34" s="163" t="s">
        <v>1739</v>
      </c>
      <c r="C34" s="163" t="s">
        <v>1740</v>
      </c>
      <c r="D34" s="163"/>
      <c r="E34" s="95">
        <v>432</v>
      </c>
      <c r="F34" s="95">
        <v>463</v>
      </c>
      <c r="G34" s="95">
        <v>555</v>
      </c>
      <c r="H34" s="95">
        <v>641</v>
      </c>
      <c r="I34" s="95">
        <v>715</v>
      </c>
      <c r="J34" s="95">
        <v>789</v>
      </c>
      <c r="K34" s="95">
        <v>498</v>
      </c>
      <c r="L34" s="95">
        <v>499</v>
      </c>
      <c r="M34" s="95">
        <v>613</v>
      </c>
      <c r="N34" s="95">
        <v>797</v>
      </c>
      <c r="O34" s="95">
        <v>860</v>
      </c>
      <c r="P34" s="95">
        <v>944</v>
      </c>
    </row>
    <row r="35" spans="1:16">
      <c r="A35" s="165" t="s">
        <v>22</v>
      </c>
      <c r="B35" s="163" t="s">
        <v>383</v>
      </c>
      <c r="C35" s="163" t="s">
        <v>1638</v>
      </c>
      <c r="D35" s="163"/>
      <c r="E35" s="95">
        <v>514</v>
      </c>
      <c r="F35" s="95">
        <v>553</v>
      </c>
      <c r="G35" s="95">
        <v>663</v>
      </c>
      <c r="H35" s="95">
        <v>766</v>
      </c>
      <c r="I35" s="95">
        <v>855</v>
      </c>
      <c r="J35" s="95">
        <v>943</v>
      </c>
      <c r="K35" s="95">
        <v>514</v>
      </c>
      <c r="L35" s="95">
        <v>557</v>
      </c>
      <c r="M35" s="95">
        <v>696</v>
      </c>
      <c r="N35" s="95">
        <v>959</v>
      </c>
      <c r="O35" s="95">
        <v>1054</v>
      </c>
      <c r="P35" s="95">
        <v>1144</v>
      </c>
    </row>
    <row r="36" spans="1:16">
      <c r="A36" s="165" t="s">
        <v>115</v>
      </c>
      <c r="B36" s="163" t="s">
        <v>1741</v>
      </c>
      <c r="C36" s="163" t="s">
        <v>1742</v>
      </c>
      <c r="D36" s="163"/>
      <c r="E36" s="95">
        <v>388</v>
      </c>
      <c r="F36" s="95">
        <v>463</v>
      </c>
      <c r="G36" s="95">
        <v>555</v>
      </c>
      <c r="H36" s="95">
        <v>641</v>
      </c>
      <c r="I36" s="95">
        <v>715</v>
      </c>
      <c r="J36" s="95">
        <v>789</v>
      </c>
      <c r="K36" s="95">
        <v>388</v>
      </c>
      <c r="L36" s="95">
        <v>536</v>
      </c>
      <c r="M36" s="95">
        <v>595</v>
      </c>
      <c r="N36" s="95">
        <v>800</v>
      </c>
      <c r="O36" s="95">
        <v>873</v>
      </c>
      <c r="P36" s="95">
        <v>944</v>
      </c>
    </row>
    <row r="37" spans="1:16">
      <c r="A37" s="165" t="s">
        <v>116</v>
      </c>
      <c r="B37" s="163" t="s">
        <v>1743</v>
      </c>
      <c r="C37" s="163" t="s">
        <v>1744</v>
      </c>
      <c r="D37" s="163"/>
      <c r="E37" s="95">
        <v>432</v>
      </c>
      <c r="F37" s="95">
        <v>463</v>
      </c>
      <c r="G37" s="95">
        <v>555</v>
      </c>
      <c r="H37" s="95">
        <v>641</v>
      </c>
      <c r="I37" s="95">
        <v>715</v>
      </c>
      <c r="J37" s="95">
        <v>789</v>
      </c>
      <c r="K37" s="95">
        <v>484</v>
      </c>
      <c r="L37" s="95">
        <v>487</v>
      </c>
      <c r="M37" s="95">
        <v>595</v>
      </c>
      <c r="N37" s="95">
        <v>788</v>
      </c>
      <c r="O37" s="95">
        <v>818</v>
      </c>
      <c r="P37" s="95">
        <v>930</v>
      </c>
    </row>
    <row r="38" spans="1:16">
      <c r="A38" s="165" t="s">
        <v>52</v>
      </c>
      <c r="B38" s="163" t="s">
        <v>392</v>
      </c>
      <c r="C38" s="163" t="s">
        <v>1669</v>
      </c>
      <c r="D38" s="163"/>
      <c r="E38" s="95">
        <v>586</v>
      </c>
      <c r="F38" s="95">
        <v>628</v>
      </c>
      <c r="G38" s="95">
        <v>753</v>
      </c>
      <c r="H38" s="95">
        <v>870</v>
      </c>
      <c r="I38" s="95">
        <v>971</v>
      </c>
      <c r="J38" s="95">
        <v>1071</v>
      </c>
      <c r="K38" s="95">
        <v>694</v>
      </c>
      <c r="L38" s="95">
        <v>772</v>
      </c>
      <c r="M38" s="95">
        <v>937</v>
      </c>
      <c r="N38" s="95">
        <v>1097</v>
      </c>
      <c r="O38" s="95">
        <v>1205</v>
      </c>
      <c r="P38" s="95">
        <v>1311</v>
      </c>
    </row>
    <row r="39" spans="1:16">
      <c r="A39" s="165" t="s">
        <v>117</v>
      </c>
      <c r="B39" s="163" t="s">
        <v>1745</v>
      </c>
      <c r="C39" s="163" t="s">
        <v>1746</v>
      </c>
      <c r="D39" s="163"/>
      <c r="E39" s="95">
        <v>432</v>
      </c>
      <c r="F39" s="95">
        <v>463</v>
      </c>
      <c r="G39" s="95">
        <v>555</v>
      </c>
      <c r="H39" s="95">
        <v>641</v>
      </c>
      <c r="I39" s="95">
        <v>715</v>
      </c>
      <c r="J39" s="95">
        <v>789</v>
      </c>
      <c r="K39" s="95">
        <v>484</v>
      </c>
      <c r="L39" s="95">
        <v>530</v>
      </c>
      <c r="M39" s="95">
        <v>595</v>
      </c>
      <c r="N39" s="95">
        <v>788</v>
      </c>
      <c r="O39" s="95">
        <v>828</v>
      </c>
      <c r="P39" s="95">
        <v>940</v>
      </c>
    </row>
    <row r="40" spans="1:16">
      <c r="A40" s="165" t="s">
        <v>118</v>
      </c>
      <c r="B40" s="163" t="s">
        <v>1747</v>
      </c>
      <c r="C40" s="163" t="s">
        <v>1748</v>
      </c>
      <c r="D40" s="163"/>
      <c r="E40" s="95">
        <v>432</v>
      </c>
      <c r="F40" s="95">
        <v>463</v>
      </c>
      <c r="G40" s="95">
        <v>555</v>
      </c>
      <c r="H40" s="95">
        <v>641</v>
      </c>
      <c r="I40" s="95">
        <v>715</v>
      </c>
      <c r="J40" s="95">
        <v>789</v>
      </c>
      <c r="K40" s="95">
        <v>511</v>
      </c>
      <c r="L40" s="95">
        <v>514</v>
      </c>
      <c r="M40" s="95">
        <v>628</v>
      </c>
      <c r="N40" s="95">
        <v>800</v>
      </c>
      <c r="O40" s="95">
        <v>863</v>
      </c>
      <c r="P40" s="95">
        <v>944</v>
      </c>
    </row>
    <row r="41" spans="1:16">
      <c r="A41" s="165" t="s">
        <v>93</v>
      </c>
      <c r="B41" s="163" t="s">
        <v>400</v>
      </c>
      <c r="C41" s="163" t="s">
        <v>1709</v>
      </c>
      <c r="D41" s="163"/>
      <c r="E41" s="95">
        <v>488</v>
      </c>
      <c r="F41" s="95">
        <v>523</v>
      </c>
      <c r="G41" s="95">
        <v>628</v>
      </c>
      <c r="H41" s="95">
        <v>725</v>
      </c>
      <c r="I41" s="95">
        <v>810</v>
      </c>
      <c r="J41" s="95">
        <v>893</v>
      </c>
      <c r="K41" s="95">
        <v>566</v>
      </c>
      <c r="L41" s="95">
        <v>596</v>
      </c>
      <c r="M41" s="95">
        <v>709</v>
      </c>
      <c r="N41" s="95">
        <v>909</v>
      </c>
      <c r="O41" s="95">
        <v>994</v>
      </c>
      <c r="P41" s="95">
        <v>1078</v>
      </c>
    </row>
    <row r="42" spans="1:16">
      <c r="A42" s="165" t="s">
        <v>119</v>
      </c>
      <c r="B42" s="163" t="s">
        <v>1749</v>
      </c>
      <c r="C42" s="163" t="s">
        <v>1750</v>
      </c>
      <c r="D42" s="163"/>
      <c r="E42" s="95">
        <v>432</v>
      </c>
      <c r="F42" s="95">
        <v>463</v>
      </c>
      <c r="G42" s="95">
        <v>555</v>
      </c>
      <c r="H42" s="95">
        <v>641</v>
      </c>
      <c r="I42" s="95">
        <v>715</v>
      </c>
      <c r="J42" s="95">
        <v>789</v>
      </c>
      <c r="K42" s="95">
        <v>459</v>
      </c>
      <c r="L42" s="95">
        <v>511</v>
      </c>
      <c r="M42" s="95">
        <v>595</v>
      </c>
      <c r="N42" s="95">
        <v>774</v>
      </c>
      <c r="O42" s="95">
        <v>873</v>
      </c>
      <c r="P42" s="95">
        <v>944</v>
      </c>
    </row>
    <row r="43" spans="1:16">
      <c r="A43" s="165" t="s">
        <v>120</v>
      </c>
      <c r="B43" s="163" t="s">
        <v>1751</v>
      </c>
      <c r="C43" s="163" t="s">
        <v>1752</v>
      </c>
      <c r="D43" s="163"/>
      <c r="E43" s="95">
        <v>432</v>
      </c>
      <c r="F43" s="95">
        <v>463</v>
      </c>
      <c r="G43" s="95">
        <v>555</v>
      </c>
      <c r="H43" s="95">
        <v>641</v>
      </c>
      <c r="I43" s="95">
        <v>715</v>
      </c>
      <c r="J43" s="95">
        <v>789</v>
      </c>
      <c r="K43" s="95">
        <v>465</v>
      </c>
      <c r="L43" s="95">
        <v>535</v>
      </c>
      <c r="M43" s="95">
        <v>681</v>
      </c>
      <c r="N43" s="95">
        <v>800</v>
      </c>
      <c r="O43" s="95">
        <v>873</v>
      </c>
      <c r="P43" s="95">
        <v>944</v>
      </c>
    </row>
    <row r="44" spans="1:16">
      <c r="A44" s="165" t="s">
        <v>121</v>
      </c>
      <c r="B44" s="163" t="s">
        <v>1753</v>
      </c>
      <c r="C44" s="163" t="s">
        <v>1754</v>
      </c>
      <c r="D44" s="163"/>
      <c r="E44" s="95">
        <v>432</v>
      </c>
      <c r="F44" s="95">
        <v>463</v>
      </c>
      <c r="G44" s="95">
        <v>555</v>
      </c>
      <c r="H44" s="95">
        <v>641</v>
      </c>
      <c r="I44" s="95">
        <v>715</v>
      </c>
      <c r="J44" s="95">
        <v>789</v>
      </c>
      <c r="K44" s="95">
        <v>473</v>
      </c>
      <c r="L44" s="95">
        <v>508</v>
      </c>
      <c r="M44" s="95">
        <v>642</v>
      </c>
      <c r="N44" s="95">
        <v>788</v>
      </c>
      <c r="O44" s="95">
        <v>873</v>
      </c>
      <c r="P44" s="95">
        <v>944</v>
      </c>
    </row>
    <row r="45" spans="1:16">
      <c r="A45" s="165" t="s">
        <v>40</v>
      </c>
      <c r="B45" s="163" t="s">
        <v>412</v>
      </c>
      <c r="C45" s="163" t="s">
        <v>1656</v>
      </c>
      <c r="D45" s="163"/>
      <c r="E45" s="95">
        <v>613</v>
      </c>
      <c r="F45" s="95">
        <v>657</v>
      </c>
      <c r="G45" s="95">
        <v>788</v>
      </c>
      <c r="H45" s="95">
        <v>911</v>
      </c>
      <c r="I45" s="95">
        <v>1017</v>
      </c>
      <c r="J45" s="95">
        <v>1122</v>
      </c>
      <c r="K45" s="95">
        <v>671</v>
      </c>
      <c r="L45" s="95">
        <v>744</v>
      </c>
      <c r="M45" s="95">
        <v>905</v>
      </c>
      <c r="N45" s="95">
        <v>1134</v>
      </c>
      <c r="O45" s="95">
        <v>1264</v>
      </c>
      <c r="P45" s="95">
        <v>1376</v>
      </c>
    </row>
    <row r="46" spans="1:16">
      <c r="A46" s="165" t="s">
        <v>122</v>
      </c>
      <c r="B46" s="163" t="s">
        <v>1755</v>
      </c>
      <c r="C46" s="163" t="s">
        <v>1756</v>
      </c>
      <c r="D46" s="163"/>
      <c r="E46" s="95">
        <v>442</v>
      </c>
      <c r="F46" s="95">
        <v>473</v>
      </c>
      <c r="G46" s="95">
        <v>568</v>
      </c>
      <c r="H46" s="95">
        <v>656</v>
      </c>
      <c r="I46" s="95">
        <v>732</v>
      </c>
      <c r="J46" s="95">
        <v>808</v>
      </c>
      <c r="K46" s="95">
        <v>484</v>
      </c>
      <c r="L46" s="95">
        <v>487</v>
      </c>
      <c r="M46" s="95">
        <v>595</v>
      </c>
      <c r="N46" s="95">
        <v>790</v>
      </c>
      <c r="O46" s="95">
        <v>818</v>
      </c>
      <c r="P46" s="95">
        <v>933</v>
      </c>
    </row>
    <row r="47" spans="1:16">
      <c r="A47" s="165" t="s">
        <v>123</v>
      </c>
      <c r="B47" s="163" t="s">
        <v>1757</v>
      </c>
      <c r="C47" s="163" t="s">
        <v>1758</v>
      </c>
      <c r="D47" s="163"/>
      <c r="E47" s="95">
        <v>463</v>
      </c>
      <c r="F47" s="95">
        <v>496</v>
      </c>
      <c r="G47" s="95">
        <v>592</v>
      </c>
      <c r="H47" s="95">
        <v>688</v>
      </c>
      <c r="I47" s="95">
        <v>767</v>
      </c>
      <c r="J47" s="95">
        <v>846</v>
      </c>
      <c r="K47" s="95">
        <v>535</v>
      </c>
      <c r="L47" s="95">
        <v>590</v>
      </c>
      <c r="M47" s="95">
        <v>669</v>
      </c>
      <c r="N47" s="95">
        <v>855</v>
      </c>
      <c r="O47" s="95">
        <v>909</v>
      </c>
      <c r="P47" s="95">
        <v>1013</v>
      </c>
    </row>
    <row r="48" spans="1:16">
      <c r="A48" s="165" t="s">
        <v>80</v>
      </c>
      <c r="B48" s="163" t="s">
        <v>420</v>
      </c>
      <c r="C48" s="163" t="s">
        <v>1695</v>
      </c>
      <c r="D48" s="163"/>
      <c r="E48" s="95">
        <v>532</v>
      </c>
      <c r="F48" s="95">
        <v>570</v>
      </c>
      <c r="G48" s="95">
        <v>685</v>
      </c>
      <c r="H48" s="95">
        <v>790</v>
      </c>
      <c r="I48" s="95">
        <v>882</v>
      </c>
      <c r="J48" s="95">
        <v>973</v>
      </c>
      <c r="K48" s="95">
        <v>614</v>
      </c>
      <c r="L48" s="95">
        <v>683</v>
      </c>
      <c r="M48" s="95">
        <v>842</v>
      </c>
      <c r="N48" s="95">
        <v>980</v>
      </c>
      <c r="O48" s="95">
        <v>1089</v>
      </c>
      <c r="P48" s="95">
        <v>1182</v>
      </c>
    </row>
    <row r="49" spans="1:16">
      <c r="A49" s="165" t="s">
        <v>124</v>
      </c>
      <c r="B49" s="163" t="s">
        <v>1759</v>
      </c>
      <c r="C49" s="163" t="s">
        <v>1760</v>
      </c>
      <c r="D49" s="163"/>
      <c r="E49" s="95">
        <v>432</v>
      </c>
      <c r="F49" s="95">
        <v>463</v>
      </c>
      <c r="G49" s="95">
        <v>555</v>
      </c>
      <c r="H49" s="95">
        <v>641</v>
      </c>
      <c r="I49" s="95">
        <v>715</v>
      </c>
      <c r="J49" s="95">
        <v>789</v>
      </c>
      <c r="K49" s="95">
        <v>482</v>
      </c>
      <c r="L49" s="95">
        <v>517</v>
      </c>
      <c r="M49" s="95">
        <v>612</v>
      </c>
      <c r="N49" s="95">
        <v>779</v>
      </c>
      <c r="O49" s="95">
        <v>850</v>
      </c>
      <c r="P49" s="95">
        <v>933</v>
      </c>
    </row>
    <row r="50" spans="1:16">
      <c r="A50" s="165" t="s">
        <v>125</v>
      </c>
      <c r="B50" s="163" t="s">
        <v>1761</v>
      </c>
      <c r="C50" s="163" t="s">
        <v>1762</v>
      </c>
      <c r="D50" s="163"/>
      <c r="E50" s="95">
        <v>452</v>
      </c>
      <c r="F50" s="95">
        <v>485</v>
      </c>
      <c r="G50" s="95">
        <v>582</v>
      </c>
      <c r="H50" s="95">
        <v>672</v>
      </c>
      <c r="I50" s="95">
        <v>750</v>
      </c>
      <c r="J50" s="95">
        <v>828</v>
      </c>
      <c r="K50" s="95">
        <v>569</v>
      </c>
      <c r="L50" s="95">
        <v>611</v>
      </c>
      <c r="M50" s="95">
        <v>734</v>
      </c>
      <c r="N50" s="95">
        <v>840</v>
      </c>
      <c r="O50" s="95">
        <v>918</v>
      </c>
      <c r="P50" s="95">
        <v>994</v>
      </c>
    </row>
    <row r="51" spans="1:16">
      <c r="A51" s="165" t="s">
        <v>126</v>
      </c>
      <c r="B51" s="163" t="s">
        <v>1763</v>
      </c>
      <c r="C51" s="163" t="s">
        <v>1764</v>
      </c>
      <c r="D51" s="163"/>
      <c r="E51" s="95">
        <v>545</v>
      </c>
      <c r="F51" s="95">
        <v>583</v>
      </c>
      <c r="G51" s="95">
        <v>700</v>
      </c>
      <c r="H51" s="95">
        <v>808</v>
      </c>
      <c r="I51" s="95">
        <v>902</v>
      </c>
      <c r="J51" s="95">
        <v>996</v>
      </c>
      <c r="K51" s="95">
        <v>603</v>
      </c>
      <c r="L51" s="95">
        <v>604</v>
      </c>
      <c r="M51" s="95">
        <v>762</v>
      </c>
      <c r="N51" s="95">
        <v>940</v>
      </c>
      <c r="O51" s="95">
        <v>969</v>
      </c>
      <c r="P51" s="95">
        <v>1114</v>
      </c>
    </row>
    <row r="52" spans="1:16">
      <c r="A52" s="165" t="s">
        <v>61</v>
      </c>
      <c r="B52" s="163" t="s">
        <v>431</v>
      </c>
      <c r="C52" s="163" t="s">
        <v>1680</v>
      </c>
      <c r="D52" s="163"/>
      <c r="E52" s="95">
        <v>496</v>
      </c>
      <c r="F52" s="95">
        <v>531</v>
      </c>
      <c r="G52" s="95">
        <v>638</v>
      </c>
      <c r="H52" s="95">
        <v>737</v>
      </c>
      <c r="I52" s="95">
        <v>822</v>
      </c>
      <c r="J52" s="95">
        <v>908</v>
      </c>
      <c r="K52" s="95">
        <v>534</v>
      </c>
      <c r="L52" s="95">
        <v>590</v>
      </c>
      <c r="M52" s="95">
        <v>749</v>
      </c>
      <c r="N52" s="95">
        <v>924</v>
      </c>
      <c r="O52" s="95">
        <v>1011</v>
      </c>
      <c r="P52" s="95">
        <v>1097</v>
      </c>
    </row>
    <row r="53" spans="1:16">
      <c r="A53" s="165" t="s">
        <v>127</v>
      </c>
      <c r="B53" s="163" t="s">
        <v>1765</v>
      </c>
      <c r="C53" s="163" t="s">
        <v>1766</v>
      </c>
      <c r="D53" s="163"/>
      <c r="E53" s="95">
        <v>430</v>
      </c>
      <c r="F53" s="95">
        <v>463</v>
      </c>
      <c r="G53" s="95">
        <v>555</v>
      </c>
      <c r="H53" s="95">
        <v>641</v>
      </c>
      <c r="I53" s="95">
        <v>715</v>
      </c>
      <c r="J53" s="95">
        <v>789</v>
      </c>
      <c r="K53" s="95">
        <v>430</v>
      </c>
      <c r="L53" s="95">
        <v>510</v>
      </c>
      <c r="M53" s="95">
        <v>634</v>
      </c>
      <c r="N53" s="95">
        <v>800</v>
      </c>
      <c r="O53" s="95">
        <v>873</v>
      </c>
      <c r="P53" s="95">
        <v>944</v>
      </c>
    </row>
    <row r="54" spans="1:16">
      <c r="A54" s="165" t="s">
        <v>128</v>
      </c>
      <c r="B54" s="163" t="s">
        <v>1767</v>
      </c>
      <c r="C54" s="163" t="s">
        <v>1768</v>
      </c>
      <c r="D54" s="163"/>
      <c r="E54" s="95">
        <v>452</v>
      </c>
      <c r="F54" s="95">
        <v>484</v>
      </c>
      <c r="G54" s="95">
        <v>581</v>
      </c>
      <c r="H54" s="95">
        <v>671</v>
      </c>
      <c r="I54" s="95">
        <v>748</v>
      </c>
      <c r="J54" s="95">
        <v>826</v>
      </c>
      <c r="K54" s="95">
        <v>568</v>
      </c>
      <c r="L54" s="95">
        <v>603</v>
      </c>
      <c r="M54" s="95">
        <v>687</v>
      </c>
      <c r="N54" s="95">
        <v>839</v>
      </c>
      <c r="O54" s="95">
        <v>916</v>
      </c>
      <c r="P54" s="95">
        <v>992</v>
      </c>
    </row>
    <row r="55" spans="1:16">
      <c r="A55" s="165" t="s">
        <v>129</v>
      </c>
      <c r="B55" s="163" t="s">
        <v>1769</v>
      </c>
      <c r="C55" s="163" t="s">
        <v>1770</v>
      </c>
      <c r="D55" s="163"/>
      <c r="E55" s="95">
        <v>448</v>
      </c>
      <c r="F55" s="95">
        <v>480</v>
      </c>
      <c r="G55" s="95">
        <v>576</v>
      </c>
      <c r="H55" s="95">
        <v>665</v>
      </c>
      <c r="I55" s="95">
        <v>742</v>
      </c>
      <c r="J55" s="95">
        <v>819</v>
      </c>
      <c r="K55" s="95">
        <v>491</v>
      </c>
      <c r="L55" s="95">
        <v>493</v>
      </c>
      <c r="M55" s="95">
        <v>595</v>
      </c>
      <c r="N55" s="95">
        <v>768</v>
      </c>
      <c r="O55" s="95">
        <v>793</v>
      </c>
      <c r="P55" s="95">
        <v>912</v>
      </c>
    </row>
    <row r="56" spans="1:16">
      <c r="A56" s="165" t="s">
        <v>69</v>
      </c>
      <c r="B56" s="163" t="s">
        <v>443</v>
      </c>
      <c r="C56" s="163" t="s">
        <v>1686</v>
      </c>
      <c r="D56" s="163"/>
      <c r="E56" s="95">
        <v>478</v>
      </c>
      <c r="F56" s="95">
        <v>521</v>
      </c>
      <c r="G56" s="95">
        <v>626</v>
      </c>
      <c r="H56" s="95">
        <v>723</v>
      </c>
      <c r="I56" s="95">
        <v>806</v>
      </c>
      <c r="J56" s="95">
        <v>890</v>
      </c>
      <c r="K56" s="95">
        <v>478</v>
      </c>
      <c r="L56" s="95">
        <v>582</v>
      </c>
      <c r="M56" s="95">
        <v>735</v>
      </c>
      <c r="N56" s="95">
        <v>906</v>
      </c>
      <c r="O56" s="95">
        <v>991</v>
      </c>
      <c r="P56" s="95">
        <v>1076</v>
      </c>
    </row>
    <row r="57" spans="1:16">
      <c r="A57" s="165" t="s">
        <v>130</v>
      </c>
      <c r="B57" s="163" t="s">
        <v>1771</v>
      </c>
      <c r="C57" s="163" t="s">
        <v>1772</v>
      </c>
      <c r="D57" s="163"/>
      <c r="E57" s="95">
        <v>432</v>
      </c>
      <c r="F57" s="95">
        <v>463</v>
      </c>
      <c r="G57" s="95">
        <v>555</v>
      </c>
      <c r="H57" s="95">
        <v>641</v>
      </c>
      <c r="I57" s="95">
        <v>715</v>
      </c>
      <c r="J57" s="95">
        <v>789</v>
      </c>
      <c r="K57" s="95">
        <v>493</v>
      </c>
      <c r="L57" s="95">
        <v>522</v>
      </c>
      <c r="M57" s="95">
        <v>595</v>
      </c>
      <c r="N57" s="95">
        <v>772</v>
      </c>
      <c r="O57" s="95">
        <v>873</v>
      </c>
      <c r="P57" s="95">
        <v>944</v>
      </c>
    </row>
    <row r="58" spans="1:16">
      <c r="A58" s="165" t="s">
        <v>131</v>
      </c>
      <c r="B58" s="163" t="s">
        <v>1773</v>
      </c>
      <c r="C58" s="163" t="s">
        <v>1774</v>
      </c>
      <c r="D58" s="163"/>
      <c r="E58" s="95">
        <v>448</v>
      </c>
      <c r="F58" s="95">
        <v>480</v>
      </c>
      <c r="G58" s="95">
        <v>576</v>
      </c>
      <c r="H58" s="95">
        <v>665</v>
      </c>
      <c r="I58" s="95">
        <v>742</v>
      </c>
      <c r="J58" s="95">
        <v>819</v>
      </c>
      <c r="K58" s="95">
        <v>451</v>
      </c>
      <c r="L58" s="95">
        <v>494</v>
      </c>
      <c r="M58" s="95">
        <v>652</v>
      </c>
      <c r="N58" s="95">
        <v>779</v>
      </c>
      <c r="O58" s="95">
        <v>799</v>
      </c>
      <c r="P58" s="95">
        <v>919</v>
      </c>
    </row>
    <row r="59" spans="1:16">
      <c r="A59" s="165" t="s">
        <v>41</v>
      </c>
      <c r="B59" s="163" t="s">
        <v>451</v>
      </c>
      <c r="C59" s="163" t="s">
        <v>1657</v>
      </c>
      <c r="D59" s="163"/>
      <c r="E59" s="95">
        <v>613</v>
      </c>
      <c r="F59" s="95">
        <v>657</v>
      </c>
      <c r="G59" s="95">
        <v>788</v>
      </c>
      <c r="H59" s="95">
        <v>911</v>
      </c>
      <c r="I59" s="95">
        <v>1017</v>
      </c>
      <c r="J59" s="95">
        <v>1122</v>
      </c>
      <c r="K59" s="95">
        <v>671</v>
      </c>
      <c r="L59" s="95">
        <v>744</v>
      </c>
      <c r="M59" s="95">
        <v>905</v>
      </c>
      <c r="N59" s="95">
        <v>1134</v>
      </c>
      <c r="O59" s="95">
        <v>1264</v>
      </c>
      <c r="P59" s="95">
        <v>1376</v>
      </c>
    </row>
    <row r="60" spans="1:16">
      <c r="A60" s="165" t="s">
        <v>132</v>
      </c>
      <c r="B60" s="163" t="s">
        <v>1775</v>
      </c>
      <c r="C60" s="163" t="s">
        <v>1776</v>
      </c>
      <c r="D60" s="163"/>
      <c r="E60" s="95">
        <v>432</v>
      </c>
      <c r="F60" s="95">
        <v>463</v>
      </c>
      <c r="G60" s="95">
        <v>555</v>
      </c>
      <c r="H60" s="95">
        <v>641</v>
      </c>
      <c r="I60" s="95">
        <v>715</v>
      </c>
      <c r="J60" s="95">
        <v>789</v>
      </c>
      <c r="K60" s="95">
        <v>491</v>
      </c>
      <c r="L60" s="95">
        <v>493</v>
      </c>
      <c r="M60" s="95">
        <v>595</v>
      </c>
      <c r="N60" s="95">
        <v>768</v>
      </c>
      <c r="O60" s="95">
        <v>793</v>
      </c>
      <c r="P60" s="95">
        <v>912</v>
      </c>
    </row>
    <row r="61" spans="1:16">
      <c r="A61" s="165" t="s">
        <v>134</v>
      </c>
      <c r="B61" s="163" t="s">
        <v>1777</v>
      </c>
      <c r="C61" s="163" t="s">
        <v>1778</v>
      </c>
      <c r="D61" s="163"/>
      <c r="E61" s="95">
        <v>421</v>
      </c>
      <c r="F61" s="95">
        <v>463</v>
      </c>
      <c r="G61" s="95">
        <v>555</v>
      </c>
      <c r="H61" s="95">
        <v>641</v>
      </c>
      <c r="I61" s="95">
        <v>715</v>
      </c>
      <c r="J61" s="95">
        <v>789</v>
      </c>
      <c r="K61" s="95">
        <v>421</v>
      </c>
      <c r="L61" s="95">
        <v>536</v>
      </c>
      <c r="M61" s="95">
        <v>647</v>
      </c>
      <c r="N61" s="95">
        <v>800</v>
      </c>
      <c r="O61" s="95">
        <v>873</v>
      </c>
      <c r="P61" s="95">
        <v>944</v>
      </c>
    </row>
    <row r="62" spans="1:16">
      <c r="A62" s="165" t="s">
        <v>42</v>
      </c>
      <c r="B62" s="163" t="s">
        <v>459</v>
      </c>
      <c r="C62" s="163" t="s">
        <v>1658</v>
      </c>
      <c r="D62" s="163"/>
      <c r="E62" s="95">
        <v>613</v>
      </c>
      <c r="F62" s="95">
        <v>657</v>
      </c>
      <c r="G62" s="95">
        <v>788</v>
      </c>
      <c r="H62" s="95">
        <v>911</v>
      </c>
      <c r="I62" s="95">
        <v>1017</v>
      </c>
      <c r="J62" s="95">
        <v>1122</v>
      </c>
      <c r="K62" s="95">
        <v>671</v>
      </c>
      <c r="L62" s="95">
        <v>744</v>
      </c>
      <c r="M62" s="95">
        <v>905</v>
      </c>
      <c r="N62" s="95">
        <v>1134</v>
      </c>
      <c r="O62" s="95">
        <v>1264</v>
      </c>
      <c r="P62" s="95">
        <v>1376</v>
      </c>
    </row>
    <row r="63" spans="1:16">
      <c r="A63" s="165" t="s">
        <v>43</v>
      </c>
      <c r="B63" s="163" t="s">
        <v>461</v>
      </c>
      <c r="C63" s="163" t="s">
        <v>1659</v>
      </c>
      <c r="D63" s="163"/>
      <c r="E63" s="95">
        <v>613</v>
      </c>
      <c r="F63" s="95">
        <v>657</v>
      </c>
      <c r="G63" s="95">
        <v>788</v>
      </c>
      <c r="H63" s="95">
        <v>911</v>
      </c>
      <c r="I63" s="95">
        <v>1017</v>
      </c>
      <c r="J63" s="95">
        <v>1122</v>
      </c>
      <c r="K63" s="95">
        <v>671</v>
      </c>
      <c r="L63" s="95">
        <v>744</v>
      </c>
      <c r="M63" s="95">
        <v>905</v>
      </c>
      <c r="N63" s="95">
        <v>1134</v>
      </c>
      <c r="O63" s="95">
        <v>1264</v>
      </c>
      <c r="P63" s="95">
        <v>1376</v>
      </c>
    </row>
    <row r="64" spans="1:16">
      <c r="A64" s="165" t="s">
        <v>133</v>
      </c>
      <c r="B64" s="163" t="s">
        <v>1779</v>
      </c>
      <c r="C64" s="163" t="s">
        <v>1780</v>
      </c>
      <c r="D64" s="163"/>
      <c r="E64" s="95">
        <v>440</v>
      </c>
      <c r="F64" s="95">
        <v>456</v>
      </c>
      <c r="G64" s="95">
        <v>576</v>
      </c>
      <c r="H64" s="95">
        <v>665</v>
      </c>
      <c r="I64" s="95">
        <v>742</v>
      </c>
      <c r="J64" s="95">
        <v>819</v>
      </c>
      <c r="K64" s="95">
        <v>440</v>
      </c>
      <c r="L64" s="95">
        <v>456</v>
      </c>
      <c r="M64" s="95">
        <v>595</v>
      </c>
      <c r="N64" s="95">
        <v>777</v>
      </c>
      <c r="O64" s="95">
        <v>841</v>
      </c>
      <c r="P64" s="95">
        <v>949</v>
      </c>
    </row>
    <row r="65" spans="1:16">
      <c r="A65" s="165" t="s">
        <v>135</v>
      </c>
      <c r="B65" s="163" t="s">
        <v>1781</v>
      </c>
      <c r="C65" s="163" t="s">
        <v>1782</v>
      </c>
      <c r="D65" s="163"/>
      <c r="E65" s="95">
        <v>432</v>
      </c>
      <c r="F65" s="95">
        <v>463</v>
      </c>
      <c r="G65" s="95">
        <v>555</v>
      </c>
      <c r="H65" s="95">
        <v>641</v>
      </c>
      <c r="I65" s="95">
        <v>715</v>
      </c>
      <c r="J65" s="95">
        <v>789</v>
      </c>
      <c r="K65" s="95">
        <v>459</v>
      </c>
      <c r="L65" s="95">
        <v>511</v>
      </c>
      <c r="M65" s="95">
        <v>595</v>
      </c>
      <c r="N65" s="95">
        <v>774</v>
      </c>
      <c r="O65" s="95">
        <v>873</v>
      </c>
      <c r="P65" s="95">
        <v>944</v>
      </c>
    </row>
    <row r="66" spans="1:16">
      <c r="A66" s="165" t="s">
        <v>136</v>
      </c>
      <c r="B66" s="163" t="s">
        <v>1783</v>
      </c>
      <c r="C66" s="163" t="s">
        <v>1784</v>
      </c>
      <c r="D66" s="163"/>
      <c r="E66" s="95">
        <v>432</v>
      </c>
      <c r="F66" s="95">
        <v>463</v>
      </c>
      <c r="G66" s="95">
        <v>555</v>
      </c>
      <c r="H66" s="95">
        <v>641</v>
      </c>
      <c r="I66" s="95">
        <v>715</v>
      </c>
      <c r="J66" s="95">
        <v>789</v>
      </c>
      <c r="K66" s="95">
        <v>488</v>
      </c>
      <c r="L66" s="95">
        <v>490</v>
      </c>
      <c r="M66" s="95">
        <v>595</v>
      </c>
      <c r="N66" s="95">
        <v>795</v>
      </c>
      <c r="O66" s="95">
        <v>873</v>
      </c>
      <c r="P66" s="95">
        <v>944</v>
      </c>
    </row>
    <row r="67" spans="1:16">
      <c r="A67" s="165" t="s">
        <v>137</v>
      </c>
      <c r="B67" s="163" t="s">
        <v>1785</v>
      </c>
      <c r="C67" s="163" t="s">
        <v>1786</v>
      </c>
      <c r="D67" s="163"/>
      <c r="E67" s="95">
        <v>443</v>
      </c>
      <c r="F67" s="95">
        <v>475</v>
      </c>
      <c r="G67" s="95">
        <v>570</v>
      </c>
      <c r="H67" s="95">
        <v>658</v>
      </c>
      <c r="I67" s="95">
        <v>733</v>
      </c>
      <c r="J67" s="95">
        <v>810</v>
      </c>
      <c r="K67" s="95">
        <v>526</v>
      </c>
      <c r="L67" s="95">
        <v>529</v>
      </c>
      <c r="M67" s="95">
        <v>646</v>
      </c>
      <c r="N67" s="95">
        <v>822</v>
      </c>
      <c r="O67" s="95">
        <v>888</v>
      </c>
      <c r="P67" s="95">
        <v>971</v>
      </c>
    </row>
    <row r="68" spans="1:16">
      <c r="A68" s="165" t="s">
        <v>138</v>
      </c>
      <c r="B68" s="163" t="s">
        <v>1787</v>
      </c>
      <c r="C68" s="163" t="s">
        <v>1788</v>
      </c>
      <c r="D68" s="163"/>
      <c r="E68" s="95">
        <v>411</v>
      </c>
      <c r="F68" s="95">
        <v>463</v>
      </c>
      <c r="G68" s="95">
        <v>555</v>
      </c>
      <c r="H68" s="95">
        <v>641</v>
      </c>
      <c r="I68" s="95">
        <v>715</v>
      </c>
      <c r="J68" s="95">
        <v>789</v>
      </c>
      <c r="K68" s="95">
        <v>411</v>
      </c>
      <c r="L68" s="95">
        <v>516</v>
      </c>
      <c r="M68" s="95">
        <v>595</v>
      </c>
      <c r="N68" s="95">
        <v>788</v>
      </c>
      <c r="O68" s="95">
        <v>844</v>
      </c>
      <c r="P68" s="95">
        <v>944</v>
      </c>
    </row>
    <row r="69" spans="1:16">
      <c r="A69" s="165" t="s">
        <v>139</v>
      </c>
      <c r="B69" s="163" t="s">
        <v>1789</v>
      </c>
      <c r="C69" s="163" t="s">
        <v>1790</v>
      </c>
      <c r="D69" s="163"/>
      <c r="E69" s="95">
        <v>432</v>
      </c>
      <c r="F69" s="95">
        <v>463</v>
      </c>
      <c r="G69" s="95">
        <v>555</v>
      </c>
      <c r="H69" s="95">
        <v>641</v>
      </c>
      <c r="I69" s="95">
        <v>715</v>
      </c>
      <c r="J69" s="95">
        <v>789</v>
      </c>
      <c r="K69" s="95">
        <v>482</v>
      </c>
      <c r="L69" s="95">
        <v>517</v>
      </c>
      <c r="M69" s="95">
        <v>612</v>
      </c>
      <c r="N69" s="95">
        <v>779</v>
      </c>
      <c r="O69" s="95">
        <v>850</v>
      </c>
      <c r="P69" s="95">
        <v>933</v>
      </c>
    </row>
    <row r="70" spans="1:16">
      <c r="A70" s="165" t="s">
        <v>73</v>
      </c>
      <c r="B70" s="163" t="s">
        <v>482</v>
      </c>
      <c r="C70" s="163" t="s">
        <v>1690</v>
      </c>
      <c r="D70" s="163"/>
      <c r="E70" s="95">
        <v>495</v>
      </c>
      <c r="F70" s="95">
        <v>530</v>
      </c>
      <c r="G70" s="95">
        <v>636</v>
      </c>
      <c r="H70" s="95">
        <v>735</v>
      </c>
      <c r="I70" s="95">
        <v>820</v>
      </c>
      <c r="J70" s="95">
        <v>904</v>
      </c>
      <c r="K70" s="95">
        <v>534</v>
      </c>
      <c r="L70" s="95">
        <v>566</v>
      </c>
      <c r="M70" s="95">
        <v>742</v>
      </c>
      <c r="N70" s="95">
        <v>922</v>
      </c>
      <c r="O70" s="95">
        <v>1009</v>
      </c>
      <c r="P70" s="95">
        <v>1095</v>
      </c>
    </row>
    <row r="71" spans="1:16">
      <c r="A71" s="165" t="s">
        <v>140</v>
      </c>
      <c r="B71" s="163" t="s">
        <v>1791</v>
      </c>
      <c r="C71" s="163" t="s">
        <v>1792</v>
      </c>
      <c r="D71" s="163"/>
      <c r="E71" s="95">
        <v>432</v>
      </c>
      <c r="F71" s="95">
        <v>463</v>
      </c>
      <c r="G71" s="95">
        <v>555</v>
      </c>
      <c r="H71" s="95">
        <v>641</v>
      </c>
      <c r="I71" s="95">
        <v>715</v>
      </c>
      <c r="J71" s="95">
        <v>789</v>
      </c>
      <c r="K71" s="95">
        <v>488</v>
      </c>
      <c r="L71" s="95">
        <v>490</v>
      </c>
      <c r="M71" s="95">
        <v>595</v>
      </c>
      <c r="N71" s="95">
        <v>795</v>
      </c>
      <c r="O71" s="95">
        <v>873</v>
      </c>
      <c r="P71" s="95">
        <v>944</v>
      </c>
    </row>
    <row r="72" spans="1:16">
      <c r="A72" s="165" t="s">
        <v>51</v>
      </c>
      <c r="B72" s="163" t="s">
        <v>490</v>
      </c>
      <c r="C72" s="163" t="s">
        <v>1668</v>
      </c>
      <c r="D72" s="163"/>
      <c r="E72" s="95">
        <v>432</v>
      </c>
      <c r="F72" s="95">
        <v>463</v>
      </c>
      <c r="G72" s="95">
        <v>555</v>
      </c>
      <c r="H72" s="95">
        <v>641</v>
      </c>
      <c r="I72" s="95">
        <v>715</v>
      </c>
      <c r="J72" s="95">
        <v>789</v>
      </c>
      <c r="K72" s="95">
        <v>521</v>
      </c>
      <c r="L72" s="95">
        <v>559</v>
      </c>
      <c r="M72" s="95">
        <v>666</v>
      </c>
      <c r="N72" s="95">
        <v>800</v>
      </c>
      <c r="O72" s="95">
        <v>873</v>
      </c>
      <c r="P72" s="95">
        <v>944</v>
      </c>
    </row>
    <row r="73" spans="1:16">
      <c r="A73" s="165" t="s">
        <v>44</v>
      </c>
      <c r="B73" s="163" t="s">
        <v>487</v>
      </c>
      <c r="C73" s="163" t="s">
        <v>1660</v>
      </c>
      <c r="D73" s="163"/>
      <c r="E73" s="95">
        <v>613</v>
      </c>
      <c r="F73" s="95">
        <v>657</v>
      </c>
      <c r="G73" s="95">
        <v>788</v>
      </c>
      <c r="H73" s="95">
        <v>911</v>
      </c>
      <c r="I73" s="95">
        <v>1017</v>
      </c>
      <c r="J73" s="95">
        <v>1122</v>
      </c>
      <c r="K73" s="95">
        <v>671</v>
      </c>
      <c r="L73" s="95">
        <v>744</v>
      </c>
      <c r="M73" s="95">
        <v>905</v>
      </c>
      <c r="N73" s="95">
        <v>1134</v>
      </c>
      <c r="O73" s="95">
        <v>1264</v>
      </c>
      <c r="P73" s="95">
        <v>1376</v>
      </c>
    </row>
    <row r="74" spans="1:16">
      <c r="A74" s="165" t="s">
        <v>141</v>
      </c>
      <c r="B74" s="163" t="s">
        <v>1793</v>
      </c>
      <c r="C74" s="163" t="s">
        <v>1794</v>
      </c>
      <c r="D74" s="163"/>
      <c r="E74" s="95">
        <v>463</v>
      </c>
      <c r="F74" s="95">
        <v>496</v>
      </c>
      <c r="G74" s="95">
        <v>596</v>
      </c>
      <c r="H74" s="95">
        <v>688</v>
      </c>
      <c r="I74" s="95">
        <v>767</v>
      </c>
      <c r="J74" s="95">
        <v>846</v>
      </c>
      <c r="K74" s="95">
        <v>490</v>
      </c>
      <c r="L74" s="95">
        <v>531</v>
      </c>
      <c r="M74" s="95">
        <v>663</v>
      </c>
      <c r="N74" s="95">
        <v>809</v>
      </c>
      <c r="O74" s="95">
        <v>833</v>
      </c>
      <c r="P74" s="95">
        <v>958</v>
      </c>
    </row>
    <row r="75" spans="1:16">
      <c r="A75" s="165" t="s">
        <v>142</v>
      </c>
      <c r="B75" s="163" t="s">
        <v>1795</v>
      </c>
      <c r="C75" s="163" t="s">
        <v>1796</v>
      </c>
      <c r="D75" s="163"/>
      <c r="E75" s="95">
        <v>392</v>
      </c>
      <c r="F75" s="95">
        <v>463</v>
      </c>
      <c r="G75" s="95">
        <v>555</v>
      </c>
      <c r="H75" s="95">
        <v>641</v>
      </c>
      <c r="I75" s="95">
        <v>715</v>
      </c>
      <c r="J75" s="95">
        <v>789</v>
      </c>
      <c r="K75" s="95">
        <v>392</v>
      </c>
      <c r="L75" s="95">
        <v>535</v>
      </c>
      <c r="M75" s="95">
        <v>602</v>
      </c>
      <c r="N75" s="95">
        <v>768</v>
      </c>
      <c r="O75" s="95">
        <v>797</v>
      </c>
      <c r="P75" s="95">
        <v>917</v>
      </c>
    </row>
    <row r="76" spans="1:16">
      <c r="A76" s="165" t="s">
        <v>143</v>
      </c>
      <c r="B76" s="163" t="s">
        <v>1797</v>
      </c>
      <c r="C76" s="163" t="s">
        <v>1798</v>
      </c>
      <c r="D76" s="163"/>
      <c r="E76" s="95">
        <v>475</v>
      </c>
      <c r="F76" s="95">
        <v>508</v>
      </c>
      <c r="G76" s="95">
        <v>610</v>
      </c>
      <c r="H76" s="95">
        <v>705</v>
      </c>
      <c r="I76" s="95">
        <v>786</v>
      </c>
      <c r="J76" s="95">
        <v>868</v>
      </c>
      <c r="K76" s="95">
        <v>548</v>
      </c>
      <c r="L76" s="95">
        <v>552</v>
      </c>
      <c r="M76" s="95">
        <v>658</v>
      </c>
      <c r="N76" s="95">
        <v>821</v>
      </c>
      <c r="O76" s="95">
        <v>845</v>
      </c>
      <c r="P76" s="95">
        <v>972</v>
      </c>
    </row>
    <row r="77" spans="1:16">
      <c r="A77" s="165" t="s">
        <v>144</v>
      </c>
      <c r="B77" s="163" t="s">
        <v>1799</v>
      </c>
      <c r="C77" s="163" t="s">
        <v>1800</v>
      </c>
      <c r="D77" s="163"/>
      <c r="E77" s="95">
        <v>491</v>
      </c>
      <c r="F77" s="95">
        <v>547</v>
      </c>
      <c r="G77" s="95">
        <v>656</v>
      </c>
      <c r="H77" s="95">
        <v>758</v>
      </c>
      <c r="I77" s="95">
        <v>846</v>
      </c>
      <c r="J77" s="95">
        <v>933</v>
      </c>
      <c r="K77" s="95">
        <v>491</v>
      </c>
      <c r="L77" s="95">
        <v>558</v>
      </c>
      <c r="M77" s="95">
        <v>675</v>
      </c>
      <c r="N77" s="95">
        <v>838</v>
      </c>
      <c r="O77" s="95">
        <v>863</v>
      </c>
      <c r="P77" s="95">
        <v>992</v>
      </c>
    </row>
    <row r="78" spans="1:16">
      <c r="A78" s="165" t="s">
        <v>145</v>
      </c>
      <c r="B78" s="163" t="s">
        <v>1801</v>
      </c>
      <c r="C78" s="163" t="s">
        <v>1802</v>
      </c>
      <c r="D78" s="163"/>
      <c r="E78" s="95">
        <v>440</v>
      </c>
      <c r="F78" s="95">
        <v>461</v>
      </c>
      <c r="G78" s="95">
        <v>565</v>
      </c>
      <c r="H78" s="95">
        <v>653</v>
      </c>
      <c r="I78" s="95">
        <v>728</v>
      </c>
      <c r="J78" s="95">
        <v>803</v>
      </c>
      <c r="K78" s="95">
        <v>459</v>
      </c>
      <c r="L78" s="95">
        <v>461</v>
      </c>
      <c r="M78" s="95">
        <v>595</v>
      </c>
      <c r="N78" s="95">
        <v>815</v>
      </c>
      <c r="O78" s="95">
        <v>890</v>
      </c>
      <c r="P78" s="95">
        <v>963</v>
      </c>
    </row>
    <row r="79" spans="1:16">
      <c r="A79" s="165" t="s">
        <v>146</v>
      </c>
      <c r="B79" s="163" t="s">
        <v>1803</v>
      </c>
      <c r="C79" s="163" t="s">
        <v>1804</v>
      </c>
      <c r="D79" s="163"/>
      <c r="E79" s="95">
        <v>432</v>
      </c>
      <c r="F79" s="95">
        <v>463</v>
      </c>
      <c r="G79" s="95">
        <v>555</v>
      </c>
      <c r="H79" s="95">
        <v>641</v>
      </c>
      <c r="I79" s="95">
        <v>715</v>
      </c>
      <c r="J79" s="95">
        <v>789</v>
      </c>
      <c r="K79" s="95">
        <v>459</v>
      </c>
      <c r="L79" s="95">
        <v>511</v>
      </c>
      <c r="M79" s="95">
        <v>595</v>
      </c>
      <c r="N79" s="95">
        <v>774</v>
      </c>
      <c r="O79" s="95">
        <v>873</v>
      </c>
      <c r="P79" s="95">
        <v>944</v>
      </c>
    </row>
    <row r="80" spans="1:16">
      <c r="A80" s="165" t="s">
        <v>147</v>
      </c>
      <c r="B80" s="163" t="s">
        <v>1805</v>
      </c>
      <c r="C80" s="163" t="s">
        <v>1806</v>
      </c>
      <c r="D80" s="163"/>
      <c r="E80" s="95">
        <v>403</v>
      </c>
      <c r="F80" s="95">
        <v>463</v>
      </c>
      <c r="G80" s="95">
        <v>555</v>
      </c>
      <c r="H80" s="95">
        <v>641</v>
      </c>
      <c r="I80" s="95">
        <v>715</v>
      </c>
      <c r="J80" s="95">
        <v>789</v>
      </c>
      <c r="K80" s="95">
        <v>403</v>
      </c>
      <c r="L80" s="95">
        <v>478</v>
      </c>
      <c r="M80" s="95">
        <v>595</v>
      </c>
      <c r="N80" s="95">
        <v>758</v>
      </c>
      <c r="O80" s="95">
        <v>873</v>
      </c>
      <c r="P80" s="95">
        <v>944</v>
      </c>
    </row>
    <row r="81" spans="1:16">
      <c r="A81" s="165" t="s">
        <v>53</v>
      </c>
      <c r="B81" s="163" t="s">
        <v>513</v>
      </c>
      <c r="C81" s="163" t="s">
        <v>1670</v>
      </c>
      <c r="D81" s="163"/>
      <c r="E81" s="95">
        <v>586</v>
      </c>
      <c r="F81" s="95">
        <v>628</v>
      </c>
      <c r="G81" s="95">
        <v>753</v>
      </c>
      <c r="H81" s="95">
        <v>870</v>
      </c>
      <c r="I81" s="95">
        <v>971</v>
      </c>
      <c r="J81" s="95">
        <v>1071</v>
      </c>
      <c r="K81" s="95">
        <v>694</v>
      </c>
      <c r="L81" s="95">
        <v>772</v>
      </c>
      <c r="M81" s="95">
        <v>937</v>
      </c>
      <c r="N81" s="95">
        <v>1097</v>
      </c>
      <c r="O81" s="95">
        <v>1205</v>
      </c>
      <c r="P81" s="95">
        <v>1311</v>
      </c>
    </row>
    <row r="82" spans="1:16">
      <c r="A82" s="165" t="s">
        <v>148</v>
      </c>
      <c r="B82" s="163" t="s">
        <v>1807</v>
      </c>
      <c r="C82" s="163" t="s">
        <v>1808</v>
      </c>
      <c r="D82" s="163"/>
      <c r="E82" s="95">
        <v>448</v>
      </c>
      <c r="F82" s="95">
        <v>487</v>
      </c>
      <c r="G82" s="95">
        <v>585</v>
      </c>
      <c r="H82" s="95">
        <v>676</v>
      </c>
      <c r="I82" s="95">
        <v>755</v>
      </c>
      <c r="J82" s="95">
        <v>832</v>
      </c>
      <c r="K82" s="95">
        <v>448</v>
      </c>
      <c r="L82" s="95">
        <v>514</v>
      </c>
      <c r="M82" s="95">
        <v>621</v>
      </c>
      <c r="N82" s="95">
        <v>761</v>
      </c>
      <c r="O82" s="95">
        <v>915</v>
      </c>
      <c r="P82" s="95">
        <v>1001</v>
      </c>
    </row>
    <row r="83" spans="1:16">
      <c r="A83" s="165" t="s">
        <v>149</v>
      </c>
      <c r="B83" s="163" t="s">
        <v>1809</v>
      </c>
      <c r="C83" s="163" t="s">
        <v>1810</v>
      </c>
      <c r="D83" s="163"/>
      <c r="E83" s="95">
        <v>458</v>
      </c>
      <c r="F83" s="95">
        <v>522</v>
      </c>
      <c r="G83" s="95">
        <v>627</v>
      </c>
      <c r="H83" s="95">
        <v>724</v>
      </c>
      <c r="I83" s="95">
        <v>808</v>
      </c>
      <c r="J83" s="95">
        <v>891</v>
      </c>
      <c r="K83" s="95">
        <v>458</v>
      </c>
      <c r="L83" s="95">
        <v>625</v>
      </c>
      <c r="M83" s="95">
        <v>704</v>
      </c>
      <c r="N83" s="95">
        <v>907</v>
      </c>
      <c r="O83" s="95">
        <v>948</v>
      </c>
      <c r="P83" s="95">
        <v>1077</v>
      </c>
    </row>
    <row r="84" spans="1:16">
      <c r="A84" s="165" t="s">
        <v>150</v>
      </c>
      <c r="B84" s="163" t="s">
        <v>1811</v>
      </c>
      <c r="C84" s="163" t="s">
        <v>1812</v>
      </c>
      <c r="D84" s="163"/>
      <c r="E84" s="95">
        <v>432</v>
      </c>
      <c r="F84" s="95">
        <v>463</v>
      </c>
      <c r="G84" s="95">
        <v>555</v>
      </c>
      <c r="H84" s="95">
        <v>641</v>
      </c>
      <c r="I84" s="95">
        <v>715</v>
      </c>
      <c r="J84" s="95">
        <v>789</v>
      </c>
      <c r="K84" s="95">
        <v>478</v>
      </c>
      <c r="L84" s="95">
        <v>573</v>
      </c>
      <c r="M84" s="95">
        <v>689</v>
      </c>
      <c r="N84" s="95">
        <v>788</v>
      </c>
      <c r="O84" s="95">
        <v>873</v>
      </c>
      <c r="P84" s="95">
        <v>944</v>
      </c>
    </row>
    <row r="85" spans="1:16">
      <c r="A85" s="165" t="s">
        <v>151</v>
      </c>
      <c r="B85" s="163" t="s">
        <v>1813</v>
      </c>
      <c r="C85" s="163" t="s">
        <v>1814</v>
      </c>
      <c r="D85" s="163"/>
      <c r="E85" s="95">
        <v>448</v>
      </c>
      <c r="F85" s="95">
        <v>480</v>
      </c>
      <c r="G85" s="95">
        <v>576</v>
      </c>
      <c r="H85" s="95">
        <v>665</v>
      </c>
      <c r="I85" s="95">
        <v>742</v>
      </c>
      <c r="J85" s="95">
        <v>819</v>
      </c>
      <c r="K85" s="95">
        <v>494</v>
      </c>
      <c r="L85" s="95">
        <v>527</v>
      </c>
      <c r="M85" s="95">
        <v>595</v>
      </c>
      <c r="N85" s="95">
        <v>772</v>
      </c>
      <c r="O85" s="95">
        <v>908</v>
      </c>
      <c r="P85" s="95">
        <v>982</v>
      </c>
    </row>
    <row r="86" spans="1:16">
      <c r="A86" s="165" t="s">
        <v>54</v>
      </c>
      <c r="B86" s="163" t="s">
        <v>527</v>
      </c>
      <c r="C86" s="163" t="s">
        <v>1671</v>
      </c>
      <c r="D86" s="163"/>
      <c r="E86" s="95">
        <v>586</v>
      </c>
      <c r="F86" s="95">
        <v>628</v>
      </c>
      <c r="G86" s="95">
        <v>753</v>
      </c>
      <c r="H86" s="95">
        <v>870</v>
      </c>
      <c r="I86" s="95">
        <v>971</v>
      </c>
      <c r="J86" s="95">
        <v>1071</v>
      </c>
      <c r="K86" s="95">
        <v>694</v>
      </c>
      <c r="L86" s="95">
        <v>772</v>
      </c>
      <c r="M86" s="95">
        <v>937</v>
      </c>
      <c r="N86" s="95">
        <v>1097</v>
      </c>
      <c r="O86" s="95">
        <v>1205</v>
      </c>
      <c r="P86" s="95">
        <v>1311</v>
      </c>
    </row>
    <row r="87" spans="1:16">
      <c r="A87" s="165" t="s">
        <v>152</v>
      </c>
      <c r="B87" s="163" t="s">
        <v>1815</v>
      </c>
      <c r="C87" s="163" t="s">
        <v>1816</v>
      </c>
      <c r="D87" s="163"/>
      <c r="E87" s="95">
        <v>432</v>
      </c>
      <c r="F87" s="95">
        <v>463</v>
      </c>
      <c r="G87" s="95">
        <v>556</v>
      </c>
      <c r="H87" s="95">
        <v>642</v>
      </c>
      <c r="I87" s="95">
        <v>717</v>
      </c>
      <c r="J87" s="95">
        <v>791</v>
      </c>
      <c r="K87" s="95">
        <v>459</v>
      </c>
      <c r="L87" s="95">
        <v>511</v>
      </c>
      <c r="M87" s="95">
        <v>595</v>
      </c>
      <c r="N87" s="95">
        <v>774</v>
      </c>
      <c r="O87" s="95">
        <v>874</v>
      </c>
      <c r="P87" s="95">
        <v>946</v>
      </c>
    </row>
    <row r="88" spans="1:16">
      <c r="A88" s="165" t="s">
        <v>153</v>
      </c>
      <c r="B88" s="163" t="s">
        <v>1817</v>
      </c>
      <c r="C88" s="163" t="s">
        <v>1818</v>
      </c>
      <c r="D88" s="163"/>
      <c r="E88" s="95">
        <v>538</v>
      </c>
      <c r="F88" s="95">
        <v>597</v>
      </c>
      <c r="G88" s="95">
        <v>717</v>
      </c>
      <c r="H88" s="95">
        <v>828</v>
      </c>
      <c r="I88" s="95">
        <v>923</v>
      </c>
      <c r="J88" s="95">
        <v>1019</v>
      </c>
      <c r="K88" s="95">
        <v>538</v>
      </c>
      <c r="L88" s="95">
        <v>629</v>
      </c>
      <c r="M88" s="95">
        <v>827</v>
      </c>
      <c r="N88" s="95">
        <v>1043</v>
      </c>
      <c r="O88" s="95">
        <v>1144</v>
      </c>
      <c r="P88" s="95">
        <v>1243</v>
      </c>
    </row>
    <row r="89" spans="1:16">
      <c r="A89" s="165" t="s">
        <v>154</v>
      </c>
      <c r="B89" s="163" t="s">
        <v>1819</v>
      </c>
      <c r="C89" s="163" t="s">
        <v>1820</v>
      </c>
      <c r="D89" s="163"/>
      <c r="E89" s="95">
        <v>523</v>
      </c>
      <c r="F89" s="95">
        <v>525</v>
      </c>
      <c r="G89" s="95">
        <v>634</v>
      </c>
      <c r="H89" s="95">
        <v>777</v>
      </c>
      <c r="I89" s="95">
        <v>844</v>
      </c>
      <c r="J89" s="95">
        <v>957</v>
      </c>
      <c r="K89" s="95">
        <v>524</v>
      </c>
      <c r="L89" s="95">
        <v>525</v>
      </c>
      <c r="M89" s="95">
        <v>634</v>
      </c>
      <c r="N89" s="95">
        <v>818</v>
      </c>
      <c r="O89" s="95">
        <v>844</v>
      </c>
      <c r="P89" s="95">
        <v>971</v>
      </c>
    </row>
    <row r="90" spans="1:16">
      <c r="A90" s="165" t="s">
        <v>88</v>
      </c>
      <c r="B90" s="163" t="s">
        <v>539</v>
      </c>
      <c r="C90" s="163" t="s">
        <v>1704</v>
      </c>
      <c r="D90" s="163"/>
      <c r="E90" s="95">
        <v>493</v>
      </c>
      <c r="F90" s="95">
        <v>531</v>
      </c>
      <c r="G90" s="95">
        <v>638</v>
      </c>
      <c r="H90" s="95">
        <v>737</v>
      </c>
      <c r="I90" s="95">
        <v>822</v>
      </c>
      <c r="J90" s="95">
        <v>908</v>
      </c>
      <c r="K90" s="95">
        <v>493</v>
      </c>
      <c r="L90" s="95">
        <v>568</v>
      </c>
      <c r="M90" s="95">
        <v>727</v>
      </c>
      <c r="N90" s="95">
        <v>905</v>
      </c>
      <c r="O90" s="95">
        <v>1011</v>
      </c>
      <c r="P90" s="95">
        <v>1097</v>
      </c>
    </row>
    <row r="91" spans="1:16">
      <c r="A91" s="165" t="s">
        <v>155</v>
      </c>
      <c r="B91" s="163" t="s">
        <v>1821</v>
      </c>
      <c r="C91" s="163" t="s">
        <v>1822</v>
      </c>
      <c r="D91" s="163"/>
      <c r="E91" s="95">
        <v>408</v>
      </c>
      <c r="F91" s="95">
        <v>463</v>
      </c>
      <c r="G91" s="95">
        <v>555</v>
      </c>
      <c r="H91" s="95">
        <v>641</v>
      </c>
      <c r="I91" s="95">
        <v>715</v>
      </c>
      <c r="J91" s="95">
        <v>789</v>
      </c>
      <c r="K91" s="95">
        <v>408</v>
      </c>
      <c r="L91" s="95">
        <v>465</v>
      </c>
      <c r="M91" s="95">
        <v>595</v>
      </c>
      <c r="N91" s="95">
        <v>800</v>
      </c>
      <c r="O91" s="95">
        <v>873</v>
      </c>
      <c r="P91" s="95">
        <v>944</v>
      </c>
    </row>
    <row r="92" spans="1:16">
      <c r="A92" s="165" t="s">
        <v>156</v>
      </c>
      <c r="B92" s="163" t="s">
        <v>1823</v>
      </c>
      <c r="C92" s="163" t="s">
        <v>1824</v>
      </c>
      <c r="D92" s="163"/>
      <c r="E92" s="95">
        <v>440</v>
      </c>
      <c r="F92" s="95">
        <v>461</v>
      </c>
      <c r="G92" s="95">
        <v>565</v>
      </c>
      <c r="H92" s="95">
        <v>653</v>
      </c>
      <c r="I92" s="95">
        <v>728</v>
      </c>
      <c r="J92" s="95">
        <v>803</v>
      </c>
      <c r="K92" s="95">
        <v>460</v>
      </c>
      <c r="L92" s="95">
        <v>461</v>
      </c>
      <c r="M92" s="95">
        <v>595</v>
      </c>
      <c r="N92" s="95">
        <v>747</v>
      </c>
      <c r="O92" s="95">
        <v>771</v>
      </c>
      <c r="P92" s="95">
        <v>887</v>
      </c>
    </row>
    <row r="93" spans="1:16">
      <c r="A93" s="165" t="s">
        <v>83</v>
      </c>
      <c r="B93" s="163" t="s">
        <v>548</v>
      </c>
      <c r="C93" s="163" t="s">
        <v>1701</v>
      </c>
      <c r="D93" s="163"/>
      <c r="E93" s="95">
        <v>523</v>
      </c>
      <c r="F93" s="95">
        <v>561</v>
      </c>
      <c r="G93" s="95">
        <v>673</v>
      </c>
      <c r="H93" s="95">
        <v>777</v>
      </c>
      <c r="I93" s="95">
        <v>867</v>
      </c>
      <c r="J93" s="95">
        <v>957</v>
      </c>
      <c r="K93" s="95">
        <v>602</v>
      </c>
      <c r="L93" s="95">
        <v>634</v>
      </c>
      <c r="M93" s="95">
        <v>745</v>
      </c>
      <c r="N93" s="95">
        <v>964</v>
      </c>
      <c r="O93" s="95">
        <v>1070</v>
      </c>
      <c r="P93" s="95">
        <v>1162</v>
      </c>
    </row>
    <row r="94" spans="1:16">
      <c r="A94" s="165" t="s">
        <v>66</v>
      </c>
      <c r="B94" s="163" t="s">
        <v>551</v>
      </c>
      <c r="C94" s="163" t="s">
        <v>1683</v>
      </c>
      <c r="D94" s="163"/>
      <c r="E94" s="95">
        <v>493</v>
      </c>
      <c r="F94" s="95">
        <v>529</v>
      </c>
      <c r="G94" s="95">
        <v>635</v>
      </c>
      <c r="H94" s="95">
        <v>733</v>
      </c>
      <c r="I94" s="95">
        <v>818</v>
      </c>
      <c r="J94" s="95">
        <v>903</v>
      </c>
      <c r="K94" s="95">
        <v>549</v>
      </c>
      <c r="L94" s="95">
        <v>577</v>
      </c>
      <c r="M94" s="95">
        <v>662</v>
      </c>
      <c r="N94" s="95">
        <v>906</v>
      </c>
      <c r="O94" s="95">
        <v>932</v>
      </c>
      <c r="P94" s="95">
        <v>1072</v>
      </c>
    </row>
    <row r="95" spans="1:16">
      <c r="A95" s="165" t="s">
        <v>157</v>
      </c>
      <c r="B95" s="163" t="s">
        <v>1825</v>
      </c>
      <c r="C95" s="163" t="s">
        <v>1826</v>
      </c>
      <c r="D95" s="163"/>
      <c r="E95" s="95">
        <v>467</v>
      </c>
      <c r="F95" s="95">
        <v>501</v>
      </c>
      <c r="G95" s="95">
        <v>601</v>
      </c>
      <c r="H95" s="95">
        <v>694</v>
      </c>
      <c r="I95" s="95">
        <v>775</v>
      </c>
      <c r="J95" s="95">
        <v>855</v>
      </c>
      <c r="K95" s="95">
        <v>528</v>
      </c>
      <c r="L95" s="95">
        <v>579</v>
      </c>
      <c r="M95" s="95">
        <v>645</v>
      </c>
      <c r="N95" s="95">
        <v>840</v>
      </c>
      <c r="O95" s="95">
        <v>865</v>
      </c>
      <c r="P95" s="95">
        <v>995</v>
      </c>
    </row>
    <row r="96" spans="1:16">
      <c r="A96" s="165" t="s">
        <v>81</v>
      </c>
      <c r="B96" s="163" t="s">
        <v>556</v>
      </c>
      <c r="C96" s="163" t="s">
        <v>1696</v>
      </c>
      <c r="D96" s="163"/>
      <c r="E96" s="95">
        <v>532</v>
      </c>
      <c r="F96" s="95">
        <v>570</v>
      </c>
      <c r="G96" s="95">
        <v>685</v>
      </c>
      <c r="H96" s="95">
        <v>790</v>
      </c>
      <c r="I96" s="95">
        <v>882</v>
      </c>
      <c r="J96" s="95">
        <v>973</v>
      </c>
      <c r="K96" s="95">
        <v>614</v>
      </c>
      <c r="L96" s="95">
        <v>683</v>
      </c>
      <c r="M96" s="95">
        <v>842</v>
      </c>
      <c r="N96" s="95">
        <v>980</v>
      </c>
      <c r="O96" s="95">
        <v>1089</v>
      </c>
      <c r="P96" s="95">
        <v>1182</v>
      </c>
    </row>
    <row r="97" spans="1:16">
      <c r="A97" s="165" t="s">
        <v>158</v>
      </c>
      <c r="B97" s="163" t="s">
        <v>1827</v>
      </c>
      <c r="C97" s="163" t="s">
        <v>1828</v>
      </c>
      <c r="D97" s="163"/>
      <c r="E97" s="95">
        <v>403</v>
      </c>
      <c r="F97" s="95">
        <v>463</v>
      </c>
      <c r="G97" s="95">
        <v>555</v>
      </c>
      <c r="H97" s="95">
        <v>641</v>
      </c>
      <c r="I97" s="95">
        <v>715</v>
      </c>
      <c r="J97" s="95">
        <v>789</v>
      </c>
      <c r="K97" s="95">
        <v>403</v>
      </c>
      <c r="L97" s="95">
        <v>509</v>
      </c>
      <c r="M97" s="95">
        <v>599</v>
      </c>
      <c r="N97" s="95">
        <v>734</v>
      </c>
      <c r="O97" s="95">
        <v>819</v>
      </c>
      <c r="P97" s="95">
        <v>942</v>
      </c>
    </row>
    <row r="98" spans="1:16">
      <c r="A98" s="165" t="s">
        <v>159</v>
      </c>
      <c r="B98" s="163" t="s">
        <v>1829</v>
      </c>
      <c r="C98" s="163" t="s">
        <v>1830</v>
      </c>
      <c r="D98" s="163"/>
      <c r="E98" s="95">
        <v>432</v>
      </c>
      <c r="F98" s="95">
        <v>463</v>
      </c>
      <c r="G98" s="95">
        <v>555</v>
      </c>
      <c r="H98" s="95">
        <v>641</v>
      </c>
      <c r="I98" s="95">
        <v>715</v>
      </c>
      <c r="J98" s="95">
        <v>789</v>
      </c>
      <c r="K98" s="95">
        <v>484</v>
      </c>
      <c r="L98" s="95">
        <v>487</v>
      </c>
      <c r="M98" s="95">
        <v>595</v>
      </c>
      <c r="N98" s="95">
        <v>788</v>
      </c>
      <c r="O98" s="95">
        <v>818</v>
      </c>
      <c r="P98" s="95">
        <v>930</v>
      </c>
    </row>
    <row r="99" spans="1:16">
      <c r="A99" s="165" t="s">
        <v>160</v>
      </c>
      <c r="B99" s="163" t="s">
        <v>1831</v>
      </c>
      <c r="C99" s="163" t="s">
        <v>1832</v>
      </c>
      <c r="D99" s="163"/>
      <c r="E99" s="95">
        <v>453</v>
      </c>
      <c r="F99" s="95">
        <v>486</v>
      </c>
      <c r="G99" s="95">
        <v>583</v>
      </c>
      <c r="H99" s="95">
        <v>673</v>
      </c>
      <c r="I99" s="95">
        <v>751</v>
      </c>
      <c r="J99" s="95">
        <v>829</v>
      </c>
      <c r="K99" s="95">
        <v>473</v>
      </c>
      <c r="L99" s="95">
        <v>508</v>
      </c>
      <c r="M99" s="95">
        <v>642</v>
      </c>
      <c r="N99" s="95">
        <v>830</v>
      </c>
      <c r="O99" s="95">
        <v>906</v>
      </c>
      <c r="P99" s="95">
        <v>996</v>
      </c>
    </row>
    <row r="100" spans="1:16">
      <c r="A100" s="165" t="s">
        <v>161</v>
      </c>
      <c r="B100" s="163" t="s">
        <v>1833</v>
      </c>
      <c r="C100" s="163" t="s">
        <v>1834</v>
      </c>
      <c r="D100" s="163"/>
      <c r="E100" s="95">
        <v>486</v>
      </c>
      <c r="F100" s="95">
        <v>499</v>
      </c>
      <c r="G100" s="95">
        <v>609</v>
      </c>
      <c r="H100" s="95">
        <v>721</v>
      </c>
      <c r="I100" s="95">
        <v>805</v>
      </c>
      <c r="J100" s="95">
        <v>888</v>
      </c>
      <c r="K100" s="95">
        <v>496</v>
      </c>
      <c r="L100" s="95">
        <v>499</v>
      </c>
      <c r="M100" s="95">
        <v>609</v>
      </c>
      <c r="N100" s="95">
        <v>811</v>
      </c>
      <c r="O100" s="95">
        <v>837</v>
      </c>
      <c r="P100" s="95">
        <v>963</v>
      </c>
    </row>
    <row r="101" spans="1:16">
      <c r="A101" s="165" t="s">
        <v>162</v>
      </c>
      <c r="B101" s="163" t="s">
        <v>1835</v>
      </c>
      <c r="C101" s="163" t="s">
        <v>1836</v>
      </c>
      <c r="D101" s="163"/>
      <c r="E101" s="95">
        <v>403</v>
      </c>
      <c r="F101" s="95">
        <v>463</v>
      </c>
      <c r="G101" s="95">
        <v>555</v>
      </c>
      <c r="H101" s="95">
        <v>641</v>
      </c>
      <c r="I101" s="95">
        <v>715</v>
      </c>
      <c r="J101" s="95">
        <v>789</v>
      </c>
      <c r="K101" s="95">
        <v>403</v>
      </c>
      <c r="L101" s="95">
        <v>478</v>
      </c>
      <c r="M101" s="95">
        <v>595</v>
      </c>
      <c r="N101" s="95">
        <v>758</v>
      </c>
      <c r="O101" s="95">
        <v>873</v>
      </c>
      <c r="P101" s="95">
        <v>944</v>
      </c>
    </row>
    <row r="102" spans="1:16">
      <c r="A102" s="165" t="s">
        <v>30</v>
      </c>
      <c r="B102" s="163" t="s">
        <v>574</v>
      </c>
      <c r="C102" s="163" t="s">
        <v>1646</v>
      </c>
      <c r="D102" s="163"/>
      <c r="E102" s="95">
        <v>503</v>
      </c>
      <c r="F102" s="95">
        <v>539</v>
      </c>
      <c r="G102" s="95">
        <v>647</v>
      </c>
      <c r="H102" s="95">
        <v>747</v>
      </c>
      <c r="I102" s="95">
        <v>833</v>
      </c>
      <c r="J102" s="95">
        <v>920</v>
      </c>
      <c r="K102" s="95">
        <v>519</v>
      </c>
      <c r="L102" s="95">
        <v>583</v>
      </c>
      <c r="M102" s="95">
        <v>697</v>
      </c>
      <c r="N102" s="95">
        <v>864</v>
      </c>
      <c r="O102" s="95">
        <v>896</v>
      </c>
      <c r="P102" s="95">
        <v>1030</v>
      </c>
    </row>
    <row r="103" spans="1:16">
      <c r="A103" s="165" t="s">
        <v>55</v>
      </c>
      <c r="B103" s="163" t="s">
        <v>576</v>
      </c>
      <c r="C103" s="163" t="s">
        <v>1672</v>
      </c>
      <c r="D103" s="163"/>
      <c r="E103" s="95">
        <v>586</v>
      </c>
      <c r="F103" s="95">
        <v>628</v>
      </c>
      <c r="G103" s="95">
        <v>753</v>
      </c>
      <c r="H103" s="95">
        <v>870</v>
      </c>
      <c r="I103" s="95">
        <v>971</v>
      </c>
      <c r="J103" s="95">
        <v>1071</v>
      </c>
      <c r="K103" s="95">
        <v>694</v>
      </c>
      <c r="L103" s="95">
        <v>772</v>
      </c>
      <c r="M103" s="95">
        <v>937</v>
      </c>
      <c r="N103" s="95">
        <v>1097</v>
      </c>
      <c r="O103" s="95">
        <v>1205</v>
      </c>
      <c r="P103" s="95">
        <v>1311</v>
      </c>
    </row>
    <row r="104" spans="1:16">
      <c r="A104" s="165" t="s">
        <v>163</v>
      </c>
      <c r="B104" s="163" t="s">
        <v>1837</v>
      </c>
      <c r="C104" s="163" t="s">
        <v>1838</v>
      </c>
      <c r="D104" s="163"/>
      <c r="E104" s="95">
        <v>467</v>
      </c>
      <c r="F104" s="95">
        <v>480</v>
      </c>
      <c r="G104" s="95">
        <v>601</v>
      </c>
      <c r="H104" s="95">
        <v>694</v>
      </c>
      <c r="I104" s="95">
        <v>775</v>
      </c>
      <c r="J104" s="95">
        <v>855</v>
      </c>
      <c r="K104" s="95">
        <v>477</v>
      </c>
      <c r="L104" s="95">
        <v>480</v>
      </c>
      <c r="M104" s="95">
        <v>632</v>
      </c>
      <c r="N104" s="95">
        <v>817</v>
      </c>
      <c r="O104" s="95">
        <v>841</v>
      </c>
      <c r="P104" s="95">
        <v>967</v>
      </c>
    </row>
    <row r="105" spans="1:16">
      <c r="A105" s="165" t="s">
        <v>164</v>
      </c>
      <c r="B105" s="163" t="s">
        <v>1839</v>
      </c>
      <c r="C105" s="163" t="s">
        <v>1840</v>
      </c>
      <c r="D105" s="163"/>
      <c r="E105" s="95">
        <v>506</v>
      </c>
      <c r="F105" s="95">
        <v>509</v>
      </c>
      <c r="G105" s="95">
        <v>622</v>
      </c>
      <c r="H105" s="95">
        <v>829</v>
      </c>
      <c r="I105" s="95">
        <v>855</v>
      </c>
      <c r="J105" s="95">
        <v>983</v>
      </c>
      <c r="K105" s="95">
        <v>506</v>
      </c>
      <c r="L105" s="95">
        <v>509</v>
      </c>
      <c r="M105" s="95">
        <v>622</v>
      </c>
      <c r="N105" s="95">
        <v>829</v>
      </c>
      <c r="O105" s="95">
        <v>855</v>
      </c>
      <c r="P105" s="95">
        <v>983</v>
      </c>
    </row>
    <row r="106" spans="1:16">
      <c r="A106" s="165" t="s">
        <v>165</v>
      </c>
      <c r="B106" s="163" t="s">
        <v>1841</v>
      </c>
      <c r="C106" s="163" t="s">
        <v>1842</v>
      </c>
      <c r="D106" s="163"/>
      <c r="E106" s="95">
        <v>432</v>
      </c>
      <c r="F106" s="95">
        <v>461</v>
      </c>
      <c r="G106" s="95">
        <v>555</v>
      </c>
      <c r="H106" s="95">
        <v>641</v>
      </c>
      <c r="I106" s="95">
        <v>715</v>
      </c>
      <c r="J106" s="95">
        <v>789</v>
      </c>
      <c r="K106" s="95">
        <v>459</v>
      </c>
      <c r="L106" s="95">
        <v>461</v>
      </c>
      <c r="M106" s="95">
        <v>595</v>
      </c>
      <c r="N106" s="95">
        <v>800</v>
      </c>
      <c r="O106" s="95">
        <v>873</v>
      </c>
      <c r="P106" s="95">
        <v>944</v>
      </c>
    </row>
    <row r="107" spans="1:16">
      <c r="A107" s="165" t="s">
        <v>27</v>
      </c>
      <c r="B107" s="163" t="s">
        <v>587</v>
      </c>
      <c r="C107" s="163" t="s">
        <v>1643</v>
      </c>
      <c r="D107" s="163"/>
      <c r="E107" s="95">
        <v>665</v>
      </c>
      <c r="F107" s="95">
        <v>712</v>
      </c>
      <c r="G107" s="95">
        <v>855</v>
      </c>
      <c r="H107" s="95">
        <v>986</v>
      </c>
      <c r="I107" s="95">
        <v>1101</v>
      </c>
      <c r="J107" s="95">
        <v>1215</v>
      </c>
      <c r="K107" s="95">
        <v>713</v>
      </c>
      <c r="L107" s="95">
        <v>812</v>
      </c>
      <c r="M107" s="95">
        <v>989</v>
      </c>
      <c r="N107" s="95">
        <v>1249</v>
      </c>
      <c r="O107" s="95">
        <v>1374</v>
      </c>
      <c r="P107" s="95">
        <v>1497</v>
      </c>
    </row>
    <row r="108" spans="1:16">
      <c r="A108" s="165" t="s">
        <v>166</v>
      </c>
      <c r="B108" s="163" t="s">
        <v>1843</v>
      </c>
      <c r="C108" s="163" t="s">
        <v>1844</v>
      </c>
      <c r="D108" s="163"/>
      <c r="E108" s="95">
        <v>484</v>
      </c>
      <c r="F108" s="95">
        <v>487</v>
      </c>
      <c r="G108" s="95">
        <v>595</v>
      </c>
      <c r="H108" s="95">
        <v>770</v>
      </c>
      <c r="I108" s="95">
        <v>818</v>
      </c>
      <c r="J108" s="95">
        <v>941</v>
      </c>
      <c r="K108" s="95">
        <v>484</v>
      </c>
      <c r="L108" s="95">
        <v>487</v>
      </c>
      <c r="M108" s="95">
        <v>595</v>
      </c>
      <c r="N108" s="95">
        <v>793</v>
      </c>
      <c r="O108" s="95">
        <v>818</v>
      </c>
      <c r="P108" s="95">
        <v>941</v>
      </c>
    </row>
    <row r="109" spans="1:16">
      <c r="A109" s="165" t="s">
        <v>167</v>
      </c>
      <c r="B109" s="163" t="s">
        <v>1845</v>
      </c>
      <c r="C109" s="163" t="s">
        <v>1846</v>
      </c>
      <c r="D109" s="163"/>
      <c r="E109" s="95">
        <v>447</v>
      </c>
      <c r="F109" s="95">
        <v>479</v>
      </c>
      <c r="G109" s="95">
        <v>575</v>
      </c>
      <c r="H109" s="95">
        <v>664</v>
      </c>
      <c r="I109" s="95">
        <v>741</v>
      </c>
      <c r="J109" s="95">
        <v>818</v>
      </c>
      <c r="K109" s="95">
        <v>512</v>
      </c>
      <c r="L109" s="95">
        <v>530</v>
      </c>
      <c r="M109" s="95">
        <v>697</v>
      </c>
      <c r="N109" s="95">
        <v>830</v>
      </c>
      <c r="O109" s="95">
        <v>906</v>
      </c>
      <c r="P109" s="95">
        <v>981</v>
      </c>
    </row>
    <row r="110" spans="1:16">
      <c r="A110" s="165" t="s">
        <v>70</v>
      </c>
      <c r="B110" s="163" t="s">
        <v>596</v>
      </c>
      <c r="C110" s="163" t="s">
        <v>1688</v>
      </c>
      <c r="D110" s="163"/>
      <c r="E110" s="95">
        <v>432</v>
      </c>
      <c r="F110" s="95">
        <v>463</v>
      </c>
      <c r="G110" s="95">
        <v>555</v>
      </c>
      <c r="H110" s="95">
        <v>641</v>
      </c>
      <c r="I110" s="95">
        <v>715</v>
      </c>
      <c r="J110" s="95">
        <v>789</v>
      </c>
      <c r="K110" s="95">
        <v>509</v>
      </c>
      <c r="L110" s="95">
        <v>560</v>
      </c>
      <c r="M110" s="95">
        <v>660</v>
      </c>
      <c r="N110" s="95">
        <v>788</v>
      </c>
      <c r="O110" s="95">
        <v>864</v>
      </c>
      <c r="P110" s="95">
        <v>944</v>
      </c>
    </row>
    <row r="111" spans="1:16">
      <c r="A111" s="165" t="s">
        <v>168</v>
      </c>
      <c r="B111" s="163" t="s">
        <v>1847</v>
      </c>
      <c r="C111" s="163" t="s">
        <v>1848</v>
      </c>
      <c r="D111" s="163"/>
      <c r="E111" s="95">
        <v>435</v>
      </c>
      <c r="F111" s="95">
        <v>492</v>
      </c>
      <c r="G111" s="95">
        <v>591</v>
      </c>
      <c r="H111" s="95">
        <v>682</v>
      </c>
      <c r="I111" s="95">
        <v>761</v>
      </c>
      <c r="J111" s="95">
        <v>840</v>
      </c>
      <c r="K111" s="95">
        <v>435</v>
      </c>
      <c r="L111" s="95">
        <v>603</v>
      </c>
      <c r="M111" s="95">
        <v>668</v>
      </c>
      <c r="N111" s="95">
        <v>854</v>
      </c>
      <c r="O111" s="95">
        <v>934</v>
      </c>
      <c r="P111" s="95">
        <v>1011</v>
      </c>
    </row>
    <row r="112" spans="1:16">
      <c r="A112" s="165" t="s">
        <v>169</v>
      </c>
      <c r="B112" s="163" t="s">
        <v>1849</v>
      </c>
      <c r="C112" s="163" t="s">
        <v>1850</v>
      </c>
      <c r="D112" s="163"/>
      <c r="E112" s="95">
        <v>448</v>
      </c>
      <c r="F112" s="95">
        <v>480</v>
      </c>
      <c r="G112" s="95">
        <v>576</v>
      </c>
      <c r="H112" s="95">
        <v>665</v>
      </c>
      <c r="I112" s="95">
        <v>742</v>
      </c>
      <c r="J112" s="95">
        <v>819</v>
      </c>
      <c r="K112" s="95">
        <v>523</v>
      </c>
      <c r="L112" s="95">
        <v>556</v>
      </c>
      <c r="M112" s="95">
        <v>672</v>
      </c>
      <c r="N112" s="95">
        <v>831</v>
      </c>
      <c r="O112" s="95">
        <v>908</v>
      </c>
      <c r="P112" s="95">
        <v>982</v>
      </c>
    </row>
    <row r="113" spans="1:16">
      <c r="A113" s="165" t="s">
        <v>170</v>
      </c>
      <c r="B113" s="163" t="s">
        <v>1851</v>
      </c>
      <c r="C113" s="163" t="s">
        <v>1852</v>
      </c>
      <c r="D113" s="163"/>
      <c r="E113" s="95">
        <v>582</v>
      </c>
      <c r="F113" s="95">
        <v>623</v>
      </c>
      <c r="G113" s="95">
        <v>748</v>
      </c>
      <c r="H113" s="95">
        <v>865</v>
      </c>
      <c r="I113" s="95">
        <v>965</v>
      </c>
      <c r="J113" s="95">
        <v>1064</v>
      </c>
      <c r="K113" s="95">
        <v>662</v>
      </c>
      <c r="L113" s="95">
        <v>717</v>
      </c>
      <c r="M113" s="95">
        <v>798</v>
      </c>
      <c r="N113" s="95">
        <v>1054</v>
      </c>
      <c r="O113" s="95">
        <v>1198</v>
      </c>
      <c r="P113" s="95">
        <v>1302</v>
      </c>
    </row>
    <row r="114" spans="1:16">
      <c r="A114" s="165" t="s">
        <v>171</v>
      </c>
      <c r="B114" s="163" t="s">
        <v>1853</v>
      </c>
      <c r="C114" s="163" t="s">
        <v>1854</v>
      </c>
      <c r="D114" s="163"/>
      <c r="E114" s="95">
        <v>473</v>
      </c>
      <c r="F114" s="95">
        <v>507</v>
      </c>
      <c r="G114" s="95">
        <v>608</v>
      </c>
      <c r="H114" s="95">
        <v>703</v>
      </c>
      <c r="I114" s="95">
        <v>785</v>
      </c>
      <c r="J114" s="95">
        <v>866</v>
      </c>
      <c r="K114" s="95">
        <v>484</v>
      </c>
      <c r="L114" s="95">
        <v>558</v>
      </c>
      <c r="M114" s="95">
        <v>681</v>
      </c>
      <c r="N114" s="95">
        <v>864</v>
      </c>
      <c r="O114" s="95">
        <v>963</v>
      </c>
      <c r="P114" s="95">
        <v>1043</v>
      </c>
    </row>
    <row r="115" spans="1:16">
      <c r="A115" s="165" t="s">
        <v>172</v>
      </c>
      <c r="B115" s="163" t="s">
        <v>1855</v>
      </c>
      <c r="C115" s="163" t="s">
        <v>1856</v>
      </c>
      <c r="D115" s="163"/>
      <c r="E115" s="95">
        <v>432</v>
      </c>
      <c r="F115" s="95">
        <v>463</v>
      </c>
      <c r="G115" s="95">
        <v>555</v>
      </c>
      <c r="H115" s="95">
        <v>641</v>
      </c>
      <c r="I115" s="95">
        <v>715</v>
      </c>
      <c r="J115" s="95">
        <v>789</v>
      </c>
      <c r="K115" s="95">
        <v>534</v>
      </c>
      <c r="L115" s="95">
        <v>573</v>
      </c>
      <c r="M115" s="95">
        <v>689</v>
      </c>
      <c r="N115" s="95">
        <v>788</v>
      </c>
      <c r="O115" s="95">
        <v>860</v>
      </c>
      <c r="P115" s="95">
        <v>936</v>
      </c>
    </row>
    <row r="116" spans="1:16">
      <c r="A116" s="165" t="s">
        <v>174</v>
      </c>
      <c r="B116" s="163" t="s">
        <v>1857</v>
      </c>
      <c r="C116" s="163" t="s">
        <v>1858</v>
      </c>
      <c r="D116" s="163"/>
      <c r="E116" s="95">
        <v>441</v>
      </c>
      <c r="F116" s="95">
        <v>472</v>
      </c>
      <c r="G116" s="95">
        <v>566</v>
      </c>
      <c r="H116" s="95">
        <v>654</v>
      </c>
      <c r="I116" s="95">
        <v>730</v>
      </c>
      <c r="J116" s="95">
        <v>805</v>
      </c>
      <c r="K116" s="95">
        <v>526</v>
      </c>
      <c r="L116" s="95">
        <v>530</v>
      </c>
      <c r="M116" s="95">
        <v>634</v>
      </c>
      <c r="N116" s="95">
        <v>817</v>
      </c>
      <c r="O116" s="95">
        <v>891</v>
      </c>
      <c r="P116" s="95">
        <v>965</v>
      </c>
    </row>
    <row r="117" spans="1:16">
      <c r="A117" s="165" t="s">
        <v>175</v>
      </c>
      <c r="B117" s="163" t="s">
        <v>1859</v>
      </c>
      <c r="C117" s="163" t="s">
        <v>1860</v>
      </c>
      <c r="D117" s="163"/>
      <c r="E117" s="95">
        <v>432</v>
      </c>
      <c r="F117" s="95">
        <v>463</v>
      </c>
      <c r="G117" s="95">
        <v>555</v>
      </c>
      <c r="H117" s="95">
        <v>641</v>
      </c>
      <c r="I117" s="95">
        <v>715</v>
      </c>
      <c r="J117" s="95">
        <v>789</v>
      </c>
      <c r="K117" s="95">
        <v>493</v>
      </c>
      <c r="L117" s="95">
        <v>522</v>
      </c>
      <c r="M117" s="95">
        <v>595</v>
      </c>
      <c r="N117" s="95">
        <v>772</v>
      </c>
      <c r="O117" s="95">
        <v>873</v>
      </c>
      <c r="P117" s="95">
        <v>944</v>
      </c>
    </row>
    <row r="118" spans="1:16">
      <c r="A118" s="165" t="s">
        <v>45</v>
      </c>
      <c r="B118" s="163" t="s">
        <v>619</v>
      </c>
      <c r="C118" s="163" t="s">
        <v>1661</v>
      </c>
      <c r="D118" s="163"/>
      <c r="E118" s="95">
        <v>613</v>
      </c>
      <c r="F118" s="95">
        <v>657</v>
      </c>
      <c r="G118" s="95">
        <v>788</v>
      </c>
      <c r="H118" s="95">
        <v>911</v>
      </c>
      <c r="I118" s="95">
        <v>1017</v>
      </c>
      <c r="J118" s="95">
        <v>1122</v>
      </c>
      <c r="K118" s="95">
        <v>671</v>
      </c>
      <c r="L118" s="95">
        <v>744</v>
      </c>
      <c r="M118" s="95">
        <v>905</v>
      </c>
      <c r="N118" s="95">
        <v>1134</v>
      </c>
      <c r="O118" s="95">
        <v>1264</v>
      </c>
      <c r="P118" s="95">
        <v>1376</v>
      </c>
    </row>
    <row r="119" spans="1:16">
      <c r="A119" s="165" t="s">
        <v>176</v>
      </c>
      <c r="B119" s="163" t="s">
        <v>1861</v>
      </c>
      <c r="C119" s="163" t="s">
        <v>1862</v>
      </c>
      <c r="D119" s="163"/>
      <c r="E119" s="95">
        <v>473</v>
      </c>
      <c r="F119" s="95">
        <v>495</v>
      </c>
      <c r="G119" s="95">
        <v>593</v>
      </c>
      <c r="H119" s="95">
        <v>703</v>
      </c>
      <c r="I119" s="95">
        <v>785</v>
      </c>
      <c r="J119" s="95">
        <v>866</v>
      </c>
      <c r="K119" s="95">
        <v>498</v>
      </c>
      <c r="L119" s="95">
        <v>499</v>
      </c>
      <c r="M119" s="95">
        <v>598</v>
      </c>
      <c r="N119" s="95">
        <v>716</v>
      </c>
      <c r="O119" s="95">
        <v>890</v>
      </c>
      <c r="P119" s="95">
        <v>1014</v>
      </c>
    </row>
    <row r="120" spans="1:16">
      <c r="A120" s="165" t="s">
        <v>75</v>
      </c>
      <c r="B120" s="163" t="s">
        <v>625</v>
      </c>
      <c r="C120" s="163" t="s">
        <v>1691</v>
      </c>
      <c r="D120" s="163"/>
      <c r="E120" s="95">
        <v>487</v>
      </c>
      <c r="F120" s="95">
        <v>522</v>
      </c>
      <c r="G120" s="95">
        <v>627</v>
      </c>
      <c r="H120" s="95">
        <v>724</v>
      </c>
      <c r="I120" s="95">
        <v>808</v>
      </c>
      <c r="J120" s="95">
        <v>891</v>
      </c>
      <c r="K120" s="95">
        <v>504</v>
      </c>
      <c r="L120" s="95">
        <v>581</v>
      </c>
      <c r="M120" s="95">
        <v>740</v>
      </c>
      <c r="N120" s="95">
        <v>907</v>
      </c>
      <c r="O120" s="95">
        <v>993</v>
      </c>
      <c r="P120" s="95">
        <v>1077</v>
      </c>
    </row>
    <row r="121" spans="1:16">
      <c r="A121" s="165" t="s">
        <v>177</v>
      </c>
      <c r="B121" s="163" t="s">
        <v>1863</v>
      </c>
      <c r="C121" s="163" t="s">
        <v>1864</v>
      </c>
      <c r="D121" s="163"/>
      <c r="E121" s="95">
        <v>450</v>
      </c>
      <c r="F121" s="95">
        <v>492</v>
      </c>
      <c r="G121" s="95">
        <v>591</v>
      </c>
      <c r="H121" s="95">
        <v>682</v>
      </c>
      <c r="I121" s="95">
        <v>761</v>
      </c>
      <c r="J121" s="95">
        <v>840</v>
      </c>
      <c r="K121" s="95">
        <v>450</v>
      </c>
      <c r="L121" s="95">
        <v>534</v>
      </c>
      <c r="M121" s="95">
        <v>664</v>
      </c>
      <c r="N121" s="95">
        <v>846</v>
      </c>
      <c r="O121" s="95">
        <v>933</v>
      </c>
      <c r="P121" s="95">
        <v>1010</v>
      </c>
    </row>
    <row r="122" spans="1:16">
      <c r="A122" s="165" t="s">
        <v>178</v>
      </c>
      <c r="B122" s="163" t="s">
        <v>1865</v>
      </c>
      <c r="C122" s="163" t="s">
        <v>1866</v>
      </c>
      <c r="D122" s="163"/>
      <c r="E122" s="95">
        <v>432</v>
      </c>
      <c r="F122" s="95">
        <v>554</v>
      </c>
      <c r="G122" s="95">
        <v>663</v>
      </c>
      <c r="H122" s="95">
        <v>768</v>
      </c>
      <c r="I122" s="95">
        <v>857</v>
      </c>
      <c r="J122" s="95">
        <v>946</v>
      </c>
      <c r="K122" s="95">
        <v>432</v>
      </c>
      <c r="L122" s="95">
        <v>558</v>
      </c>
      <c r="M122" s="95">
        <v>663</v>
      </c>
      <c r="N122" s="95">
        <v>808</v>
      </c>
      <c r="O122" s="95">
        <v>1056</v>
      </c>
      <c r="P122" s="95">
        <v>1147</v>
      </c>
    </row>
    <row r="123" spans="1:16">
      <c r="A123" s="165" t="s">
        <v>179</v>
      </c>
      <c r="B123" s="163" t="s">
        <v>1867</v>
      </c>
      <c r="C123" s="163" t="s">
        <v>1868</v>
      </c>
      <c r="D123" s="163"/>
      <c r="E123" s="95">
        <v>432</v>
      </c>
      <c r="F123" s="95">
        <v>463</v>
      </c>
      <c r="G123" s="95">
        <v>555</v>
      </c>
      <c r="H123" s="95">
        <v>641</v>
      </c>
      <c r="I123" s="95">
        <v>715</v>
      </c>
      <c r="J123" s="95">
        <v>789</v>
      </c>
      <c r="K123" s="95">
        <v>504</v>
      </c>
      <c r="L123" s="95">
        <v>506</v>
      </c>
      <c r="M123" s="95">
        <v>607</v>
      </c>
      <c r="N123" s="95">
        <v>751</v>
      </c>
      <c r="O123" s="95">
        <v>868</v>
      </c>
      <c r="P123" s="95">
        <v>944</v>
      </c>
    </row>
    <row r="124" spans="1:16">
      <c r="A124" s="165" t="s">
        <v>180</v>
      </c>
      <c r="B124" s="163" t="s">
        <v>1869</v>
      </c>
      <c r="C124" s="163" t="s">
        <v>1870</v>
      </c>
      <c r="D124" s="163"/>
      <c r="E124" s="95">
        <v>447</v>
      </c>
      <c r="F124" s="95">
        <v>479</v>
      </c>
      <c r="G124" s="95">
        <v>575</v>
      </c>
      <c r="H124" s="95">
        <v>664</v>
      </c>
      <c r="I124" s="95">
        <v>741</v>
      </c>
      <c r="J124" s="95">
        <v>818</v>
      </c>
      <c r="K124" s="95">
        <v>526</v>
      </c>
      <c r="L124" s="95">
        <v>557</v>
      </c>
      <c r="M124" s="95">
        <v>634</v>
      </c>
      <c r="N124" s="95">
        <v>800</v>
      </c>
      <c r="O124" s="95">
        <v>889</v>
      </c>
      <c r="P124" s="95">
        <v>981</v>
      </c>
    </row>
    <row r="125" spans="1:16">
      <c r="A125" s="165" t="s">
        <v>31</v>
      </c>
      <c r="B125" s="163" t="s">
        <v>639</v>
      </c>
      <c r="C125" s="163" t="s">
        <v>1647</v>
      </c>
      <c r="D125" s="163"/>
      <c r="E125" s="95">
        <v>503</v>
      </c>
      <c r="F125" s="95">
        <v>539</v>
      </c>
      <c r="G125" s="95">
        <v>647</v>
      </c>
      <c r="H125" s="95">
        <v>747</v>
      </c>
      <c r="I125" s="95">
        <v>833</v>
      </c>
      <c r="J125" s="95">
        <v>920</v>
      </c>
      <c r="K125" s="95">
        <v>519</v>
      </c>
      <c r="L125" s="95">
        <v>583</v>
      </c>
      <c r="M125" s="95">
        <v>697</v>
      </c>
      <c r="N125" s="95">
        <v>864</v>
      </c>
      <c r="O125" s="95">
        <v>896</v>
      </c>
      <c r="P125" s="95">
        <v>1030</v>
      </c>
    </row>
    <row r="126" spans="1:16">
      <c r="A126" s="165" t="s">
        <v>181</v>
      </c>
      <c r="B126" s="163" t="s">
        <v>1871</v>
      </c>
      <c r="C126" s="163" t="s">
        <v>1872</v>
      </c>
      <c r="D126" s="163"/>
      <c r="E126" s="95">
        <v>432</v>
      </c>
      <c r="F126" s="95">
        <v>463</v>
      </c>
      <c r="G126" s="95">
        <v>555</v>
      </c>
      <c r="H126" s="95">
        <v>641</v>
      </c>
      <c r="I126" s="95">
        <v>715</v>
      </c>
      <c r="J126" s="95">
        <v>789</v>
      </c>
      <c r="K126" s="95">
        <v>494</v>
      </c>
      <c r="L126" s="95">
        <v>531</v>
      </c>
      <c r="M126" s="95">
        <v>595</v>
      </c>
      <c r="N126" s="95">
        <v>800</v>
      </c>
      <c r="O126" s="95">
        <v>873</v>
      </c>
      <c r="P126" s="95">
        <v>944</v>
      </c>
    </row>
    <row r="127" spans="1:16">
      <c r="A127" s="165" t="s">
        <v>182</v>
      </c>
      <c r="B127" s="163" t="s">
        <v>1873</v>
      </c>
      <c r="C127" s="163" t="s">
        <v>1874</v>
      </c>
      <c r="D127" s="163"/>
      <c r="E127" s="95">
        <v>432</v>
      </c>
      <c r="F127" s="95">
        <v>463</v>
      </c>
      <c r="G127" s="95">
        <v>555</v>
      </c>
      <c r="H127" s="95">
        <v>641</v>
      </c>
      <c r="I127" s="95">
        <v>715</v>
      </c>
      <c r="J127" s="95">
        <v>789</v>
      </c>
      <c r="K127" s="95">
        <v>448</v>
      </c>
      <c r="L127" s="95">
        <v>581</v>
      </c>
      <c r="M127" s="95">
        <v>669</v>
      </c>
      <c r="N127" s="95">
        <v>800</v>
      </c>
      <c r="O127" s="95">
        <v>873</v>
      </c>
      <c r="P127" s="95">
        <v>944</v>
      </c>
    </row>
    <row r="128" spans="1:16">
      <c r="A128" s="165" t="s">
        <v>46</v>
      </c>
      <c r="B128" s="163" t="s">
        <v>648</v>
      </c>
      <c r="C128" s="163" t="s">
        <v>1664</v>
      </c>
      <c r="D128" s="163"/>
      <c r="E128" s="95">
        <v>606</v>
      </c>
      <c r="F128" s="95">
        <v>649</v>
      </c>
      <c r="G128" s="95">
        <v>778</v>
      </c>
      <c r="H128" s="95">
        <v>900</v>
      </c>
      <c r="I128" s="95">
        <v>1003</v>
      </c>
      <c r="J128" s="95">
        <v>1108</v>
      </c>
      <c r="K128" s="95">
        <v>673</v>
      </c>
      <c r="L128" s="95">
        <v>716</v>
      </c>
      <c r="M128" s="95">
        <v>871</v>
      </c>
      <c r="N128" s="95">
        <v>1136</v>
      </c>
      <c r="O128" s="95">
        <v>1248</v>
      </c>
      <c r="P128" s="95">
        <v>1358</v>
      </c>
    </row>
    <row r="129" spans="1:16">
      <c r="A129" s="165" t="s">
        <v>18</v>
      </c>
      <c r="B129" s="163" t="s">
        <v>650</v>
      </c>
      <c r="C129" s="163" t="s">
        <v>1635</v>
      </c>
      <c r="D129" s="163"/>
      <c r="E129" s="95">
        <v>463</v>
      </c>
      <c r="F129" s="95">
        <v>496</v>
      </c>
      <c r="G129" s="95">
        <v>596</v>
      </c>
      <c r="H129" s="95">
        <v>688</v>
      </c>
      <c r="I129" s="95">
        <v>767</v>
      </c>
      <c r="J129" s="95">
        <v>846</v>
      </c>
      <c r="K129" s="95">
        <v>541</v>
      </c>
      <c r="L129" s="95">
        <v>569</v>
      </c>
      <c r="M129" s="95">
        <v>718</v>
      </c>
      <c r="N129" s="95">
        <v>861</v>
      </c>
      <c r="O129" s="95">
        <v>941</v>
      </c>
      <c r="P129" s="95">
        <v>1020</v>
      </c>
    </row>
    <row r="130" spans="1:16">
      <c r="A130" s="165" t="s">
        <v>183</v>
      </c>
      <c r="B130" s="163" t="s">
        <v>1875</v>
      </c>
      <c r="C130" s="163" t="s">
        <v>1876</v>
      </c>
      <c r="D130" s="163"/>
      <c r="E130" s="95">
        <v>441</v>
      </c>
      <c r="F130" s="95">
        <v>455</v>
      </c>
      <c r="G130" s="95">
        <v>576</v>
      </c>
      <c r="H130" s="95">
        <v>665</v>
      </c>
      <c r="I130" s="95">
        <v>742</v>
      </c>
      <c r="J130" s="95">
        <v>819</v>
      </c>
      <c r="K130" s="95">
        <v>441</v>
      </c>
      <c r="L130" s="95">
        <v>455</v>
      </c>
      <c r="M130" s="95">
        <v>595</v>
      </c>
      <c r="N130" s="95">
        <v>779</v>
      </c>
      <c r="O130" s="95">
        <v>843</v>
      </c>
      <c r="P130" s="95">
        <v>951</v>
      </c>
    </row>
    <row r="131" spans="1:16">
      <c r="A131" s="165" t="s">
        <v>47</v>
      </c>
      <c r="B131" s="163" t="s">
        <v>655</v>
      </c>
      <c r="C131" s="163" t="s">
        <v>1662</v>
      </c>
      <c r="D131" s="163"/>
      <c r="E131" s="95">
        <v>613</v>
      </c>
      <c r="F131" s="95">
        <v>657</v>
      </c>
      <c r="G131" s="95">
        <v>788</v>
      </c>
      <c r="H131" s="95">
        <v>911</v>
      </c>
      <c r="I131" s="95">
        <v>1017</v>
      </c>
      <c r="J131" s="95">
        <v>1122</v>
      </c>
      <c r="K131" s="95">
        <v>671</v>
      </c>
      <c r="L131" s="95">
        <v>744</v>
      </c>
      <c r="M131" s="95">
        <v>905</v>
      </c>
      <c r="N131" s="95">
        <v>1134</v>
      </c>
      <c r="O131" s="95">
        <v>1264</v>
      </c>
      <c r="P131" s="95">
        <v>1376</v>
      </c>
    </row>
    <row r="132" spans="1:16">
      <c r="A132" s="165" t="s">
        <v>184</v>
      </c>
      <c r="B132" s="163" t="s">
        <v>658</v>
      </c>
      <c r="C132" s="163" t="s">
        <v>1699</v>
      </c>
      <c r="D132" s="163"/>
      <c r="E132" s="95">
        <v>723</v>
      </c>
      <c r="F132" s="95">
        <v>750</v>
      </c>
      <c r="G132" s="95">
        <v>902</v>
      </c>
      <c r="H132" s="95">
        <v>1074</v>
      </c>
      <c r="I132" s="95">
        <v>1198</v>
      </c>
      <c r="J132" s="95">
        <v>1322</v>
      </c>
      <c r="K132" s="95">
        <v>749</v>
      </c>
      <c r="L132" s="95">
        <v>750</v>
      </c>
      <c r="M132" s="95">
        <v>902</v>
      </c>
      <c r="N132" s="95">
        <v>1296</v>
      </c>
      <c r="O132" s="95">
        <v>1426</v>
      </c>
      <c r="P132" s="95">
        <v>1608</v>
      </c>
    </row>
    <row r="133" spans="1:16">
      <c r="A133" s="165" t="s">
        <v>185</v>
      </c>
      <c r="B133" s="163" t="s">
        <v>1877</v>
      </c>
      <c r="C133" s="163" t="s">
        <v>1878</v>
      </c>
      <c r="D133" s="163"/>
      <c r="E133" s="95">
        <v>432</v>
      </c>
      <c r="F133" s="95">
        <v>463</v>
      </c>
      <c r="G133" s="95">
        <v>555</v>
      </c>
      <c r="H133" s="95">
        <v>641</v>
      </c>
      <c r="I133" s="95">
        <v>715</v>
      </c>
      <c r="J133" s="95">
        <v>789</v>
      </c>
      <c r="K133" s="95">
        <v>541</v>
      </c>
      <c r="L133" s="95">
        <v>581</v>
      </c>
      <c r="M133" s="95">
        <v>699</v>
      </c>
      <c r="N133" s="95">
        <v>800</v>
      </c>
      <c r="O133" s="95">
        <v>873</v>
      </c>
      <c r="P133" s="95">
        <v>944</v>
      </c>
    </row>
    <row r="134" spans="1:16">
      <c r="A134" s="165" t="s">
        <v>186</v>
      </c>
      <c r="B134" s="163" t="s">
        <v>1879</v>
      </c>
      <c r="C134" s="163" t="s">
        <v>1880</v>
      </c>
      <c r="D134" s="163"/>
      <c r="E134" s="95">
        <v>432</v>
      </c>
      <c r="F134" s="95">
        <v>463</v>
      </c>
      <c r="G134" s="95">
        <v>555</v>
      </c>
      <c r="H134" s="95">
        <v>641</v>
      </c>
      <c r="I134" s="95">
        <v>715</v>
      </c>
      <c r="J134" s="95">
        <v>789</v>
      </c>
      <c r="K134" s="95">
        <v>541</v>
      </c>
      <c r="L134" s="95">
        <v>581</v>
      </c>
      <c r="M134" s="95">
        <v>699</v>
      </c>
      <c r="N134" s="95">
        <v>800</v>
      </c>
      <c r="O134" s="95">
        <v>873</v>
      </c>
      <c r="P134" s="95">
        <v>944</v>
      </c>
    </row>
    <row r="135" spans="1:16">
      <c r="A135" s="165" t="s">
        <v>187</v>
      </c>
      <c r="B135" s="163" t="s">
        <v>1881</v>
      </c>
      <c r="C135" s="163" t="s">
        <v>1882</v>
      </c>
      <c r="D135" s="163"/>
      <c r="E135" s="95">
        <v>472</v>
      </c>
      <c r="F135" s="95">
        <v>506</v>
      </c>
      <c r="G135" s="95">
        <v>607</v>
      </c>
      <c r="H135" s="95">
        <v>702</v>
      </c>
      <c r="I135" s="95">
        <v>783</v>
      </c>
      <c r="J135" s="95">
        <v>864</v>
      </c>
      <c r="K135" s="95">
        <v>595</v>
      </c>
      <c r="L135" s="95">
        <v>639</v>
      </c>
      <c r="M135" s="95">
        <v>768</v>
      </c>
      <c r="N135" s="95">
        <v>879</v>
      </c>
      <c r="O135" s="95">
        <v>961</v>
      </c>
      <c r="P135" s="95">
        <v>1042</v>
      </c>
    </row>
    <row r="136" spans="1:16">
      <c r="A136" s="165" t="s">
        <v>188</v>
      </c>
      <c r="B136" s="163" t="s">
        <v>1883</v>
      </c>
      <c r="C136" s="163" t="s">
        <v>1884</v>
      </c>
      <c r="D136" s="163"/>
      <c r="E136" s="95">
        <v>448</v>
      </c>
      <c r="F136" s="95">
        <v>480</v>
      </c>
      <c r="G136" s="95">
        <v>576</v>
      </c>
      <c r="H136" s="95">
        <v>665</v>
      </c>
      <c r="I136" s="95">
        <v>742</v>
      </c>
      <c r="J136" s="95">
        <v>819</v>
      </c>
      <c r="K136" s="95">
        <v>532</v>
      </c>
      <c r="L136" s="95">
        <v>533</v>
      </c>
      <c r="M136" s="95">
        <v>644</v>
      </c>
      <c r="N136" s="95">
        <v>831</v>
      </c>
      <c r="O136" s="95">
        <v>858</v>
      </c>
      <c r="P136" s="95">
        <v>982</v>
      </c>
    </row>
    <row r="137" spans="1:16">
      <c r="A137" s="165" t="s">
        <v>189</v>
      </c>
      <c r="B137" s="163" t="s">
        <v>1885</v>
      </c>
      <c r="C137" s="163" t="s">
        <v>1886</v>
      </c>
      <c r="D137" s="163"/>
      <c r="E137" s="95">
        <v>450</v>
      </c>
      <c r="F137" s="95">
        <v>482</v>
      </c>
      <c r="G137" s="95">
        <v>578</v>
      </c>
      <c r="H137" s="95">
        <v>668</v>
      </c>
      <c r="I137" s="95">
        <v>746</v>
      </c>
      <c r="J137" s="95">
        <v>823</v>
      </c>
      <c r="K137" s="95">
        <v>489</v>
      </c>
      <c r="L137" s="95">
        <v>545</v>
      </c>
      <c r="M137" s="95">
        <v>634</v>
      </c>
      <c r="N137" s="95">
        <v>825</v>
      </c>
      <c r="O137" s="95">
        <v>911</v>
      </c>
      <c r="P137" s="95">
        <v>987</v>
      </c>
    </row>
    <row r="138" spans="1:16">
      <c r="A138" s="165" t="s">
        <v>190</v>
      </c>
      <c r="B138" s="163" t="s">
        <v>1887</v>
      </c>
      <c r="C138" s="163" t="s">
        <v>1888</v>
      </c>
      <c r="D138" s="163"/>
      <c r="E138" s="95">
        <v>432</v>
      </c>
      <c r="F138" s="95">
        <v>463</v>
      </c>
      <c r="G138" s="95">
        <v>555</v>
      </c>
      <c r="H138" s="95">
        <v>641</v>
      </c>
      <c r="I138" s="95">
        <v>715</v>
      </c>
      <c r="J138" s="95">
        <v>789</v>
      </c>
      <c r="K138" s="95">
        <v>488</v>
      </c>
      <c r="L138" s="95">
        <v>490</v>
      </c>
      <c r="M138" s="95">
        <v>595</v>
      </c>
      <c r="N138" s="95">
        <v>795</v>
      </c>
      <c r="O138" s="95">
        <v>873</v>
      </c>
      <c r="P138" s="95">
        <v>944</v>
      </c>
    </row>
    <row r="139" spans="1:16">
      <c r="A139" s="165" t="s">
        <v>192</v>
      </c>
      <c r="B139" s="163" t="s">
        <v>1889</v>
      </c>
      <c r="C139" s="163" t="s">
        <v>1890</v>
      </c>
      <c r="D139" s="163"/>
      <c r="E139" s="95">
        <v>432</v>
      </c>
      <c r="F139" s="95">
        <v>463</v>
      </c>
      <c r="G139" s="95">
        <v>555</v>
      </c>
      <c r="H139" s="95">
        <v>641</v>
      </c>
      <c r="I139" s="95">
        <v>715</v>
      </c>
      <c r="J139" s="95">
        <v>789</v>
      </c>
      <c r="K139" s="95">
        <v>541</v>
      </c>
      <c r="L139" s="95">
        <v>581</v>
      </c>
      <c r="M139" s="95">
        <v>699</v>
      </c>
      <c r="N139" s="95">
        <v>800</v>
      </c>
      <c r="O139" s="95">
        <v>873</v>
      </c>
      <c r="P139" s="95">
        <v>944</v>
      </c>
    </row>
    <row r="140" spans="1:16">
      <c r="A140" s="165" t="s">
        <v>193</v>
      </c>
      <c r="B140" s="163" t="s">
        <v>1891</v>
      </c>
      <c r="C140" s="163" t="s">
        <v>1892</v>
      </c>
      <c r="D140" s="163"/>
      <c r="E140" s="95">
        <v>403</v>
      </c>
      <c r="F140" s="95">
        <v>463</v>
      </c>
      <c r="G140" s="95">
        <v>555</v>
      </c>
      <c r="H140" s="95">
        <v>641</v>
      </c>
      <c r="I140" s="95">
        <v>715</v>
      </c>
      <c r="J140" s="95">
        <v>789</v>
      </c>
      <c r="K140" s="95">
        <v>403</v>
      </c>
      <c r="L140" s="95">
        <v>478</v>
      </c>
      <c r="M140" s="95">
        <v>595</v>
      </c>
      <c r="N140" s="95">
        <v>758</v>
      </c>
      <c r="O140" s="95">
        <v>873</v>
      </c>
      <c r="P140" s="95">
        <v>944</v>
      </c>
    </row>
    <row r="141" spans="1:16">
      <c r="A141" s="165" t="s">
        <v>194</v>
      </c>
      <c r="B141" s="163" t="s">
        <v>1897</v>
      </c>
      <c r="C141" s="163" t="s">
        <v>1898</v>
      </c>
      <c r="D141" s="163"/>
      <c r="E141" s="95">
        <v>432</v>
      </c>
      <c r="F141" s="95">
        <v>463</v>
      </c>
      <c r="G141" s="95">
        <v>555</v>
      </c>
      <c r="H141" s="95">
        <v>641</v>
      </c>
      <c r="I141" s="95">
        <v>715</v>
      </c>
      <c r="J141" s="95">
        <v>789</v>
      </c>
      <c r="K141" s="95">
        <v>488</v>
      </c>
      <c r="L141" s="95">
        <v>490</v>
      </c>
      <c r="M141" s="95">
        <v>595</v>
      </c>
      <c r="N141" s="95">
        <v>795</v>
      </c>
      <c r="O141" s="95">
        <v>873</v>
      </c>
      <c r="P141" s="95">
        <v>944</v>
      </c>
    </row>
    <row r="142" spans="1:16">
      <c r="A142" s="165" t="s">
        <v>196</v>
      </c>
      <c r="B142" s="163" t="s">
        <v>1893</v>
      </c>
      <c r="C142" s="163" t="s">
        <v>1894</v>
      </c>
      <c r="D142" s="163"/>
      <c r="E142" s="95">
        <v>433</v>
      </c>
      <c r="F142" s="95">
        <v>464</v>
      </c>
      <c r="G142" s="95">
        <v>557</v>
      </c>
      <c r="H142" s="95">
        <v>643</v>
      </c>
      <c r="I142" s="95">
        <v>718</v>
      </c>
      <c r="J142" s="95">
        <v>792</v>
      </c>
      <c r="K142" s="95">
        <v>447</v>
      </c>
      <c r="L142" s="95">
        <v>517</v>
      </c>
      <c r="M142" s="95">
        <v>649</v>
      </c>
      <c r="N142" s="95">
        <v>801</v>
      </c>
      <c r="O142" s="95">
        <v>876</v>
      </c>
      <c r="P142" s="95">
        <v>949</v>
      </c>
    </row>
    <row r="143" spans="1:16">
      <c r="A143" s="165" t="s">
        <v>197</v>
      </c>
      <c r="B143" s="163" t="s">
        <v>1895</v>
      </c>
      <c r="C143" s="163" t="s">
        <v>1896</v>
      </c>
      <c r="D143" s="163"/>
      <c r="E143" s="95">
        <v>432</v>
      </c>
      <c r="F143" s="95">
        <v>463</v>
      </c>
      <c r="G143" s="95">
        <v>555</v>
      </c>
      <c r="H143" s="95">
        <v>641</v>
      </c>
      <c r="I143" s="95">
        <v>715</v>
      </c>
      <c r="J143" s="95">
        <v>789</v>
      </c>
      <c r="K143" s="95">
        <v>459</v>
      </c>
      <c r="L143" s="95">
        <v>511</v>
      </c>
      <c r="M143" s="95">
        <v>595</v>
      </c>
      <c r="N143" s="95">
        <v>774</v>
      </c>
      <c r="O143" s="95">
        <v>873</v>
      </c>
      <c r="P143" s="95">
        <v>944</v>
      </c>
    </row>
    <row r="144" spans="1:16">
      <c r="A144" s="165" t="s">
        <v>198</v>
      </c>
      <c r="B144" s="163" t="s">
        <v>691</v>
      </c>
      <c r="C144" s="163" t="s">
        <v>1681</v>
      </c>
      <c r="D144" s="163"/>
      <c r="E144" s="95">
        <v>387</v>
      </c>
      <c r="F144" s="95">
        <v>493</v>
      </c>
      <c r="G144" s="95">
        <v>595</v>
      </c>
      <c r="H144" s="95">
        <v>713</v>
      </c>
      <c r="I144" s="95">
        <v>796</v>
      </c>
      <c r="J144" s="95">
        <v>878</v>
      </c>
      <c r="K144" s="95">
        <v>387</v>
      </c>
      <c r="L144" s="95">
        <v>493</v>
      </c>
      <c r="M144" s="95">
        <v>595</v>
      </c>
      <c r="N144" s="95">
        <v>868</v>
      </c>
      <c r="O144" s="95">
        <v>979</v>
      </c>
      <c r="P144" s="95">
        <v>1061</v>
      </c>
    </row>
    <row r="145" spans="1:16">
      <c r="A145" s="165" t="s">
        <v>199</v>
      </c>
      <c r="B145" s="163" t="s">
        <v>1899</v>
      </c>
      <c r="C145" s="163" t="s">
        <v>1900</v>
      </c>
      <c r="D145" s="163"/>
      <c r="E145" s="95">
        <v>452</v>
      </c>
      <c r="F145" s="95">
        <v>484</v>
      </c>
      <c r="G145" s="95">
        <v>581</v>
      </c>
      <c r="H145" s="95">
        <v>671</v>
      </c>
      <c r="I145" s="95">
        <v>748</v>
      </c>
      <c r="J145" s="95">
        <v>826</v>
      </c>
      <c r="K145" s="95">
        <v>475</v>
      </c>
      <c r="L145" s="95">
        <v>525</v>
      </c>
      <c r="M145" s="95">
        <v>595</v>
      </c>
      <c r="N145" s="95">
        <v>786</v>
      </c>
      <c r="O145" s="95">
        <v>808</v>
      </c>
      <c r="P145" s="95">
        <v>929</v>
      </c>
    </row>
    <row r="146" spans="1:16">
      <c r="A146" s="165" t="s">
        <v>200</v>
      </c>
      <c r="B146" s="163" t="s">
        <v>1901</v>
      </c>
      <c r="C146" s="163" t="s">
        <v>1902</v>
      </c>
      <c r="D146" s="163"/>
      <c r="E146" s="95">
        <v>477</v>
      </c>
      <c r="F146" s="95">
        <v>542</v>
      </c>
      <c r="G146" s="95">
        <v>602</v>
      </c>
      <c r="H146" s="95">
        <v>768</v>
      </c>
      <c r="I146" s="95">
        <v>849</v>
      </c>
      <c r="J146" s="95">
        <v>946</v>
      </c>
      <c r="K146" s="95">
        <v>477</v>
      </c>
      <c r="L146" s="95">
        <v>542</v>
      </c>
      <c r="M146" s="95">
        <v>602</v>
      </c>
      <c r="N146" s="95">
        <v>824</v>
      </c>
      <c r="O146" s="95">
        <v>849</v>
      </c>
      <c r="P146" s="95">
        <v>976</v>
      </c>
    </row>
    <row r="147" spans="1:16">
      <c r="A147" s="165" t="s">
        <v>201</v>
      </c>
      <c r="B147" s="163" t="s">
        <v>1903</v>
      </c>
      <c r="C147" s="163" t="s">
        <v>1904</v>
      </c>
      <c r="D147" s="163"/>
      <c r="E147" s="95">
        <v>460</v>
      </c>
      <c r="F147" s="95">
        <v>492</v>
      </c>
      <c r="G147" s="95">
        <v>591</v>
      </c>
      <c r="H147" s="95">
        <v>682</v>
      </c>
      <c r="I147" s="95">
        <v>761</v>
      </c>
      <c r="J147" s="95">
        <v>840</v>
      </c>
      <c r="K147" s="95">
        <v>528</v>
      </c>
      <c r="L147" s="95">
        <v>579</v>
      </c>
      <c r="M147" s="95">
        <v>645</v>
      </c>
      <c r="N147" s="95">
        <v>829</v>
      </c>
      <c r="O147" s="95">
        <v>865</v>
      </c>
      <c r="P147" s="95">
        <v>980</v>
      </c>
    </row>
    <row r="148" spans="1:16">
      <c r="A148" s="165" t="s">
        <v>56</v>
      </c>
      <c r="B148" s="163" t="s">
        <v>705</v>
      </c>
      <c r="C148" s="163" t="s">
        <v>1673</v>
      </c>
      <c r="D148" s="163"/>
      <c r="E148" s="95">
        <v>586</v>
      </c>
      <c r="F148" s="95">
        <v>628</v>
      </c>
      <c r="G148" s="95">
        <v>753</v>
      </c>
      <c r="H148" s="95">
        <v>870</v>
      </c>
      <c r="I148" s="95">
        <v>971</v>
      </c>
      <c r="J148" s="95">
        <v>1071</v>
      </c>
      <c r="K148" s="95">
        <v>694</v>
      </c>
      <c r="L148" s="95">
        <v>772</v>
      </c>
      <c r="M148" s="95">
        <v>937</v>
      </c>
      <c r="N148" s="95">
        <v>1097</v>
      </c>
      <c r="O148" s="95">
        <v>1205</v>
      </c>
      <c r="P148" s="95">
        <v>1311</v>
      </c>
    </row>
    <row r="149" spans="1:16">
      <c r="A149" s="165" t="s">
        <v>202</v>
      </c>
      <c r="B149" s="163" t="s">
        <v>1905</v>
      </c>
      <c r="C149" s="163" t="s">
        <v>1906</v>
      </c>
      <c r="D149" s="163"/>
      <c r="E149" s="95">
        <v>421</v>
      </c>
      <c r="F149" s="95">
        <v>473</v>
      </c>
      <c r="G149" s="95">
        <v>568</v>
      </c>
      <c r="H149" s="95">
        <v>656</v>
      </c>
      <c r="I149" s="95">
        <v>732</v>
      </c>
      <c r="J149" s="95">
        <v>808</v>
      </c>
      <c r="K149" s="95">
        <v>421</v>
      </c>
      <c r="L149" s="95">
        <v>586</v>
      </c>
      <c r="M149" s="95">
        <v>647</v>
      </c>
      <c r="N149" s="95">
        <v>820</v>
      </c>
      <c r="O149" s="95">
        <v>857</v>
      </c>
      <c r="P149" s="95">
        <v>970</v>
      </c>
    </row>
    <row r="150" spans="1:16">
      <c r="A150" s="165" t="s">
        <v>203</v>
      </c>
      <c r="B150" s="163" t="s">
        <v>1907</v>
      </c>
      <c r="C150" s="163" t="s">
        <v>1908</v>
      </c>
      <c r="D150" s="163"/>
      <c r="E150" s="95">
        <v>485</v>
      </c>
      <c r="F150" s="95">
        <v>516</v>
      </c>
      <c r="G150" s="95">
        <v>623</v>
      </c>
      <c r="H150" s="95">
        <v>720</v>
      </c>
      <c r="I150" s="95">
        <v>803</v>
      </c>
      <c r="J150" s="95">
        <v>886</v>
      </c>
      <c r="K150" s="95">
        <v>513</v>
      </c>
      <c r="L150" s="95">
        <v>516</v>
      </c>
      <c r="M150" s="95">
        <v>630</v>
      </c>
      <c r="N150" s="95">
        <v>839</v>
      </c>
      <c r="O150" s="95">
        <v>866</v>
      </c>
      <c r="P150" s="95">
        <v>996</v>
      </c>
    </row>
    <row r="151" spans="1:16">
      <c r="A151" s="165" t="s">
        <v>204</v>
      </c>
      <c r="B151" s="163" t="s">
        <v>1909</v>
      </c>
      <c r="C151" s="163" t="s">
        <v>1910</v>
      </c>
      <c r="D151" s="163"/>
      <c r="E151" s="95">
        <v>433</v>
      </c>
      <c r="F151" s="95">
        <v>464</v>
      </c>
      <c r="G151" s="95">
        <v>557</v>
      </c>
      <c r="H151" s="95">
        <v>643</v>
      </c>
      <c r="I151" s="95">
        <v>718</v>
      </c>
      <c r="J151" s="95">
        <v>792</v>
      </c>
      <c r="K151" s="95">
        <v>464</v>
      </c>
      <c r="L151" s="95">
        <v>583</v>
      </c>
      <c r="M151" s="95">
        <v>673</v>
      </c>
      <c r="N151" s="95">
        <v>804</v>
      </c>
      <c r="O151" s="95">
        <v>878</v>
      </c>
      <c r="P151" s="95">
        <v>949</v>
      </c>
    </row>
    <row r="152" spans="1:16">
      <c r="A152" s="165" t="s">
        <v>205</v>
      </c>
      <c r="B152" s="163" t="s">
        <v>1911</v>
      </c>
      <c r="C152" s="163" t="s">
        <v>1912</v>
      </c>
      <c r="D152" s="163"/>
      <c r="E152" s="95">
        <v>481</v>
      </c>
      <c r="F152" s="95">
        <v>515</v>
      </c>
      <c r="G152" s="95">
        <v>618</v>
      </c>
      <c r="H152" s="95">
        <v>713</v>
      </c>
      <c r="I152" s="95">
        <v>796</v>
      </c>
      <c r="J152" s="95">
        <v>878</v>
      </c>
      <c r="K152" s="95">
        <v>596</v>
      </c>
      <c r="L152" s="95">
        <v>619</v>
      </c>
      <c r="M152" s="95">
        <v>769</v>
      </c>
      <c r="N152" s="95">
        <v>880</v>
      </c>
      <c r="O152" s="95">
        <v>963</v>
      </c>
      <c r="P152" s="95">
        <v>1043</v>
      </c>
    </row>
    <row r="153" spans="1:16">
      <c r="A153" s="165" t="s">
        <v>206</v>
      </c>
      <c r="B153" s="163" t="s">
        <v>1913</v>
      </c>
      <c r="C153" s="163" t="s">
        <v>1914</v>
      </c>
      <c r="D153" s="163"/>
      <c r="E153" s="95">
        <v>526</v>
      </c>
      <c r="F153" s="95">
        <v>557</v>
      </c>
      <c r="G153" s="95">
        <v>634</v>
      </c>
      <c r="H153" s="95">
        <v>823</v>
      </c>
      <c r="I153" s="95">
        <v>977</v>
      </c>
      <c r="J153" s="95">
        <v>1124</v>
      </c>
      <c r="K153" s="95">
        <v>526</v>
      </c>
      <c r="L153" s="95">
        <v>557</v>
      </c>
      <c r="M153" s="95">
        <v>634</v>
      </c>
      <c r="N153" s="95">
        <v>823</v>
      </c>
      <c r="O153" s="95">
        <v>977</v>
      </c>
      <c r="P153" s="95">
        <v>1124</v>
      </c>
    </row>
    <row r="154" spans="1:16">
      <c r="A154" s="165" t="s">
        <v>68</v>
      </c>
      <c r="B154" s="163" t="s">
        <v>722</v>
      </c>
      <c r="C154" s="163" t="s">
        <v>1687</v>
      </c>
      <c r="D154" s="163"/>
      <c r="E154" s="95">
        <v>478</v>
      </c>
      <c r="F154" s="95">
        <v>521</v>
      </c>
      <c r="G154" s="95">
        <v>626</v>
      </c>
      <c r="H154" s="95">
        <v>723</v>
      </c>
      <c r="I154" s="95">
        <v>806</v>
      </c>
      <c r="J154" s="95">
        <v>890</v>
      </c>
      <c r="K154" s="95">
        <v>478</v>
      </c>
      <c r="L154" s="95">
        <v>582</v>
      </c>
      <c r="M154" s="95">
        <v>735</v>
      </c>
      <c r="N154" s="95">
        <v>906</v>
      </c>
      <c r="O154" s="95">
        <v>991</v>
      </c>
      <c r="P154" s="95">
        <v>1076</v>
      </c>
    </row>
    <row r="155" spans="1:16">
      <c r="A155" s="165" t="s">
        <v>207</v>
      </c>
      <c r="B155" s="163" t="s">
        <v>1915</v>
      </c>
      <c r="C155" s="163" t="s">
        <v>1916</v>
      </c>
      <c r="D155" s="163"/>
      <c r="E155" s="95">
        <v>448</v>
      </c>
      <c r="F155" s="95">
        <v>480</v>
      </c>
      <c r="G155" s="95">
        <v>576</v>
      </c>
      <c r="H155" s="95">
        <v>665</v>
      </c>
      <c r="I155" s="95">
        <v>742</v>
      </c>
      <c r="J155" s="95">
        <v>819</v>
      </c>
      <c r="K155" s="95">
        <v>459</v>
      </c>
      <c r="L155" s="95">
        <v>511</v>
      </c>
      <c r="M155" s="95">
        <v>595</v>
      </c>
      <c r="N155" s="95">
        <v>774</v>
      </c>
      <c r="O155" s="95">
        <v>908</v>
      </c>
      <c r="P155" s="95">
        <v>982</v>
      </c>
    </row>
    <row r="156" spans="1:16">
      <c r="A156" s="165" t="s">
        <v>208</v>
      </c>
      <c r="B156" s="163" t="s">
        <v>1921</v>
      </c>
      <c r="C156" s="163" t="s">
        <v>1922</v>
      </c>
      <c r="D156" s="163"/>
      <c r="E156" s="95">
        <v>432</v>
      </c>
      <c r="F156" s="95">
        <v>463</v>
      </c>
      <c r="G156" s="95">
        <v>555</v>
      </c>
      <c r="H156" s="95">
        <v>641</v>
      </c>
      <c r="I156" s="95">
        <v>715</v>
      </c>
      <c r="J156" s="95">
        <v>789</v>
      </c>
      <c r="K156" s="95">
        <v>528</v>
      </c>
      <c r="L156" s="95">
        <v>573</v>
      </c>
      <c r="M156" s="95">
        <v>645</v>
      </c>
      <c r="N156" s="95">
        <v>788</v>
      </c>
      <c r="O156" s="95">
        <v>860</v>
      </c>
      <c r="P156" s="95">
        <v>930</v>
      </c>
    </row>
    <row r="157" spans="1:16">
      <c r="A157" s="165" t="s">
        <v>209</v>
      </c>
      <c r="B157" s="163" t="s">
        <v>1923</v>
      </c>
      <c r="C157" s="163" t="s">
        <v>1924</v>
      </c>
      <c r="D157" s="163"/>
      <c r="E157" s="95">
        <v>432</v>
      </c>
      <c r="F157" s="95">
        <v>463</v>
      </c>
      <c r="G157" s="95">
        <v>555</v>
      </c>
      <c r="H157" s="95">
        <v>641</v>
      </c>
      <c r="I157" s="95">
        <v>715</v>
      </c>
      <c r="J157" s="95">
        <v>789</v>
      </c>
      <c r="K157" s="95">
        <v>530</v>
      </c>
      <c r="L157" s="95">
        <v>532</v>
      </c>
      <c r="M157" s="95">
        <v>653</v>
      </c>
      <c r="N157" s="95">
        <v>800</v>
      </c>
      <c r="O157" s="95">
        <v>873</v>
      </c>
      <c r="P157" s="95">
        <v>944</v>
      </c>
    </row>
    <row r="158" spans="1:16">
      <c r="A158" s="165" t="s">
        <v>210</v>
      </c>
      <c r="B158" s="163" t="s">
        <v>1925</v>
      </c>
      <c r="C158" s="163" t="s">
        <v>1926</v>
      </c>
      <c r="D158" s="163"/>
      <c r="E158" s="95">
        <v>445</v>
      </c>
      <c r="F158" s="95">
        <v>476</v>
      </c>
      <c r="G158" s="95">
        <v>572</v>
      </c>
      <c r="H158" s="95">
        <v>660</v>
      </c>
      <c r="I158" s="95">
        <v>737</v>
      </c>
      <c r="J158" s="95">
        <v>813</v>
      </c>
      <c r="K158" s="95">
        <v>558</v>
      </c>
      <c r="L158" s="95">
        <v>599</v>
      </c>
      <c r="M158" s="95">
        <v>721</v>
      </c>
      <c r="N158" s="95">
        <v>824</v>
      </c>
      <c r="O158" s="95">
        <v>900</v>
      </c>
      <c r="P158" s="95">
        <v>975</v>
      </c>
    </row>
    <row r="159" spans="1:16">
      <c r="A159" s="165" t="s">
        <v>211</v>
      </c>
      <c r="B159" s="163" t="s">
        <v>1927</v>
      </c>
      <c r="C159" s="163" t="s">
        <v>1928</v>
      </c>
      <c r="D159" s="163"/>
      <c r="E159" s="95">
        <v>470</v>
      </c>
      <c r="F159" s="95">
        <v>493</v>
      </c>
      <c r="G159" s="95">
        <v>595</v>
      </c>
      <c r="H159" s="95">
        <v>696</v>
      </c>
      <c r="I159" s="95">
        <v>777</v>
      </c>
      <c r="J159" s="95">
        <v>858</v>
      </c>
      <c r="K159" s="95">
        <v>491</v>
      </c>
      <c r="L159" s="95">
        <v>493</v>
      </c>
      <c r="M159" s="95">
        <v>595</v>
      </c>
      <c r="N159" s="95">
        <v>768</v>
      </c>
      <c r="O159" s="95">
        <v>793</v>
      </c>
      <c r="P159" s="95">
        <v>912</v>
      </c>
    </row>
    <row r="160" spans="1:16">
      <c r="A160" s="165" t="s">
        <v>212</v>
      </c>
      <c r="B160" s="163" t="s">
        <v>1929</v>
      </c>
      <c r="C160" s="163" t="s">
        <v>1930</v>
      </c>
      <c r="D160" s="163"/>
      <c r="E160" s="95">
        <v>430</v>
      </c>
      <c r="F160" s="95">
        <v>481</v>
      </c>
      <c r="G160" s="95">
        <v>577</v>
      </c>
      <c r="H160" s="95">
        <v>667</v>
      </c>
      <c r="I160" s="95">
        <v>745</v>
      </c>
      <c r="J160" s="95">
        <v>821</v>
      </c>
      <c r="K160" s="95">
        <v>430</v>
      </c>
      <c r="L160" s="95">
        <v>564</v>
      </c>
      <c r="M160" s="95">
        <v>660</v>
      </c>
      <c r="N160" s="95">
        <v>834</v>
      </c>
      <c r="O160" s="95">
        <v>910</v>
      </c>
      <c r="P160" s="95">
        <v>986</v>
      </c>
    </row>
    <row r="161" spans="1:16">
      <c r="A161" s="165" t="s">
        <v>213</v>
      </c>
      <c r="B161" s="163" t="s">
        <v>1931</v>
      </c>
      <c r="C161" s="163" t="s">
        <v>1932</v>
      </c>
      <c r="D161" s="163"/>
      <c r="E161" s="95">
        <v>432</v>
      </c>
      <c r="F161" s="95">
        <v>463</v>
      </c>
      <c r="G161" s="95">
        <v>555</v>
      </c>
      <c r="H161" s="95">
        <v>641</v>
      </c>
      <c r="I161" s="95">
        <v>715</v>
      </c>
      <c r="J161" s="95">
        <v>789</v>
      </c>
      <c r="K161" s="95">
        <v>496</v>
      </c>
      <c r="L161" s="95">
        <v>497</v>
      </c>
      <c r="M161" s="95">
        <v>595</v>
      </c>
      <c r="N161" s="95">
        <v>800</v>
      </c>
      <c r="O161" s="95">
        <v>873</v>
      </c>
      <c r="P161" s="95">
        <v>944</v>
      </c>
    </row>
    <row r="162" spans="1:16">
      <c r="A162" s="165" t="s">
        <v>214</v>
      </c>
      <c r="B162" s="163" t="s">
        <v>1917</v>
      </c>
      <c r="C162" s="163" t="s">
        <v>1918</v>
      </c>
      <c r="D162" s="163"/>
      <c r="E162" s="95">
        <v>433</v>
      </c>
      <c r="F162" s="95">
        <v>464</v>
      </c>
      <c r="G162" s="95">
        <v>557</v>
      </c>
      <c r="H162" s="95">
        <v>643</v>
      </c>
      <c r="I162" s="95">
        <v>718</v>
      </c>
      <c r="J162" s="95">
        <v>792</v>
      </c>
      <c r="K162" s="95">
        <v>494</v>
      </c>
      <c r="L162" s="95">
        <v>496</v>
      </c>
      <c r="M162" s="95">
        <v>595</v>
      </c>
      <c r="N162" s="95">
        <v>804</v>
      </c>
      <c r="O162" s="95">
        <v>878</v>
      </c>
      <c r="P162" s="95">
        <v>949</v>
      </c>
    </row>
    <row r="163" spans="1:16">
      <c r="A163" s="165" t="s">
        <v>90</v>
      </c>
      <c r="B163" s="163" t="s">
        <v>731</v>
      </c>
      <c r="C163" s="163" t="s">
        <v>1707</v>
      </c>
      <c r="D163" s="163"/>
      <c r="E163" s="95">
        <v>478</v>
      </c>
      <c r="F163" s="95">
        <v>513</v>
      </c>
      <c r="G163" s="95">
        <v>616</v>
      </c>
      <c r="H163" s="95">
        <v>711</v>
      </c>
      <c r="I163" s="95">
        <v>793</v>
      </c>
      <c r="J163" s="95">
        <v>876</v>
      </c>
      <c r="K163" s="95">
        <v>603</v>
      </c>
      <c r="L163" s="95">
        <v>606</v>
      </c>
      <c r="M163" s="95">
        <v>754</v>
      </c>
      <c r="N163" s="95">
        <v>890</v>
      </c>
      <c r="O163" s="95">
        <v>974</v>
      </c>
      <c r="P163" s="95">
        <v>1056</v>
      </c>
    </row>
    <row r="164" spans="1:16">
      <c r="A164" s="165" t="s">
        <v>215</v>
      </c>
      <c r="B164" s="163" t="s">
        <v>1919</v>
      </c>
      <c r="C164" s="163" t="s">
        <v>1920</v>
      </c>
      <c r="D164" s="163"/>
      <c r="E164" s="95">
        <v>437</v>
      </c>
      <c r="F164" s="95">
        <v>472</v>
      </c>
      <c r="G164" s="95">
        <v>566</v>
      </c>
      <c r="H164" s="95">
        <v>654</v>
      </c>
      <c r="I164" s="95">
        <v>730</v>
      </c>
      <c r="J164" s="95">
        <v>805</v>
      </c>
      <c r="K164" s="95">
        <v>437</v>
      </c>
      <c r="L164" s="95">
        <v>550</v>
      </c>
      <c r="M164" s="95">
        <v>634</v>
      </c>
      <c r="N164" s="95">
        <v>817</v>
      </c>
      <c r="O164" s="95">
        <v>891</v>
      </c>
      <c r="P164" s="95">
        <v>965</v>
      </c>
    </row>
    <row r="165" spans="1:16">
      <c r="A165" s="165" t="s">
        <v>216</v>
      </c>
      <c r="B165" s="163" t="s">
        <v>755</v>
      </c>
      <c r="C165" s="163" t="s">
        <v>1700</v>
      </c>
      <c r="D165" s="163"/>
      <c r="E165" s="95">
        <v>500</v>
      </c>
      <c r="F165" s="95">
        <v>535</v>
      </c>
      <c r="G165" s="95">
        <v>642</v>
      </c>
      <c r="H165" s="95">
        <v>742</v>
      </c>
      <c r="I165" s="95">
        <v>828</v>
      </c>
      <c r="J165" s="95">
        <v>914</v>
      </c>
      <c r="K165" s="95">
        <v>552</v>
      </c>
      <c r="L165" s="95">
        <v>613</v>
      </c>
      <c r="M165" s="95">
        <v>721</v>
      </c>
      <c r="N165" s="95">
        <v>862</v>
      </c>
      <c r="O165" s="95">
        <v>969</v>
      </c>
      <c r="P165" s="95">
        <v>1050</v>
      </c>
    </row>
    <row r="166" spans="1:16">
      <c r="A166" s="165" t="s">
        <v>217</v>
      </c>
      <c r="B166" s="163" t="s">
        <v>1933</v>
      </c>
      <c r="C166" s="163" t="s">
        <v>1934</v>
      </c>
      <c r="D166" s="163"/>
      <c r="E166" s="95">
        <v>448</v>
      </c>
      <c r="F166" s="95">
        <v>480</v>
      </c>
      <c r="G166" s="95">
        <v>576</v>
      </c>
      <c r="H166" s="95">
        <v>665</v>
      </c>
      <c r="I166" s="95">
        <v>742</v>
      </c>
      <c r="J166" s="95">
        <v>819</v>
      </c>
      <c r="K166" s="95">
        <v>491</v>
      </c>
      <c r="L166" s="95">
        <v>493</v>
      </c>
      <c r="M166" s="95">
        <v>595</v>
      </c>
      <c r="N166" s="95">
        <v>768</v>
      </c>
      <c r="O166" s="95">
        <v>793</v>
      </c>
      <c r="P166" s="95">
        <v>912</v>
      </c>
    </row>
    <row r="167" spans="1:16">
      <c r="A167" s="165" t="s">
        <v>71</v>
      </c>
      <c r="B167" s="163" t="s">
        <v>761</v>
      </c>
      <c r="C167" s="163" t="s">
        <v>1689</v>
      </c>
      <c r="D167" s="163"/>
      <c r="E167" s="95">
        <v>586</v>
      </c>
      <c r="F167" s="95">
        <v>628</v>
      </c>
      <c r="G167" s="95">
        <v>753</v>
      </c>
      <c r="H167" s="95">
        <v>870</v>
      </c>
      <c r="I167" s="95">
        <v>971</v>
      </c>
      <c r="J167" s="95">
        <v>1071</v>
      </c>
      <c r="K167" s="95">
        <v>588</v>
      </c>
      <c r="L167" s="95">
        <v>637</v>
      </c>
      <c r="M167" s="95">
        <v>838</v>
      </c>
      <c r="N167" s="95">
        <v>1097</v>
      </c>
      <c r="O167" s="95">
        <v>1205</v>
      </c>
      <c r="P167" s="95">
        <v>1311</v>
      </c>
    </row>
    <row r="168" spans="1:16">
      <c r="A168" s="165" t="s">
        <v>218</v>
      </c>
      <c r="B168" s="163" t="s">
        <v>1935</v>
      </c>
      <c r="C168" s="163" t="s">
        <v>1936</v>
      </c>
      <c r="D168" s="163"/>
      <c r="E168" s="95">
        <v>387</v>
      </c>
      <c r="F168" s="95">
        <v>473</v>
      </c>
      <c r="G168" s="95">
        <v>581</v>
      </c>
      <c r="H168" s="95">
        <v>671</v>
      </c>
      <c r="I168" s="95">
        <v>748</v>
      </c>
      <c r="J168" s="95">
        <v>826</v>
      </c>
      <c r="K168" s="95">
        <v>387</v>
      </c>
      <c r="L168" s="95">
        <v>478</v>
      </c>
      <c r="M168" s="95">
        <v>595</v>
      </c>
      <c r="N168" s="95">
        <v>770</v>
      </c>
      <c r="O168" s="95">
        <v>818</v>
      </c>
      <c r="P168" s="95">
        <v>940</v>
      </c>
    </row>
    <row r="169" spans="1:16">
      <c r="A169" s="165" t="s">
        <v>219</v>
      </c>
      <c r="B169" s="163" t="s">
        <v>1937</v>
      </c>
      <c r="C169" s="163" t="s">
        <v>1938</v>
      </c>
      <c r="D169" s="163"/>
      <c r="E169" s="95">
        <v>432</v>
      </c>
      <c r="F169" s="95">
        <v>463</v>
      </c>
      <c r="G169" s="95">
        <v>555</v>
      </c>
      <c r="H169" s="95">
        <v>641</v>
      </c>
      <c r="I169" s="95">
        <v>715</v>
      </c>
      <c r="J169" s="95">
        <v>789</v>
      </c>
      <c r="K169" s="95">
        <v>473</v>
      </c>
      <c r="L169" s="95">
        <v>508</v>
      </c>
      <c r="M169" s="95">
        <v>642</v>
      </c>
      <c r="N169" s="95">
        <v>788</v>
      </c>
      <c r="O169" s="95">
        <v>873</v>
      </c>
      <c r="P169" s="95">
        <v>944</v>
      </c>
    </row>
    <row r="170" spans="1:16">
      <c r="A170" s="165" t="s">
        <v>220</v>
      </c>
      <c r="B170" s="163" t="s">
        <v>1939</v>
      </c>
      <c r="C170" s="163" t="s">
        <v>1940</v>
      </c>
      <c r="D170" s="163"/>
      <c r="E170" s="95">
        <v>448</v>
      </c>
      <c r="F170" s="95">
        <v>461</v>
      </c>
      <c r="G170" s="95">
        <v>576</v>
      </c>
      <c r="H170" s="95">
        <v>665</v>
      </c>
      <c r="I170" s="95">
        <v>742</v>
      </c>
      <c r="J170" s="95">
        <v>819</v>
      </c>
      <c r="K170" s="95">
        <v>459</v>
      </c>
      <c r="L170" s="95">
        <v>461</v>
      </c>
      <c r="M170" s="95">
        <v>595</v>
      </c>
      <c r="N170" s="95">
        <v>831</v>
      </c>
      <c r="O170" s="95">
        <v>907</v>
      </c>
      <c r="P170" s="95">
        <v>982</v>
      </c>
    </row>
    <row r="171" spans="1:16">
      <c r="A171" s="165" t="s">
        <v>221</v>
      </c>
      <c r="B171" s="163" t="s">
        <v>1941</v>
      </c>
      <c r="C171" s="163" t="s">
        <v>1942</v>
      </c>
      <c r="D171" s="163"/>
      <c r="E171" s="95">
        <v>467</v>
      </c>
      <c r="F171" s="95">
        <v>503</v>
      </c>
      <c r="G171" s="95">
        <v>605</v>
      </c>
      <c r="H171" s="95">
        <v>698</v>
      </c>
      <c r="I171" s="95">
        <v>778</v>
      </c>
      <c r="J171" s="95">
        <v>859</v>
      </c>
      <c r="K171" s="95">
        <v>467</v>
      </c>
      <c r="L171" s="95">
        <v>597</v>
      </c>
      <c r="M171" s="95">
        <v>665</v>
      </c>
      <c r="N171" s="95">
        <v>839</v>
      </c>
      <c r="O171" s="95">
        <v>955</v>
      </c>
      <c r="P171" s="95">
        <v>1036</v>
      </c>
    </row>
    <row r="172" spans="1:16">
      <c r="A172" s="165" t="s">
        <v>57</v>
      </c>
      <c r="B172" s="163" t="s">
        <v>775</v>
      </c>
      <c r="C172" s="163" t="s">
        <v>1674</v>
      </c>
      <c r="D172" s="163"/>
      <c r="E172" s="95">
        <v>586</v>
      </c>
      <c r="F172" s="95">
        <v>628</v>
      </c>
      <c r="G172" s="95">
        <v>753</v>
      </c>
      <c r="H172" s="95">
        <v>870</v>
      </c>
      <c r="I172" s="95">
        <v>971</v>
      </c>
      <c r="J172" s="95">
        <v>1071</v>
      </c>
      <c r="K172" s="95">
        <v>694</v>
      </c>
      <c r="L172" s="95">
        <v>772</v>
      </c>
      <c r="M172" s="95">
        <v>937</v>
      </c>
      <c r="N172" s="95">
        <v>1097</v>
      </c>
      <c r="O172" s="95">
        <v>1205</v>
      </c>
      <c r="P172" s="95">
        <v>1311</v>
      </c>
    </row>
    <row r="173" spans="1:16">
      <c r="A173" s="165" t="s">
        <v>222</v>
      </c>
      <c r="B173" s="163" t="s">
        <v>1943</v>
      </c>
      <c r="C173" s="163" t="s">
        <v>1944</v>
      </c>
      <c r="D173" s="163"/>
      <c r="E173" s="95">
        <v>432</v>
      </c>
      <c r="F173" s="95">
        <v>463</v>
      </c>
      <c r="G173" s="95">
        <v>555</v>
      </c>
      <c r="H173" s="95">
        <v>641</v>
      </c>
      <c r="I173" s="95">
        <v>715</v>
      </c>
      <c r="J173" s="95">
        <v>789</v>
      </c>
      <c r="K173" s="95">
        <v>450</v>
      </c>
      <c r="L173" s="95">
        <v>554</v>
      </c>
      <c r="M173" s="95">
        <v>638</v>
      </c>
      <c r="N173" s="95">
        <v>800</v>
      </c>
      <c r="O173" s="95">
        <v>873</v>
      </c>
      <c r="P173" s="95">
        <v>944</v>
      </c>
    </row>
    <row r="174" spans="1:16">
      <c r="A174" s="165" t="s">
        <v>223</v>
      </c>
      <c r="B174" s="163" t="s">
        <v>1945</v>
      </c>
      <c r="C174" s="163" t="s">
        <v>1946</v>
      </c>
      <c r="D174" s="163"/>
      <c r="E174" s="95">
        <v>446</v>
      </c>
      <c r="F174" s="95">
        <v>480</v>
      </c>
      <c r="G174" s="95">
        <v>576</v>
      </c>
      <c r="H174" s="95">
        <v>665</v>
      </c>
      <c r="I174" s="95">
        <v>742</v>
      </c>
      <c r="J174" s="95">
        <v>819</v>
      </c>
      <c r="K174" s="95">
        <v>446</v>
      </c>
      <c r="L174" s="95">
        <v>513</v>
      </c>
      <c r="M174" s="95">
        <v>619</v>
      </c>
      <c r="N174" s="95">
        <v>758</v>
      </c>
      <c r="O174" s="95">
        <v>863</v>
      </c>
      <c r="P174" s="95">
        <v>982</v>
      </c>
    </row>
    <row r="175" spans="1:16">
      <c r="A175" s="165" t="s">
        <v>224</v>
      </c>
      <c r="B175" s="163" t="s">
        <v>1947</v>
      </c>
      <c r="C175" s="163" t="s">
        <v>1948</v>
      </c>
      <c r="D175" s="163"/>
      <c r="E175" s="95">
        <v>432</v>
      </c>
      <c r="F175" s="95">
        <v>463</v>
      </c>
      <c r="G175" s="95">
        <v>555</v>
      </c>
      <c r="H175" s="95">
        <v>641</v>
      </c>
      <c r="I175" s="95">
        <v>715</v>
      </c>
      <c r="J175" s="95">
        <v>789</v>
      </c>
      <c r="K175" s="95">
        <v>459</v>
      </c>
      <c r="L175" s="95">
        <v>511</v>
      </c>
      <c r="M175" s="95">
        <v>595</v>
      </c>
      <c r="N175" s="95">
        <v>774</v>
      </c>
      <c r="O175" s="95">
        <v>873</v>
      </c>
      <c r="P175" s="95">
        <v>944</v>
      </c>
    </row>
    <row r="176" spans="1:16">
      <c r="A176" s="165" t="s">
        <v>225</v>
      </c>
      <c r="B176" s="163" t="s">
        <v>1949</v>
      </c>
      <c r="C176" s="163" t="s">
        <v>1950</v>
      </c>
      <c r="D176" s="163"/>
      <c r="E176" s="95">
        <v>432</v>
      </c>
      <c r="F176" s="95">
        <v>463</v>
      </c>
      <c r="G176" s="95">
        <v>555</v>
      </c>
      <c r="H176" s="95">
        <v>641</v>
      </c>
      <c r="I176" s="95">
        <v>715</v>
      </c>
      <c r="J176" s="95">
        <v>789</v>
      </c>
      <c r="K176" s="95">
        <v>510</v>
      </c>
      <c r="L176" s="95">
        <v>581</v>
      </c>
      <c r="M176" s="95">
        <v>699</v>
      </c>
      <c r="N176" s="95">
        <v>800</v>
      </c>
      <c r="O176" s="95">
        <v>873</v>
      </c>
      <c r="P176" s="95">
        <v>944</v>
      </c>
    </row>
    <row r="177" spans="1:16">
      <c r="A177" s="165" t="s">
        <v>226</v>
      </c>
      <c r="B177" s="163" t="s">
        <v>1951</v>
      </c>
      <c r="C177" s="163" t="s">
        <v>1952</v>
      </c>
      <c r="D177" s="163"/>
      <c r="E177" s="95">
        <v>451</v>
      </c>
      <c r="F177" s="95">
        <v>483</v>
      </c>
      <c r="G177" s="95">
        <v>580</v>
      </c>
      <c r="H177" s="95">
        <v>670</v>
      </c>
      <c r="I177" s="95">
        <v>747</v>
      </c>
      <c r="J177" s="95">
        <v>824</v>
      </c>
      <c r="K177" s="95">
        <v>566</v>
      </c>
      <c r="L177" s="95">
        <v>604</v>
      </c>
      <c r="M177" s="95">
        <v>729</v>
      </c>
      <c r="N177" s="95">
        <v>837</v>
      </c>
      <c r="O177" s="95">
        <v>914</v>
      </c>
      <c r="P177" s="95">
        <v>991</v>
      </c>
    </row>
    <row r="178" spans="1:16">
      <c r="A178" s="165" t="s">
        <v>227</v>
      </c>
      <c r="B178" s="163" t="s">
        <v>1953</v>
      </c>
      <c r="C178" s="163" t="s">
        <v>1954</v>
      </c>
      <c r="D178" s="163"/>
      <c r="E178" s="95">
        <v>432</v>
      </c>
      <c r="F178" s="95">
        <v>463</v>
      </c>
      <c r="G178" s="95">
        <v>555</v>
      </c>
      <c r="H178" s="95">
        <v>641</v>
      </c>
      <c r="I178" s="95">
        <v>715</v>
      </c>
      <c r="J178" s="95">
        <v>789</v>
      </c>
      <c r="K178" s="95">
        <v>497</v>
      </c>
      <c r="L178" s="95">
        <v>498</v>
      </c>
      <c r="M178" s="95">
        <v>600</v>
      </c>
      <c r="N178" s="95">
        <v>780</v>
      </c>
      <c r="O178" s="95">
        <v>873</v>
      </c>
      <c r="P178" s="95">
        <v>944</v>
      </c>
    </row>
    <row r="179" spans="1:16">
      <c r="A179" s="165" t="s">
        <v>228</v>
      </c>
      <c r="B179" s="163" t="s">
        <v>1955</v>
      </c>
      <c r="C179" s="163" t="s">
        <v>1956</v>
      </c>
      <c r="D179" s="163"/>
      <c r="E179" s="95">
        <v>437</v>
      </c>
      <c r="F179" s="95">
        <v>463</v>
      </c>
      <c r="G179" s="95">
        <v>562</v>
      </c>
      <c r="H179" s="95">
        <v>650</v>
      </c>
      <c r="I179" s="95">
        <v>725</v>
      </c>
      <c r="J179" s="95">
        <v>800</v>
      </c>
      <c r="K179" s="95">
        <v>462</v>
      </c>
      <c r="L179" s="95">
        <v>463</v>
      </c>
      <c r="M179" s="95">
        <v>595</v>
      </c>
      <c r="N179" s="95">
        <v>767</v>
      </c>
      <c r="O179" s="95">
        <v>885</v>
      </c>
      <c r="P179" s="95">
        <v>958</v>
      </c>
    </row>
    <row r="180" spans="1:16">
      <c r="A180" s="165" t="s">
        <v>38</v>
      </c>
      <c r="B180" s="163" t="s">
        <v>799</v>
      </c>
      <c r="C180" s="163" t="s">
        <v>1653</v>
      </c>
      <c r="D180" s="163"/>
      <c r="E180" s="95">
        <v>475</v>
      </c>
      <c r="F180" s="95">
        <v>508</v>
      </c>
      <c r="G180" s="95">
        <v>610</v>
      </c>
      <c r="H180" s="95">
        <v>705</v>
      </c>
      <c r="I180" s="95">
        <v>786</v>
      </c>
      <c r="J180" s="95">
        <v>868</v>
      </c>
      <c r="K180" s="95">
        <v>598</v>
      </c>
      <c r="L180" s="95">
        <v>641</v>
      </c>
      <c r="M180" s="95">
        <v>772</v>
      </c>
      <c r="N180" s="95">
        <v>883</v>
      </c>
      <c r="O180" s="95">
        <v>965</v>
      </c>
      <c r="P180" s="95">
        <v>1047</v>
      </c>
    </row>
    <row r="181" spans="1:16">
      <c r="A181" s="165" t="s">
        <v>229</v>
      </c>
      <c r="B181" s="163" t="s">
        <v>1957</v>
      </c>
      <c r="C181" s="163" t="s">
        <v>1958</v>
      </c>
      <c r="D181" s="163"/>
      <c r="E181" s="95">
        <v>484</v>
      </c>
      <c r="F181" s="95">
        <v>487</v>
      </c>
      <c r="G181" s="95">
        <v>595</v>
      </c>
      <c r="H181" s="95">
        <v>776</v>
      </c>
      <c r="I181" s="95">
        <v>856</v>
      </c>
      <c r="J181" s="95">
        <v>956</v>
      </c>
      <c r="K181" s="95">
        <v>484</v>
      </c>
      <c r="L181" s="95">
        <v>487</v>
      </c>
      <c r="M181" s="95">
        <v>595</v>
      </c>
      <c r="N181" s="95">
        <v>831</v>
      </c>
      <c r="O181" s="95">
        <v>856</v>
      </c>
      <c r="P181" s="95">
        <v>984</v>
      </c>
    </row>
    <row r="182" spans="1:16">
      <c r="A182" s="165" t="s">
        <v>230</v>
      </c>
      <c r="B182" s="163" t="s">
        <v>1959</v>
      </c>
      <c r="C182" s="163" t="s">
        <v>1960</v>
      </c>
      <c r="D182" s="163"/>
      <c r="E182" s="95">
        <v>481</v>
      </c>
      <c r="F182" s="95">
        <v>515</v>
      </c>
      <c r="G182" s="95">
        <v>618</v>
      </c>
      <c r="H182" s="95">
        <v>713</v>
      </c>
      <c r="I182" s="95">
        <v>796</v>
      </c>
      <c r="J182" s="95">
        <v>878</v>
      </c>
      <c r="K182" s="95">
        <v>554</v>
      </c>
      <c r="L182" s="95">
        <v>557</v>
      </c>
      <c r="M182" s="95">
        <v>680</v>
      </c>
      <c r="N182" s="95">
        <v>895</v>
      </c>
      <c r="O182" s="95">
        <v>934</v>
      </c>
      <c r="P182" s="95">
        <v>1061</v>
      </c>
    </row>
    <row r="183" spans="1:16">
      <c r="A183" s="165" t="s">
        <v>32</v>
      </c>
      <c r="B183" s="163" t="s">
        <v>807</v>
      </c>
      <c r="C183" s="163" t="s">
        <v>1648</v>
      </c>
      <c r="D183" s="163"/>
      <c r="E183" s="95">
        <v>503</v>
      </c>
      <c r="F183" s="95">
        <v>539</v>
      </c>
      <c r="G183" s="95">
        <v>647</v>
      </c>
      <c r="H183" s="95">
        <v>747</v>
      </c>
      <c r="I183" s="95">
        <v>833</v>
      </c>
      <c r="J183" s="95">
        <v>920</v>
      </c>
      <c r="K183" s="95">
        <v>519</v>
      </c>
      <c r="L183" s="95">
        <v>583</v>
      </c>
      <c r="M183" s="95">
        <v>697</v>
      </c>
      <c r="N183" s="95">
        <v>864</v>
      </c>
      <c r="O183" s="95">
        <v>896</v>
      </c>
      <c r="P183" s="95">
        <v>1030</v>
      </c>
    </row>
    <row r="184" spans="1:16">
      <c r="A184" s="165" t="s">
        <v>231</v>
      </c>
      <c r="B184" s="163" t="s">
        <v>1961</v>
      </c>
      <c r="C184" s="163" t="s">
        <v>1962</v>
      </c>
      <c r="D184" s="163"/>
      <c r="E184" s="95">
        <v>452</v>
      </c>
      <c r="F184" s="95">
        <v>485</v>
      </c>
      <c r="G184" s="95">
        <v>582</v>
      </c>
      <c r="H184" s="95">
        <v>672</v>
      </c>
      <c r="I184" s="95">
        <v>750</v>
      </c>
      <c r="J184" s="95">
        <v>828</v>
      </c>
      <c r="K184" s="95">
        <v>555</v>
      </c>
      <c r="L184" s="95">
        <v>556</v>
      </c>
      <c r="M184" s="95">
        <v>689</v>
      </c>
      <c r="N184" s="95">
        <v>840</v>
      </c>
      <c r="O184" s="95">
        <v>918</v>
      </c>
      <c r="P184" s="95">
        <v>994</v>
      </c>
    </row>
    <row r="185" spans="1:16">
      <c r="A185" s="165" t="s">
        <v>232</v>
      </c>
      <c r="B185" s="163" t="s">
        <v>1963</v>
      </c>
      <c r="C185" s="163" t="s">
        <v>1964</v>
      </c>
      <c r="D185" s="163"/>
      <c r="E185" s="95">
        <v>441</v>
      </c>
      <c r="F185" s="95">
        <v>473</v>
      </c>
      <c r="G185" s="95">
        <v>567</v>
      </c>
      <c r="H185" s="95">
        <v>655</v>
      </c>
      <c r="I185" s="95">
        <v>731</v>
      </c>
      <c r="J185" s="95">
        <v>806</v>
      </c>
      <c r="K185" s="95">
        <v>495</v>
      </c>
      <c r="L185" s="95">
        <v>536</v>
      </c>
      <c r="M185" s="95">
        <v>595</v>
      </c>
      <c r="N185" s="95">
        <v>724</v>
      </c>
      <c r="O185" s="95">
        <v>893</v>
      </c>
      <c r="P185" s="95">
        <v>967</v>
      </c>
    </row>
    <row r="186" spans="1:16">
      <c r="A186" s="165" t="s">
        <v>48</v>
      </c>
      <c r="B186" s="163" t="s">
        <v>815</v>
      </c>
      <c r="C186" s="163" t="s">
        <v>1665</v>
      </c>
      <c r="D186" s="163"/>
      <c r="E186" s="95">
        <v>606</v>
      </c>
      <c r="F186" s="95">
        <v>649</v>
      </c>
      <c r="G186" s="95">
        <v>778</v>
      </c>
      <c r="H186" s="95">
        <v>900</v>
      </c>
      <c r="I186" s="95">
        <v>1003</v>
      </c>
      <c r="J186" s="95">
        <v>1108</v>
      </c>
      <c r="K186" s="95">
        <v>673</v>
      </c>
      <c r="L186" s="95">
        <v>716</v>
      </c>
      <c r="M186" s="95">
        <v>871</v>
      </c>
      <c r="N186" s="95">
        <v>1136</v>
      </c>
      <c r="O186" s="95">
        <v>1248</v>
      </c>
      <c r="P186" s="95">
        <v>1358</v>
      </c>
    </row>
    <row r="187" spans="1:16">
      <c r="A187" s="165" t="s">
        <v>233</v>
      </c>
      <c r="B187" s="163" t="s">
        <v>1965</v>
      </c>
      <c r="C187" s="163" t="s">
        <v>1966</v>
      </c>
      <c r="D187" s="163"/>
      <c r="E187" s="95">
        <v>432</v>
      </c>
      <c r="F187" s="95">
        <v>463</v>
      </c>
      <c r="G187" s="95">
        <v>555</v>
      </c>
      <c r="H187" s="95">
        <v>641</v>
      </c>
      <c r="I187" s="95">
        <v>715</v>
      </c>
      <c r="J187" s="95">
        <v>789</v>
      </c>
      <c r="K187" s="95">
        <v>484</v>
      </c>
      <c r="L187" s="95">
        <v>487</v>
      </c>
      <c r="M187" s="95">
        <v>595</v>
      </c>
      <c r="N187" s="95">
        <v>788</v>
      </c>
      <c r="O187" s="95">
        <v>818</v>
      </c>
      <c r="P187" s="95">
        <v>930</v>
      </c>
    </row>
    <row r="188" spans="1:16">
      <c r="A188" s="165" t="s">
        <v>234</v>
      </c>
      <c r="B188" s="163" t="s">
        <v>1967</v>
      </c>
      <c r="C188" s="163" t="s">
        <v>1968</v>
      </c>
      <c r="D188" s="163"/>
      <c r="E188" s="95">
        <v>432</v>
      </c>
      <c r="F188" s="95">
        <v>463</v>
      </c>
      <c r="G188" s="95">
        <v>555</v>
      </c>
      <c r="H188" s="95">
        <v>641</v>
      </c>
      <c r="I188" s="95">
        <v>715</v>
      </c>
      <c r="J188" s="95">
        <v>789</v>
      </c>
      <c r="K188" s="95">
        <v>491</v>
      </c>
      <c r="L188" s="95">
        <v>536</v>
      </c>
      <c r="M188" s="95">
        <v>595</v>
      </c>
      <c r="N188" s="95">
        <v>721</v>
      </c>
      <c r="O188" s="95">
        <v>860</v>
      </c>
      <c r="P188" s="95">
        <v>944</v>
      </c>
    </row>
    <row r="189" spans="1:16">
      <c r="A189" s="165" t="s">
        <v>235</v>
      </c>
      <c r="B189" s="163" t="s">
        <v>1969</v>
      </c>
      <c r="C189" s="163" t="s">
        <v>1970</v>
      </c>
      <c r="D189" s="163"/>
      <c r="E189" s="95">
        <v>432</v>
      </c>
      <c r="F189" s="95">
        <v>463</v>
      </c>
      <c r="G189" s="95">
        <v>555</v>
      </c>
      <c r="H189" s="95">
        <v>641</v>
      </c>
      <c r="I189" s="95">
        <v>715</v>
      </c>
      <c r="J189" s="95">
        <v>789</v>
      </c>
      <c r="K189" s="95">
        <v>537</v>
      </c>
      <c r="L189" s="95">
        <v>544</v>
      </c>
      <c r="M189" s="95">
        <v>646</v>
      </c>
      <c r="N189" s="95">
        <v>773</v>
      </c>
      <c r="O189" s="95">
        <v>796</v>
      </c>
      <c r="P189" s="95">
        <v>915</v>
      </c>
    </row>
    <row r="190" spans="1:16">
      <c r="A190" s="165" t="s">
        <v>23</v>
      </c>
      <c r="B190" s="163" t="s">
        <v>826</v>
      </c>
      <c r="C190" s="163" t="s">
        <v>1639</v>
      </c>
      <c r="D190" s="163"/>
      <c r="E190" s="95">
        <v>514</v>
      </c>
      <c r="F190" s="95">
        <v>553</v>
      </c>
      <c r="G190" s="95">
        <v>663</v>
      </c>
      <c r="H190" s="95">
        <v>766</v>
      </c>
      <c r="I190" s="95">
        <v>855</v>
      </c>
      <c r="J190" s="95">
        <v>943</v>
      </c>
      <c r="K190" s="95">
        <v>514</v>
      </c>
      <c r="L190" s="95">
        <v>557</v>
      </c>
      <c r="M190" s="95">
        <v>696</v>
      </c>
      <c r="N190" s="95">
        <v>959</v>
      </c>
      <c r="O190" s="95">
        <v>1054</v>
      </c>
      <c r="P190" s="95">
        <v>1144</v>
      </c>
    </row>
    <row r="191" spans="1:16">
      <c r="A191" s="165" t="s">
        <v>236</v>
      </c>
      <c r="B191" s="163" t="s">
        <v>1971</v>
      </c>
      <c r="C191" s="163" t="s">
        <v>1972</v>
      </c>
      <c r="D191" s="163"/>
      <c r="E191" s="95">
        <v>432</v>
      </c>
      <c r="F191" s="95">
        <v>463</v>
      </c>
      <c r="G191" s="95">
        <v>555</v>
      </c>
      <c r="H191" s="95">
        <v>641</v>
      </c>
      <c r="I191" s="95">
        <v>715</v>
      </c>
      <c r="J191" s="95">
        <v>789</v>
      </c>
      <c r="K191" s="95">
        <v>493</v>
      </c>
      <c r="L191" s="95">
        <v>522</v>
      </c>
      <c r="M191" s="95">
        <v>595</v>
      </c>
      <c r="N191" s="95">
        <v>772</v>
      </c>
      <c r="O191" s="95">
        <v>873</v>
      </c>
      <c r="P191" s="95">
        <v>944</v>
      </c>
    </row>
    <row r="192" spans="1:16">
      <c r="A192" s="165" t="s">
        <v>237</v>
      </c>
      <c r="B192" s="163" t="s">
        <v>1973</v>
      </c>
      <c r="C192" s="163" t="s">
        <v>1974</v>
      </c>
      <c r="D192" s="163"/>
      <c r="E192" s="95">
        <v>452</v>
      </c>
      <c r="F192" s="95">
        <v>484</v>
      </c>
      <c r="G192" s="95">
        <v>581</v>
      </c>
      <c r="H192" s="95">
        <v>671</v>
      </c>
      <c r="I192" s="95">
        <v>748</v>
      </c>
      <c r="J192" s="95">
        <v>826</v>
      </c>
      <c r="K192" s="95">
        <v>518</v>
      </c>
      <c r="L192" s="95">
        <v>519</v>
      </c>
      <c r="M192" s="95">
        <v>646</v>
      </c>
      <c r="N192" s="95">
        <v>839</v>
      </c>
      <c r="O192" s="95">
        <v>897</v>
      </c>
      <c r="P192" s="95">
        <v>992</v>
      </c>
    </row>
    <row r="193" spans="1:16">
      <c r="A193" s="165" t="s">
        <v>24</v>
      </c>
      <c r="B193" s="163" t="s">
        <v>834</v>
      </c>
      <c r="C193" s="163" t="s">
        <v>1640</v>
      </c>
      <c r="D193" s="163"/>
      <c r="E193" s="95">
        <v>514</v>
      </c>
      <c r="F193" s="95">
        <v>553</v>
      </c>
      <c r="G193" s="95">
        <v>663</v>
      </c>
      <c r="H193" s="95">
        <v>766</v>
      </c>
      <c r="I193" s="95">
        <v>855</v>
      </c>
      <c r="J193" s="95">
        <v>943</v>
      </c>
      <c r="K193" s="95">
        <v>514</v>
      </c>
      <c r="L193" s="95">
        <v>557</v>
      </c>
      <c r="M193" s="95">
        <v>696</v>
      </c>
      <c r="N193" s="95">
        <v>959</v>
      </c>
      <c r="O193" s="95">
        <v>1054</v>
      </c>
      <c r="P193" s="95">
        <v>1144</v>
      </c>
    </row>
    <row r="194" spans="1:16">
      <c r="A194" s="165" t="s">
        <v>238</v>
      </c>
      <c r="B194" s="163" t="s">
        <v>1975</v>
      </c>
      <c r="C194" s="163" t="s">
        <v>1976</v>
      </c>
      <c r="D194" s="163"/>
      <c r="E194" s="95">
        <v>452</v>
      </c>
      <c r="F194" s="95">
        <v>485</v>
      </c>
      <c r="G194" s="95">
        <v>582</v>
      </c>
      <c r="H194" s="95">
        <v>672</v>
      </c>
      <c r="I194" s="95">
        <v>750</v>
      </c>
      <c r="J194" s="95">
        <v>828</v>
      </c>
      <c r="K194" s="95">
        <v>534</v>
      </c>
      <c r="L194" s="95">
        <v>535</v>
      </c>
      <c r="M194" s="95">
        <v>646</v>
      </c>
      <c r="N194" s="95">
        <v>833</v>
      </c>
      <c r="O194" s="95">
        <v>860</v>
      </c>
      <c r="P194" s="95">
        <v>989</v>
      </c>
    </row>
    <row r="195" spans="1:16">
      <c r="A195" s="165" t="s">
        <v>239</v>
      </c>
      <c r="B195" s="163" t="s">
        <v>1977</v>
      </c>
      <c r="C195" s="163" t="s">
        <v>1978</v>
      </c>
      <c r="D195" s="163"/>
      <c r="E195" s="95">
        <v>432</v>
      </c>
      <c r="F195" s="95">
        <v>463</v>
      </c>
      <c r="G195" s="95">
        <v>555</v>
      </c>
      <c r="H195" s="95">
        <v>641</v>
      </c>
      <c r="I195" s="95">
        <v>715</v>
      </c>
      <c r="J195" s="95">
        <v>789</v>
      </c>
      <c r="K195" s="95">
        <v>488</v>
      </c>
      <c r="L195" s="95">
        <v>490</v>
      </c>
      <c r="M195" s="95">
        <v>595</v>
      </c>
      <c r="N195" s="95">
        <v>795</v>
      </c>
      <c r="O195" s="95">
        <v>873</v>
      </c>
      <c r="P195" s="95">
        <v>944</v>
      </c>
    </row>
    <row r="196" spans="1:16">
      <c r="A196" s="165" t="s">
        <v>240</v>
      </c>
      <c r="B196" s="163" t="s">
        <v>1979</v>
      </c>
      <c r="C196" s="163" t="s">
        <v>1980</v>
      </c>
      <c r="D196" s="163"/>
      <c r="E196" s="95">
        <v>432</v>
      </c>
      <c r="F196" s="95">
        <v>463</v>
      </c>
      <c r="G196" s="95">
        <v>555</v>
      </c>
      <c r="H196" s="95">
        <v>641</v>
      </c>
      <c r="I196" s="95">
        <v>715</v>
      </c>
      <c r="J196" s="95">
        <v>789</v>
      </c>
      <c r="K196" s="95">
        <v>446</v>
      </c>
      <c r="L196" s="95">
        <v>513</v>
      </c>
      <c r="M196" s="95">
        <v>619</v>
      </c>
      <c r="N196" s="95">
        <v>758</v>
      </c>
      <c r="O196" s="95">
        <v>860</v>
      </c>
      <c r="P196" s="95">
        <v>944</v>
      </c>
    </row>
    <row r="197" spans="1:16">
      <c r="A197" s="165" t="s">
        <v>241</v>
      </c>
      <c r="B197" s="163" t="s">
        <v>1981</v>
      </c>
      <c r="C197" s="163" t="s">
        <v>1982</v>
      </c>
      <c r="D197" s="163"/>
      <c r="E197" s="95">
        <v>432</v>
      </c>
      <c r="F197" s="95">
        <v>463</v>
      </c>
      <c r="G197" s="95">
        <v>555</v>
      </c>
      <c r="H197" s="95">
        <v>641</v>
      </c>
      <c r="I197" s="95">
        <v>715</v>
      </c>
      <c r="J197" s="95">
        <v>789</v>
      </c>
      <c r="K197" s="95">
        <v>494</v>
      </c>
      <c r="L197" s="95">
        <v>527</v>
      </c>
      <c r="M197" s="95">
        <v>595</v>
      </c>
      <c r="N197" s="95">
        <v>763</v>
      </c>
      <c r="O197" s="95">
        <v>873</v>
      </c>
      <c r="P197" s="95">
        <v>944</v>
      </c>
    </row>
    <row r="198" spans="1:16">
      <c r="A198" s="165" t="s">
        <v>242</v>
      </c>
      <c r="B198" s="163" t="s">
        <v>1983</v>
      </c>
      <c r="C198" s="163" t="s">
        <v>1984</v>
      </c>
      <c r="D198" s="163"/>
      <c r="E198" s="95">
        <v>432</v>
      </c>
      <c r="F198" s="95">
        <v>463</v>
      </c>
      <c r="G198" s="95">
        <v>555</v>
      </c>
      <c r="H198" s="95">
        <v>641</v>
      </c>
      <c r="I198" s="95">
        <v>715</v>
      </c>
      <c r="J198" s="95">
        <v>789</v>
      </c>
      <c r="K198" s="95">
        <v>457</v>
      </c>
      <c r="L198" s="95">
        <v>575</v>
      </c>
      <c r="M198" s="95">
        <v>663</v>
      </c>
      <c r="N198" s="95">
        <v>800</v>
      </c>
      <c r="O198" s="95">
        <v>873</v>
      </c>
      <c r="P198" s="95">
        <v>944</v>
      </c>
    </row>
    <row r="199" spans="1:16">
      <c r="A199" s="165" t="s">
        <v>243</v>
      </c>
      <c r="B199" s="163" t="s">
        <v>1985</v>
      </c>
      <c r="C199" s="163" t="s">
        <v>1986</v>
      </c>
      <c r="D199" s="163"/>
      <c r="E199" s="95">
        <v>516</v>
      </c>
      <c r="F199" s="95">
        <v>519</v>
      </c>
      <c r="G199" s="95">
        <v>634</v>
      </c>
      <c r="H199" s="95">
        <v>844</v>
      </c>
      <c r="I199" s="95">
        <v>871</v>
      </c>
      <c r="J199" s="95">
        <v>1002</v>
      </c>
      <c r="K199" s="95">
        <v>516</v>
      </c>
      <c r="L199" s="95">
        <v>519</v>
      </c>
      <c r="M199" s="95">
        <v>634</v>
      </c>
      <c r="N199" s="95">
        <v>844</v>
      </c>
      <c r="O199" s="95">
        <v>871</v>
      </c>
      <c r="P199" s="95">
        <v>1002</v>
      </c>
    </row>
    <row r="200" spans="1:16">
      <c r="A200" s="165" t="s">
        <v>36</v>
      </c>
      <c r="B200" s="163" t="s">
        <v>854</v>
      </c>
      <c r="C200" s="163" t="s">
        <v>1652</v>
      </c>
      <c r="D200" s="163"/>
      <c r="E200" s="95">
        <v>510</v>
      </c>
      <c r="F200" s="95">
        <v>546</v>
      </c>
      <c r="G200" s="95">
        <v>655</v>
      </c>
      <c r="H200" s="95">
        <v>756</v>
      </c>
      <c r="I200" s="95">
        <v>845</v>
      </c>
      <c r="J200" s="95">
        <v>931</v>
      </c>
      <c r="K200" s="95">
        <v>610</v>
      </c>
      <c r="L200" s="95">
        <v>680</v>
      </c>
      <c r="M200" s="95">
        <v>818</v>
      </c>
      <c r="N200" s="95">
        <v>941</v>
      </c>
      <c r="O200" s="95">
        <v>1025</v>
      </c>
      <c r="P200" s="95">
        <v>1116</v>
      </c>
    </row>
    <row r="201" spans="1:16">
      <c r="A201" s="165" t="s">
        <v>49</v>
      </c>
      <c r="B201" s="163" t="s">
        <v>856</v>
      </c>
      <c r="C201" s="163" t="s">
        <v>1663</v>
      </c>
      <c r="D201" s="163"/>
      <c r="E201" s="95">
        <v>613</v>
      </c>
      <c r="F201" s="95">
        <v>657</v>
      </c>
      <c r="G201" s="95">
        <v>788</v>
      </c>
      <c r="H201" s="95">
        <v>911</v>
      </c>
      <c r="I201" s="95">
        <v>1017</v>
      </c>
      <c r="J201" s="95">
        <v>1122</v>
      </c>
      <c r="K201" s="95">
        <v>671</v>
      </c>
      <c r="L201" s="95">
        <v>744</v>
      </c>
      <c r="M201" s="95">
        <v>905</v>
      </c>
      <c r="N201" s="95">
        <v>1134</v>
      </c>
      <c r="O201" s="95">
        <v>1264</v>
      </c>
      <c r="P201" s="95">
        <v>1376</v>
      </c>
    </row>
    <row r="202" spans="1:16">
      <c r="A202" s="165" t="s">
        <v>244</v>
      </c>
      <c r="B202" s="163" t="s">
        <v>1987</v>
      </c>
      <c r="C202" s="163" t="s">
        <v>1988</v>
      </c>
      <c r="D202" s="163"/>
      <c r="E202" s="95">
        <v>432</v>
      </c>
      <c r="F202" s="95">
        <v>463</v>
      </c>
      <c r="G202" s="95">
        <v>555</v>
      </c>
      <c r="H202" s="95">
        <v>641</v>
      </c>
      <c r="I202" s="95">
        <v>715</v>
      </c>
      <c r="J202" s="95">
        <v>789</v>
      </c>
      <c r="K202" s="95">
        <v>491</v>
      </c>
      <c r="L202" s="95">
        <v>493</v>
      </c>
      <c r="M202" s="95">
        <v>595</v>
      </c>
      <c r="N202" s="95">
        <v>768</v>
      </c>
      <c r="O202" s="95">
        <v>793</v>
      </c>
      <c r="P202" s="95">
        <v>912</v>
      </c>
    </row>
    <row r="203" spans="1:16">
      <c r="A203" s="165" t="s">
        <v>245</v>
      </c>
      <c r="B203" s="163" t="s">
        <v>862</v>
      </c>
      <c r="C203" s="163" t="s">
        <v>1685</v>
      </c>
      <c r="D203" s="163"/>
      <c r="E203" s="95">
        <v>486</v>
      </c>
      <c r="F203" s="95">
        <v>510</v>
      </c>
      <c r="G203" s="95">
        <v>612</v>
      </c>
      <c r="H203" s="95">
        <v>721</v>
      </c>
      <c r="I203" s="95">
        <v>754</v>
      </c>
      <c r="J203" s="95">
        <v>867</v>
      </c>
      <c r="K203" s="95">
        <v>509</v>
      </c>
      <c r="L203" s="95">
        <v>510</v>
      </c>
      <c r="M203" s="95">
        <v>612</v>
      </c>
      <c r="N203" s="95">
        <v>733</v>
      </c>
      <c r="O203" s="95">
        <v>754</v>
      </c>
      <c r="P203" s="95">
        <v>867</v>
      </c>
    </row>
    <row r="204" spans="1:16">
      <c r="A204" s="165" t="s">
        <v>246</v>
      </c>
      <c r="B204" s="163" t="s">
        <v>1989</v>
      </c>
      <c r="C204" s="163" t="s">
        <v>1990</v>
      </c>
      <c r="D204" s="163"/>
      <c r="E204" s="95">
        <v>432</v>
      </c>
      <c r="F204" s="95">
        <v>463</v>
      </c>
      <c r="G204" s="95">
        <v>555</v>
      </c>
      <c r="H204" s="95">
        <v>641</v>
      </c>
      <c r="I204" s="95">
        <v>715</v>
      </c>
      <c r="J204" s="95">
        <v>789</v>
      </c>
      <c r="K204" s="95">
        <v>493</v>
      </c>
      <c r="L204" s="95">
        <v>494</v>
      </c>
      <c r="M204" s="95">
        <v>595</v>
      </c>
      <c r="N204" s="95">
        <v>774</v>
      </c>
      <c r="O204" s="95">
        <v>873</v>
      </c>
      <c r="P204" s="95">
        <v>944</v>
      </c>
    </row>
    <row r="205" spans="1:16">
      <c r="A205" s="165" t="s">
        <v>247</v>
      </c>
      <c r="B205" s="163" t="s">
        <v>1991</v>
      </c>
      <c r="C205" s="163" t="s">
        <v>1992</v>
      </c>
      <c r="D205" s="163"/>
      <c r="E205" s="95">
        <v>432</v>
      </c>
      <c r="F205" s="95">
        <v>463</v>
      </c>
      <c r="G205" s="95">
        <v>555</v>
      </c>
      <c r="H205" s="95">
        <v>641</v>
      </c>
      <c r="I205" s="95">
        <v>715</v>
      </c>
      <c r="J205" s="95">
        <v>789</v>
      </c>
      <c r="K205" s="95">
        <v>493</v>
      </c>
      <c r="L205" s="95">
        <v>494</v>
      </c>
      <c r="M205" s="95">
        <v>595</v>
      </c>
      <c r="N205" s="95">
        <v>774</v>
      </c>
      <c r="O205" s="95">
        <v>873</v>
      </c>
      <c r="P205" s="95">
        <v>944</v>
      </c>
    </row>
    <row r="206" spans="1:16">
      <c r="A206" s="165" t="s">
        <v>58</v>
      </c>
      <c r="B206" s="163" t="s">
        <v>870</v>
      </c>
      <c r="C206" s="163" t="s">
        <v>1675</v>
      </c>
      <c r="D206" s="163"/>
      <c r="E206" s="95">
        <v>586</v>
      </c>
      <c r="F206" s="95">
        <v>628</v>
      </c>
      <c r="G206" s="95">
        <v>753</v>
      </c>
      <c r="H206" s="95">
        <v>870</v>
      </c>
      <c r="I206" s="95">
        <v>971</v>
      </c>
      <c r="J206" s="95">
        <v>1071</v>
      </c>
      <c r="K206" s="95">
        <v>694</v>
      </c>
      <c r="L206" s="95">
        <v>772</v>
      </c>
      <c r="M206" s="95">
        <v>937</v>
      </c>
      <c r="N206" s="95">
        <v>1097</v>
      </c>
      <c r="O206" s="95">
        <v>1205</v>
      </c>
      <c r="P206" s="95">
        <v>1311</v>
      </c>
    </row>
    <row r="207" spans="1:16">
      <c r="A207" s="165" t="s">
        <v>39</v>
      </c>
      <c r="B207" s="163" t="s">
        <v>872</v>
      </c>
      <c r="C207" s="163" t="s">
        <v>1654</v>
      </c>
      <c r="D207" s="163"/>
      <c r="E207" s="95">
        <v>475</v>
      </c>
      <c r="F207" s="95">
        <v>508</v>
      </c>
      <c r="G207" s="95">
        <v>610</v>
      </c>
      <c r="H207" s="95">
        <v>705</v>
      </c>
      <c r="I207" s="95">
        <v>786</v>
      </c>
      <c r="J207" s="95">
        <v>868</v>
      </c>
      <c r="K207" s="95">
        <v>598</v>
      </c>
      <c r="L207" s="95">
        <v>641</v>
      </c>
      <c r="M207" s="95">
        <v>772</v>
      </c>
      <c r="N207" s="95">
        <v>883</v>
      </c>
      <c r="O207" s="95">
        <v>965</v>
      </c>
      <c r="P207" s="95">
        <v>1047</v>
      </c>
    </row>
    <row r="208" spans="1:16">
      <c r="A208" s="165" t="s">
        <v>248</v>
      </c>
      <c r="B208" s="163" t="s">
        <v>1993</v>
      </c>
      <c r="C208" s="163" t="s">
        <v>1994</v>
      </c>
      <c r="D208" s="163"/>
      <c r="E208" s="95">
        <v>432</v>
      </c>
      <c r="F208" s="95">
        <v>463</v>
      </c>
      <c r="G208" s="95">
        <v>555</v>
      </c>
      <c r="H208" s="95">
        <v>641</v>
      </c>
      <c r="I208" s="95">
        <v>715</v>
      </c>
      <c r="J208" s="95">
        <v>789</v>
      </c>
      <c r="K208" s="95">
        <v>473</v>
      </c>
      <c r="L208" s="95">
        <v>508</v>
      </c>
      <c r="M208" s="95">
        <v>642</v>
      </c>
      <c r="N208" s="95">
        <v>800</v>
      </c>
      <c r="O208" s="95">
        <v>873</v>
      </c>
      <c r="P208" s="95">
        <v>944</v>
      </c>
    </row>
    <row r="209" spans="1:16">
      <c r="A209" s="165" t="s">
        <v>249</v>
      </c>
      <c r="B209" s="163" t="s">
        <v>1995</v>
      </c>
      <c r="C209" s="163" t="s">
        <v>1996</v>
      </c>
      <c r="D209" s="163"/>
      <c r="E209" s="95">
        <v>461</v>
      </c>
      <c r="F209" s="95">
        <v>493</v>
      </c>
      <c r="G209" s="95">
        <v>592</v>
      </c>
      <c r="H209" s="95">
        <v>684</v>
      </c>
      <c r="I209" s="95">
        <v>763</v>
      </c>
      <c r="J209" s="95">
        <v>842</v>
      </c>
      <c r="K209" s="95">
        <v>501</v>
      </c>
      <c r="L209" s="95">
        <v>503</v>
      </c>
      <c r="M209" s="95">
        <v>607</v>
      </c>
      <c r="N209" s="95">
        <v>783</v>
      </c>
      <c r="O209" s="95">
        <v>809</v>
      </c>
      <c r="P209" s="95">
        <v>930</v>
      </c>
    </row>
    <row r="210" spans="1:16">
      <c r="A210" s="165" t="s">
        <v>250</v>
      </c>
      <c r="B210" s="163" t="s">
        <v>1997</v>
      </c>
      <c r="C210" s="163" t="s">
        <v>1998</v>
      </c>
      <c r="D210" s="163"/>
      <c r="E210" s="95">
        <v>393</v>
      </c>
      <c r="F210" s="95">
        <v>465</v>
      </c>
      <c r="G210" s="95">
        <v>595</v>
      </c>
      <c r="H210" s="95">
        <v>702</v>
      </c>
      <c r="I210" s="95">
        <v>783</v>
      </c>
      <c r="J210" s="95">
        <v>864</v>
      </c>
      <c r="K210" s="95">
        <v>393</v>
      </c>
      <c r="L210" s="95">
        <v>465</v>
      </c>
      <c r="M210" s="95">
        <v>595</v>
      </c>
      <c r="N210" s="95">
        <v>850</v>
      </c>
      <c r="O210" s="95">
        <v>933</v>
      </c>
      <c r="P210" s="95">
        <v>1042</v>
      </c>
    </row>
    <row r="211" spans="1:16">
      <c r="A211" s="165" t="s">
        <v>251</v>
      </c>
      <c r="B211" s="163" t="s">
        <v>1999</v>
      </c>
      <c r="C211" s="163" t="s">
        <v>2000</v>
      </c>
      <c r="D211" s="163"/>
      <c r="E211" s="95">
        <v>459</v>
      </c>
      <c r="F211" s="95">
        <v>461</v>
      </c>
      <c r="G211" s="95">
        <v>595</v>
      </c>
      <c r="H211" s="95">
        <v>703</v>
      </c>
      <c r="I211" s="95">
        <v>785</v>
      </c>
      <c r="J211" s="95">
        <v>866</v>
      </c>
      <c r="K211" s="95">
        <v>459</v>
      </c>
      <c r="L211" s="95">
        <v>461</v>
      </c>
      <c r="M211" s="95">
        <v>595</v>
      </c>
      <c r="N211" s="95">
        <v>839</v>
      </c>
      <c r="O211" s="95">
        <v>916</v>
      </c>
      <c r="P211" s="95">
        <v>1043</v>
      </c>
    </row>
    <row r="212" spans="1:16">
      <c r="A212" s="165" t="s">
        <v>252</v>
      </c>
      <c r="B212" s="163" t="s">
        <v>2001</v>
      </c>
      <c r="C212" s="163" t="s">
        <v>2002</v>
      </c>
      <c r="D212" s="163"/>
      <c r="E212" s="95">
        <v>432</v>
      </c>
      <c r="F212" s="95">
        <v>463</v>
      </c>
      <c r="G212" s="95">
        <v>555</v>
      </c>
      <c r="H212" s="95">
        <v>641</v>
      </c>
      <c r="I212" s="95">
        <v>715</v>
      </c>
      <c r="J212" s="95">
        <v>789</v>
      </c>
      <c r="K212" s="95">
        <v>494</v>
      </c>
      <c r="L212" s="95">
        <v>496</v>
      </c>
      <c r="M212" s="95">
        <v>595</v>
      </c>
      <c r="N212" s="95">
        <v>800</v>
      </c>
      <c r="O212" s="95">
        <v>873</v>
      </c>
      <c r="P212" s="95">
        <v>944</v>
      </c>
    </row>
    <row r="213" spans="1:16">
      <c r="A213" s="165" t="s">
        <v>253</v>
      </c>
      <c r="B213" s="163" t="s">
        <v>2003</v>
      </c>
      <c r="C213" s="163" t="s">
        <v>2004</v>
      </c>
      <c r="D213" s="163"/>
      <c r="E213" s="95">
        <v>478</v>
      </c>
      <c r="F213" s="95">
        <v>512</v>
      </c>
      <c r="G213" s="95">
        <v>615</v>
      </c>
      <c r="H213" s="95">
        <v>710</v>
      </c>
      <c r="I213" s="95">
        <v>792</v>
      </c>
      <c r="J213" s="95">
        <v>874</v>
      </c>
      <c r="K213" s="95">
        <v>519</v>
      </c>
      <c r="L213" s="95">
        <v>522</v>
      </c>
      <c r="M213" s="95">
        <v>637</v>
      </c>
      <c r="N213" s="95">
        <v>848</v>
      </c>
      <c r="O213" s="95">
        <v>875</v>
      </c>
      <c r="P213" s="95">
        <v>1006</v>
      </c>
    </row>
    <row r="214" spans="1:16">
      <c r="A214" s="165" t="s">
        <v>86</v>
      </c>
      <c r="B214" s="163" t="s">
        <v>893</v>
      </c>
      <c r="C214" s="163" t="s">
        <v>1703</v>
      </c>
      <c r="D214" s="163"/>
      <c r="E214" s="95">
        <v>513</v>
      </c>
      <c r="F214" s="95">
        <v>550</v>
      </c>
      <c r="G214" s="95">
        <v>661</v>
      </c>
      <c r="H214" s="95">
        <v>763</v>
      </c>
      <c r="I214" s="95">
        <v>851</v>
      </c>
      <c r="J214" s="95">
        <v>939</v>
      </c>
      <c r="K214" s="95">
        <v>582</v>
      </c>
      <c r="L214" s="95">
        <v>684</v>
      </c>
      <c r="M214" s="95">
        <v>770</v>
      </c>
      <c r="N214" s="95">
        <v>959</v>
      </c>
      <c r="O214" s="95">
        <v>1050</v>
      </c>
      <c r="P214" s="95">
        <v>1140</v>
      </c>
    </row>
    <row r="215" spans="1:16">
      <c r="A215" s="165" t="s">
        <v>254</v>
      </c>
      <c r="B215" s="163" t="s">
        <v>2005</v>
      </c>
      <c r="C215" s="163" t="s">
        <v>2006</v>
      </c>
      <c r="D215" s="163"/>
      <c r="E215" s="95">
        <v>482</v>
      </c>
      <c r="F215" s="95">
        <v>517</v>
      </c>
      <c r="G215" s="95">
        <v>612</v>
      </c>
      <c r="H215" s="95">
        <v>782</v>
      </c>
      <c r="I215" s="95">
        <v>850</v>
      </c>
      <c r="J215" s="95">
        <v>978</v>
      </c>
      <c r="K215" s="95">
        <v>482</v>
      </c>
      <c r="L215" s="95">
        <v>517</v>
      </c>
      <c r="M215" s="95">
        <v>612</v>
      </c>
      <c r="N215" s="95">
        <v>782</v>
      </c>
      <c r="O215" s="95">
        <v>850</v>
      </c>
      <c r="P215" s="95">
        <v>978</v>
      </c>
    </row>
    <row r="216" spans="1:16">
      <c r="A216" s="165" t="s">
        <v>255</v>
      </c>
      <c r="B216" s="163" t="s">
        <v>2007</v>
      </c>
      <c r="C216" s="163" t="s">
        <v>2008</v>
      </c>
      <c r="D216" s="163"/>
      <c r="E216" s="95">
        <v>432</v>
      </c>
      <c r="F216" s="95">
        <v>463</v>
      </c>
      <c r="G216" s="95">
        <v>555</v>
      </c>
      <c r="H216" s="95">
        <v>641</v>
      </c>
      <c r="I216" s="95">
        <v>715</v>
      </c>
      <c r="J216" s="95">
        <v>789</v>
      </c>
      <c r="K216" s="95">
        <v>494</v>
      </c>
      <c r="L216" s="95">
        <v>538</v>
      </c>
      <c r="M216" s="95">
        <v>595</v>
      </c>
      <c r="N216" s="95">
        <v>800</v>
      </c>
      <c r="O216" s="95">
        <v>873</v>
      </c>
      <c r="P216" s="95">
        <v>944</v>
      </c>
    </row>
    <row r="217" spans="1:16">
      <c r="A217" s="165" t="s">
        <v>256</v>
      </c>
      <c r="B217" s="163" t="s">
        <v>2009</v>
      </c>
      <c r="C217" s="163" t="s">
        <v>2010</v>
      </c>
      <c r="D217" s="163"/>
      <c r="E217" s="95">
        <v>432</v>
      </c>
      <c r="F217" s="95">
        <v>463</v>
      </c>
      <c r="G217" s="95">
        <v>555</v>
      </c>
      <c r="H217" s="95">
        <v>641</v>
      </c>
      <c r="I217" s="95">
        <v>715</v>
      </c>
      <c r="J217" s="95">
        <v>789</v>
      </c>
      <c r="K217" s="95">
        <v>501</v>
      </c>
      <c r="L217" s="95">
        <v>512</v>
      </c>
      <c r="M217" s="95">
        <v>674</v>
      </c>
      <c r="N217" s="95">
        <v>800</v>
      </c>
      <c r="O217" s="95">
        <v>873</v>
      </c>
      <c r="P217" s="95">
        <v>944</v>
      </c>
    </row>
    <row r="218" spans="1:16">
      <c r="A218" s="165" t="s">
        <v>257</v>
      </c>
      <c r="B218" s="163" t="s">
        <v>2011</v>
      </c>
      <c r="C218" s="163" t="s">
        <v>2012</v>
      </c>
      <c r="D218" s="163"/>
      <c r="E218" s="95">
        <v>463</v>
      </c>
      <c r="F218" s="95">
        <v>496</v>
      </c>
      <c r="G218" s="95">
        <v>596</v>
      </c>
      <c r="H218" s="95">
        <v>688</v>
      </c>
      <c r="I218" s="95">
        <v>767</v>
      </c>
      <c r="J218" s="95">
        <v>846</v>
      </c>
      <c r="K218" s="95">
        <v>524</v>
      </c>
      <c r="L218" s="95">
        <v>525</v>
      </c>
      <c r="M218" s="95">
        <v>634</v>
      </c>
      <c r="N218" s="95">
        <v>818</v>
      </c>
      <c r="O218" s="95">
        <v>844</v>
      </c>
      <c r="P218" s="95">
        <v>971</v>
      </c>
    </row>
    <row r="219" spans="1:16">
      <c r="A219" s="165" t="s">
        <v>258</v>
      </c>
      <c r="B219" s="163" t="s">
        <v>2013</v>
      </c>
      <c r="C219" s="163" t="s">
        <v>2014</v>
      </c>
      <c r="D219" s="163"/>
      <c r="E219" s="95">
        <v>448</v>
      </c>
      <c r="F219" s="95">
        <v>461</v>
      </c>
      <c r="G219" s="95">
        <v>576</v>
      </c>
      <c r="H219" s="95">
        <v>665</v>
      </c>
      <c r="I219" s="95">
        <v>742</v>
      </c>
      <c r="J219" s="95">
        <v>819</v>
      </c>
      <c r="K219" s="95">
        <v>459</v>
      </c>
      <c r="L219" s="95">
        <v>461</v>
      </c>
      <c r="M219" s="95">
        <v>595</v>
      </c>
      <c r="N219" s="95">
        <v>831</v>
      </c>
      <c r="O219" s="95">
        <v>907</v>
      </c>
      <c r="P219" s="95">
        <v>982</v>
      </c>
    </row>
    <row r="220" spans="1:16">
      <c r="A220" s="165" t="s">
        <v>259</v>
      </c>
      <c r="B220" s="163" t="s">
        <v>2015</v>
      </c>
      <c r="C220" s="163" t="s">
        <v>2016</v>
      </c>
      <c r="D220" s="163"/>
      <c r="E220" s="95">
        <v>470</v>
      </c>
      <c r="F220" s="95">
        <v>493</v>
      </c>
      <c r="G220" s="95">
        <v>595</v>
      </c>
      <c r="H220" s="95">
        <v>696</v>
      </c>
      <c r="I220" s="95">
        <v>777</v>
      </c>
      <c r="J220" s="95">
        <v>858</v>
      </c>
      <c r="K220" s="95">
        <v>491</v>
      </c>
      <c r="L220" s="95">
        <v>493</v>
      </c>
      <c r="M220" s="95">
        <v>595</v>
      </c>
      <c r="N220" s="95">
        <v>768</v>
      </c>
      <c r="O220" s="95">
        <v>793</v>
      </c>
      <c r="P220" s="95">
        <v>912</v>
      </c>
    </row>
    <row r="221" spans="1:16">
      <c r="A221" s="165" t="s">
        <v>260</v>
      </c>
      <c r="B221" s="163" t="s">
        <v>2017</v>
      </c>
      <c r="C221" s="163" t="s">
        <v>2018</v>
      </c>
      <c r="D221" s="163"/>
      <c r="E221" s="95">
        <v>432</v>
      </c>
      <c r="F221" s="95">
        <v>463</v>
      </c>
      <c r="G221" s="95">
        <v>555</v>
      </c>
      <c r="H221" s="95">
        <v>641</v>
      </c>
      <c r="I221" s="95">
        <v>715</v>
      </c>
      <c r="J221" s="95">
        <v>789</v>
      </c>
      <c r="K221" s="95">
        <v>484</v>
      </c>
      <c r="L221" s="95">
        <v>487</v>
      </c>
      <c r="M221" s="95">
        <v>595</v>
      </c>
      <c r="N221" s="95">
        <v>788</v>
      </c>
      <c r="O221" s="95">
        <v>818</v>
      </c>
      <c r="P221" s="95">
        <v>930</v>
      </c>
    </row>
    <row r="222" spans="1:16">
      <c r="A222" s="165" t="s">
        <v>50</v>
      </c>
      <c r="B222" s="163" t="s">
        <v>916</v>
      </c>
      <c r="C222" s="163" t="s">
        <v>1666</v>
      </c>
      <c r="D222" s="163"/>
      <c r="E222" s="95">
        <v>606</v>
      </c>
      <c r="F222" s="95">
        <v>649</v>
      </c>
      <c r="G222" s="95">
        <v>778</v>
      </c>
      <c r="H222" s="95">
        <v>900</v>
      </c>
      <c r="I222" s="95">
        <v>1003</v>
      </c>
      <c r="J222" s="95">
        <v>1108</v>
      </c>
      <c r="K222" s="95">
        <v>673</v>
      </c>
      <c r="L222" s="95">
        <v>716</v>
      </c>
      <c r="M222" s="95">
        <v>871</v>
      </c>
      <c r="N222" s="95">
        <v>1136</v>
      </c>
      <c r="O222" s="95">
        <v>1248</v>
      </c>
      <c r="P222" s="95">
        <v>1358</v>
      </c>
    </row>
    <row r="223" spans="1:16">
      <c r="A223" s="165" t="s">
        <v>19</v>
      </c>
      <c r="B223" s="163" t="s">
        <v>918</v>
      </c>
      <c r="C223" s="163" t="s">
        <v>1636</v>
      </c>
      <c r="D223" s="163"/>
      <c r="E223" s="95">
        <v>463</v>
      </c>
      <c r="F223" s="95">
        <v>496</v>
      </c>
      <c r="G223" s="95">
        <v>596</v>
      </c>
      <c r="H223" s="95">
        <v>688</v>
      </c>
      <c r="I223" s="95">
        <v>767</v>
      </c>
      <c r="J223" s="95">
        <v>846</v>
      </c>
      <c r="K223" s="95">
        <v>541</v>
      </c>
      <c r="L223" s="95">
        <v>569</v>
      </c>
      <c r="M223" s="95">
        <v>718</v>
      </c>
      <c r="N223" s="95">
        <v>861</v>
      </c>
      <c r="O223" s="95">
        <v>941</v>
      </c>
      <c r="P223" s="95">
        <v>1020</v>
      </c>
    </row>
    <row r="224" spans="1:16">
      <c r="A224" s="165" t="s">
        <v>261</v>
      </c>
      <c r="B224" s="163" t="s">
        <v>2019</v>
      </c>
      <c r="C224" s="163" t="s">
        <v>2020</v>
      </c>
      <c r="D224" s="163"/>
      <c r="E224" s="95">
        <v>432</v>
      </c>
      <c r="F224" s="95">
        <v>463</v>
      </c>
      <c r="G224" s="95">
        <v>555</v>
      </c>
      <c r="H224" s="95">
        <v>641</v>
      </c>
      <c r="I224" s="95">
        <v>715</v>
      </c>
      <c r="J224" s="95">
        <v>789</v>
      </c>
      <c r="K224" s="95">
        <v>493</v>
      </c>
      <c r="L224" s="95">
        <v>522</v>
      </c>
      <c r="M224" s="95">
        <v>595</v>
      </c>
      <c r="N224" s="95">
        <v>772</v>
      </c>
      <c r="O224" s="95">
        <v>873</v>
      </c>
      <c r="P224" s="95">
        <v>944</v>
      </c>
    </row>
    <row r="225" spans="1:16">
      <c r="A225" s="165" t="s">
        <v>262</v>
      </c>
      <c r="B225" s="163" t="s">
        <v>2021</v>
      </c>
      <c r="C225" s="163" t="s">
        <v>2022</v>
      </c>
      <c r="D225" s="163"/>
      <c r="E225" s="95">
        <v>432</v>
      </c>
      <c r="F225" s="95">
        <v>463</v>
      </c>
      <c r="G225" s="95">
        <v>555</v>
      </c>
      <c r="H225" s="95">
        <v>641</v>
      </c>
      <c r="I225" s="95">
        <v>715</v>
      </c>
      <c r="J225" s="95">
        <v>789</v>
      </c>
      <c r="K225" s="95">
        <v>458</v>
      </c>
      <c r="L225" s="95">
        <v>510</v>
      </c>
      <c r="M225" s="95">
        <v>595</v>
      </c>
      <c r="N225" s="95">
        <v>782</v>
      </c>
      <c r="O225" s="95">
        <v>873</v>
      </c>
      <c r="P225" s="95">
        <v>944</v>
      </c>
    </row>
    <row r="226" spans="1:16">
      <c r="A226" s="165" t="s">
        <v>263</v>
      </c>
      <c r="B226" s="163" t="s">
        <v>2023</v>
      </c>
      <c r="C226" s="163" t="s">
        <v>2024</v>
      </c>
      <c r="D226" s="163"/>
      <c r="E226" s="95">
        <v>432</v>
      </c>
      <c r="F226" s="95">
        <v>463</v>
      </c>
      <c r="G226" s="95">
        <v>555</v>
      </c>
      <c r="H226" s="95">
        <v>641</v>
      </c>
      <c r="I226" s="95">
        <v>715</v>
      </c>
      <c r="J226" s="95">
        <v>789</v>
      </c>
      <c r="K226" s="95">
        <v>510</v>
      </c>
      <c r="L226" s="95">
        <v>512</v>
      </c>
      <c r="M226" s="95">
        <v>661</v>
      </c>
      <c r="N226" s="95">
        <v>800</v>
      </c>
      <c r="O226" s="95">
        <v>873</v>
      </c>
      <c r="P226" s="95">
        <v>944</v>
      </c>
    </row>
    <row r="227" spans="1:16">
      <c r="A227" s="165" t="s">
        <v>264</v>
      </c>
      <c r="B227" s="163" t="s">
        <v>2025</v>
      </c>
      <c r="C227" s="163" t="s">
        <v>2026</v>
      </c>
      <c r="D227" s="163"/>
      <c r="E227" s="95">
        <v>432</v>
      </c>
      <c r="F227" s="95">
        <v>463</v>
      </c>
      <c r="G227" s="95">
        <v>555</v>
      </c>
      <c r="H227" s="95">
        <v>641</v>
      </c>
      <c r="I227" s="95">
        <v>715</v>
      </c>
      <c r="J227" s="95">
        <v>789</v>
      </c>
      <c r="K227" s="95">
        <v>466</v>
      </c>
      <c r="L227" s="95">
        <v>552</v>
      </c>
      <c r="M227" s="95">
        <v>655</v>
      </c>
      <c r="N227" s="95">
        <v>787</v>
      </c>
      <c r="O227" s="95">
        <v>873</v>
      </c>
      <c r="P227" s="95">
        <v>944</v>
      </c>
    </row>
    <row r="228" spans="1:16">
      <c r="A228" s="165" t="s">
        <v>76</v>
      </c>
      <c r="B228" s="163" t="s">
        <v>932</v>
      </c>
      <c r="C228" s="163" t="s">
        <v>1692</v>
      </c>
      <c r="D228" s="163"/>
      <c r="E228" s="95">
        <v>487</v>
      </c>
      <c r="F228" s="95">
        <v>522</v>
      </c>
      <c r="G228" s="95">
        <v>627</v>
      </c>
      <c r="H228" s="95">
        <v>724</v>
      </c>
      <c r="I228" s="95">
        <v>808</v>
      </c>
      <c r="J228" s="95">
        <v>891</v>
      </c>
      <c r="K228" s="95">
        <v>504</v>
      </c>
      <c r="L228" s="95">
        <v>581</v>
      </c>
      <c r="M228" s="95">
        <v>740</v>
      </c>
      <c r="N228" s="95">
        <v>907</v>
      </c>
      <c r="O228" s="95">
        <v>993</v>
      </c>
      <c r="P228" s="95">
        <v>1077</v>
      </c>
    </row>
    <row r="229" spans="1:16">
      <c r="A229" s="164" t="s">
        <v>28</v>
      </c>
      <c r="B229" s="163" t="s">
        <v>934</v>
      </c>
      <c r="C229" s="163" t="s">
        <v>1644</v>
      </c>
      <c r="D229" s="163"/>
      <c r="E229" s="95">
        <v>665</v>
      </c>
      <c r="F229" s="95">
        <v>712</v>
      </c>
      <c r="G229" s="95">
        <v>855</v>
      </c>
      <c r="H229" s="95">
        <v>986</v>
      </c>
      <c r="I229" s="95">
        <v>1101</v>
      </c>
      <c r="J229" s="95">
        <v>1215</v>
      </c>
      <c r="K229" s="95">
        <v>713</v>
      </c>
      <c r="L229" s="95">
        <v>812</v>
      </c>
      <c r="M229" s="95">
        <v>989</v>
      </c>
      <c r="N229" s="95">
        <v>1249</v>
      </c>
      <c r="O229" s="95">
        <v>1374</v>
      </c>
      <c r="P229" s="95">
        <v>1497</v>
      </c>
    </row>
    <row r="230" spans="1:16">
      <c r="A230" s="165" t="s">
        <v>265</v>
      </c>
      <c r="B230" s="163" t="s">
        <v>2027</v>
      </c>
      <c r="C230" s="163" t="s">
        <v>2028</v>
      </c>
      <c r="D230" s="163"/>
      <c r="E230" s="95">
        <v>432</v>
      </c>
      <c r="F230" s="95">
        <v>463</v>
      </c>
      <c r="G230" s="95">
        <v>555</v>
      </c>
      <c r="H230" s="95">
        <v>641</v>
      </c>
      <c r="I230" s="95">
        <v>715</v>
      </c>
      <c r="J230" s="95">
        <v>789</v>
      </c>
      <c r="K230" s="95">
        <v>534</v>
      </c>
      <c r="L230" s="95">
        <v>573</v>
      </c>
      <c r="M230" s="95">
        <v>689</v>
      </c>
      <c r="N230" s="95">
        <v>788</v>
      </c>
      <c r="O230" s="95">
        <v>860</v>
      </c>
      <c r="P230" s="95">
        <v>930</v>
      </c>
    </row>
    <row r="231" spans="1:16">
      <c r="A231" s="165" t="s">
        <v>85</v>
      </c>
      <c r="B231" s="163" t="s">
        <v>2029</v>
      </c>
      <c r="C231" s="163" t="s">
        <v>2030</v>
      </c>
      <c r="D231" s="163"/>
      <c r="E231" s="95">
        <v>432</v>
      </c>
      <c r="F231" s="95">
        <v>463</v>
      </c>
      <c r="G231" s="95">
        <v>555</v>
      </c>
      <c r="H231" s="95">
        <v>641</v>
      </c>
      <c r="I231" s="95">
        <v>715</v>
      </c>
      <c r="J231" s="95">
        <v>789</v>
      </c>
      <c r="K231" s="95">
        <v>541</v>
      </c>
      <c r="L231" s="95">
        <v>557</v>
      </c>
      <c r="M231" s="95">
        <v>669</v>
      </c>
      <c r="N231" s="95">
        <v>800</v>
      </c>
      <c r="O231" s="95">
        <v>873</v>
      </c>
      <c r="P231" s="95">
        <v>944</v>
      </c>
    </row>
    <row r="232" spans="1:16">
      <c r="A232" s="165" t="s">
        <v>67</v>
      </c>
      <c r="B232" s="163" t="s">
        <v>942</v>
      </c>
      <c r="C232" s="163" t="s">
        <v>1684</v>
      </c>
      <c r="D232" s="163"/>
      <c r="E232" s="95">
        <v>493</v>
      </c>
      <c r="F232" s="95">
        <v>529</v>
      </c>
      <c r="G232" s="95">
        <v>635</v>
      </c>
      <c r="H232" s="95">
        <v>733</v>
      </c>
      <c r="I232" s="95">
        <v>818</v>
      </c>
      <c r="J232" s="95">
        <v>903</v>
      </c>
      <c r="K232" s="95">
        <v>549</v>
      </c>
      <c r="L232" s="95">
        <v>577</v>
      </c>
      <c r="M232" s="95">
        <v>662</v>
      </c>
      <c r="N232" s="95">
        <v>906</v>
      </c>
      <c r="O232" s="95">
        <v>932</v>
      </c>
      <c r="P232" s="95">
        <v>1072</v>
      </c>
    </row>
    <row r="233" spans="1:16">
      <c r="A233" s="165" t="s">
        <v>266</v>
      </c>
      <c r="B233" s="163" t="s">
        <v>2031</v>
      </c>
      <c r="C233" s="163" t="s">
        <v>2032</v>
      </c>
      <c r="D233" s="163"/>
      <c r="E233" s="95">
        <v>455</v>
      </c>
      <c r="F233" s="95">
        <v>487</v>
      </c>
      <c r="G233" s="95">
        <v>585</v>
      </c>
      <c r="H233" s="95">
        <v>675</v>
      </c>
      <c r="I233" s="95">
        <v>753</v>
      </c>
      <c r="J233" s="95">
        <v>831</v>
      </c>
      <c r="K233" s="95">
        <v>491</v>
      </c>
      <c r="L233" s="95">
        <v>493</v>
      </c>
      <c r="M233" s="95">
        <v>595</v>
      </c>
      <c r="N233" s="95">
        <v>768</v>
      </c>
      <c r="O233" s="95">
        <v>793</v>
      </c>
      <c r="P233" s="95">
        <v>912</v>
      </c>
    </row>
    <row r="234" spans="1:16">
      <c r="A234" s="165" t="s">
        <v>267</v>
      </c>
      <c r="B234" s="163" t="s">
        <v>2033</v>
      </c>
      <c r="C234" s="163" t="s">
        <v>2034</v>
      </c>
      <c r="D234" s="163"/>
      <c r="E234" s="95">
        <v>432</v>
      </c>
      <c r="F234" s="95">
        <v>463</v>
      </c>
      <c r="G234" s="95">
        <v>555</v>
      </c>
      <c r="H234" s="95">
        <v>641</v>
      </c>
      <c r="I234" s="95">
        <v>715</v>
      </c>
      <c r="J234" s="95">
        <v>789</v>
      </c>
      <c r="K234" s="95">
        <v>500</v>
      </c>
      <c r="L234" s="95">
        <v>581</v>
      </c>
      <c r="M234" s="95">
        <v>699</v>
      </c>
      <c r="N234" s="95">
        <v>800</v>
      </c>
      <c r="O234" s="95">
        <v>873</v>
      </c>
      <c r="P234" s="95">
        <v>944</v>
      </c>
    </row>
    <row r="235" spans="1:16">
      <c r="A235" s="165" t="s">
        <v>269</v>
      </c>
      <c r="B235" s="163" t="s">
        <v>2035</v>
      </c>
      <c r="C235" s="163" t="s">
        <v>2036</v>
      </c>
      <c r="D235" s="163"/>
      <c r="E235" s="95">
        <v>423</v>
      </c>
      <c r="F235" s="95">
        <v>463</v>
      </c>
      <c r="G235" s="95">
        <v>555</v>
      </c>
      <c r="H235" s="95">
        <v>641</v>
      </c>
      <c r="I235" s="95">
        <v>715</v>
      </c>
      <c r="J235" s="95">
        <v>789</v>
      </c>
      <c r="K235" s="95">
        <v>423</v>
      </c>
      <c r="L235" s="95">
        <v>507</v>
      </c>
      <c r="M235" s="95">
        <v>598</v>
      </c>
      <c r="N235" s="95">
        <v>744</v>
      </c>
      <c r="O235" s="95">
        <v>860</v>
      </c>
      <c r="P235" s="95">
        <v>944</v>
      </c>
    </row>
    <row r="236" spans="1:16">
      <c r="A236" s="165" t="s">
        <v>270</v>
      </c>
      <c r="B236" s="163" t="s">
        <v>2037</v>
      </c>
      <c r="C236" s="163" t="s">
        <v>2038</v>
      </c>
      <c r="D236" s="163"/>
      <c r="E236" s="95">
        <v>467</v>
      </c>
      <c r="F236" s="95">
        <v>501</v>
      </c>
      <c r="G236" s="95">
        <v>601</v>
      </c>
      <c r="H236" s="95">
        <v>694</v>
      </c>
      <c r="I236" s="95">
        <v>775</v>
      </c>
      <c r="J236" s="95">
        <v>855</v>
      </c>
      <c r="K236" s="95">
        <v>559</v>
      </c>
      <c r="L236" s="95">
        <v>562</v>
      </c>
      <c r="M236" s="95">
        <v>687</v>
      </c>
      <c r="N236" s="95">
        <v>869</v>
      </c>
      <c r="O236" s="95">
        <v>950</v>
      </c>
      <c r="P236" s="95">
        <v>1029</v>
      </c>
    </row>
    <row r="237" spans="1:16">
      <c r="A237" s="165" t="s">
        <v>87</v>
      </c>
      <c r="B237" s="163" t="s">
        <v>956</v>
      </c>
      <c r="C237" s="163" t="s">
        <v>1705</v>
      </c>
      <c r="D237" s="163"/>
      <c r="E237" s="95">
        <v>493</v>
      </c>
      <c r="F237" s="95">
        <v>531</v>
      </c>
      <c r="G237" s="95">
        <v>638</v>
      </c>
      <c r="H237" s="95">
        <v>737</v>
      </c>
      <c r="I237" s="95">
        <v>822</v>
      </c>
      <c r="J237" s="95">
        <v>908</v>
      </c>
      <c r="K237" s="95">
        <v>493</v>
      </c>
      <c r="L237" s="95">
        <v>568</v>
      </c>
      <c r="M237" s="95">
        <v>727</v>
      </c>
      <c r="N237" s="95">
        <v>905</v>
      </c>
      <c r="O237" s="95">
        <v>1011</v>
      </c>
      <c r="P237" s="95">
        <v>1097</v>
      </c>
    </row>
    <row r="238" spans="1:16">
      <c r="A238" s="165" t="s">
        <v>271</v>
      </c>
      <c r="B238" s="163" t="s">
        <v>2039</v>
      </c>
      <c r="C238" s="163" t="s">
        <v>2040</v>
      </c>
      <c r="D238" s="163"/>
      <c r="E238" s="95">
        <v>470</v>
      </c>
      <c r="F238" s="95">
        <v>503</v>
      </c>
      <c r="G238" s="95">
        <v>605</v>
      </c>
      <c r="H238" s="95">
        <v>698</v>
      </c>
      <c r="I238" s="95">
        <v>778</v>
      </c>
      <c r="J238" s="95">
        <v>859</v>
      </c>
      <c r="K238" s="95">
        <v>584</v>
      </c>
      <c r="L238" s="95">
        <v>624</v>
      </c>
      <c r="M238" s="95">
        <v>755</v>
      </c>
      <c r="N238" s="95">
        <v>874</v>
      </c>
      <c r="O238" s="95">
        <v>955</v>
      </c>
      <c r="P238" s="95">
        <v>1036</v>
      </c>
    </row>
    <row r="239" spans="1:16">
      <c r="A239" s="165" t="s">
        <v>59</v>
      </c>
      <c r="B239" s="163" t="s">
        <v>961</v>
      </c>
      <c r="C239" s="163" t="s">
        <v>1676</v>
      </c>
      <c r="D239" s="163"/>
      <c r="E239" s="95">
        <v>586</v>
      </c>
      <c r="F239" s="95">
        <v>628</v>
      </c>
      <c r="G239" s="95">
        <v>753</v>
      </c>
      <c r="H239" s="95">
        <v>870</v>
      </c>
      <c r="I239" s="95">
        <v>971</v>
      </c>
      <c r="J239" s="95">
        <v>1071</v>
      </c>
      <c r="K239" s="95">
        <v>694</v>
      </c>
      <c r="L239" s="95">
        <v>772</v>
      </c>
      <c r="M239" s="95">
        <v>937</v>
      </c>
      <c r="N239" s="95">
        <v>1097</v>
      </c>
      <c r="O239" s="95">
        <v>1205</v>
      </c>
      <c r="P239" s="95">
        <v>1311</v>
      </c>
    </row>
    <row r="240" spans="1:16">
      <c r="A240" s="165" t="s">
        <v>272</v>
      </c>
      <c r="B240" s="163" t="s">
        <v>2041</v>
      </c>
      <c r="C240" s="163" t="s">
        <v>2042</v>
      </c>
      <c r="D240" s="163"/>
      <c r="E240" s="95">
        <v>437</v>
      </c>
      <c r="F240" s="95">
        <v>468</v>
      </c>
      <c r="G240" s="95">
        <v>562</v>
      </c>
      <c r="H240" s="95">
        <v>648</v>
      </c>
      <c r="I240" s="95">
        <v>723</v>
      </c>
      <c r="J240" s="95">
        <v>798</v>
      </c>
      <c r="K240" s="95">
        <v>494</v>
      </c>
      <c r="L240" s="95">
        <v>500</v>
      </c>
      <c r="M240" s="95">
        <v>595</v>
      </c>
      <c r="N240" s="95">
        <v>741</v>
      </c>
      <c r="O240" s="95">
        <v>864</v>
      </c>
      <c r="P240" s="95">
        <v>957</v>
      </c>
    </row>
    <row r="241" spans="1:16">
      <c r="A241" s="165" t="s">
        <v>273</v>
      </c>
      <c r="B241" s="163" t="s">
        <v>2043</v>
      </c>
      <c r="C241" s="163" t="s">
        <v>2044</v>
      </c>
      <c r="D241" s="163"/>
      <c r="E241" s="95">
        <v>531</v>
      </c>
      <c r="F241" s="95">
        <v>568</v>
      </c>
      <c r="G241" s="95">
        <v>682</v>
      </c>
      <c r="H241" s="95">
        <v>788</v>
      </c>
      <c r="I241" s="95">
        <v>878</v>
      </c>
      <c r="J241" s="95">
        <v>970</v>
      </c>
      <c r="K241" s="95">
        <v>611</v>
      </c>
      <c r="L241" s="95">
        <v>694</v>
      </c>
      <c r="M241" s="95">
        <v>769</v>
      </c>
      <c r="N241" s="95">
        <v>991</v>
      </c>
      <c r="O241" s="95">
        <v>1086</v>
      </c>
      <c r="P241" s="95">
        <v>1180</v>
      </c>
    </row>
    <row r="242" spans="1:16">
      <c r="A242" s="165" t="s">
        <v>63</v>
      </c>
      <c r="B242" s="163" t="s">
        <v>970</v>
      </c>
      <c r="C242" s="163" t="s">
        <v>1682</v>
      </c>
      <c r="D242" s="163"/>
      <c r="E242" s="95">
        <v>432</v>
      </c>
      <c r="F242" s="95">
        <v>463</v>
      </c>
      <c r="G242" s="95">
        <v>555</v>
      </c>
      <c r="H242" s="95">
        <v>641</v>
      </c>
      <c r="I242" s="95">
        <v>715</v>
      </c>
      <c r="J242" s="95">
        <v>789</v>
      </c>
      <c r="K242" s="95">
        <v>531</v>
      </c>
      <c r="L242" s="95">
        <v>581</v>
      </c>
      <c r="M242" s="95">
        <v>696</v>
      </c>
      <c r="N242" s="95">
        <v>800</v>
      </c>
      <c r="O242" s="95">
        <v>873</v>
      </c>
      <c r="P242" s="95">
        <v>944</v>
      </c>
    </row>
    <row r="243" spans="1:16">
      <c r="A243" s="165" t="s">
        <v>274</v>
      </c>
      <c r="B243" s="163" t="s">
        <v>2045</v>
      </c>
      <c r="C243" s="163" t="s">
        <v>2046</v>
      </c>
      <c r="D243" s="163"/>
      <c r="E243" s="95">
        <v>472</v>
      </c>
      <c r="F243" s="95">
        <v>506</v>
      </c>
      <c r="G243" s="95">
        <v>607</v>
      </c>
      <c r="H243" s="95">
        <v>701</v>
      </c>
      <c r="I243" s="95">
        <v>782</v>
      </c>
      <c r="J243" s="95">
        <v>863</v>
      </c>
      <c r="K243" s="95">
        <v>530</v>
      </c>
      <c r="L243" s="95">
        <v>596</v>
      </c>
      <c r="M243" s="95">
        <v>661</v>
      </c>
      <c r="N243" s="95">
        <v>875</v>
      </c>
      <c r="O243" s="95">
        <v>901</v>
      </c>
      <c r="P243" s="95">
        <v>1036</v>
      </c>
    </row>
    <row r="244" spans="1:16">
      <c r="A244" s="165" t="s">
        <v>275</v>
      </c>
      <c r="B244" s="163" t="s">
        <v>2047</v>
      </c>
      <c r="C244" s="163" t="s">
        <v>2048</v>
      </c>
      <c r="D244" s="163"/>
      <c r="E244" s="95">
        <v>455</v>
      </c>
      <c r="F244" s="95">
        <v>487</v>
      </c>
      <c r="G244" s="95">
        <v>585</v>
      </c>
      <c r="H244" s="95">
        <v>676</v>
      </c>
      <c r="I244" s="95">
        <v>755</v>
      </c>
      <c r="J244" s="95">
        <v>832</v>
      </c>
      <c r="K244" s="95">
        <v>484</v>
      </c>
      <c r="L244" s="95">
        <v>487</v>
      </c>
      <c r="M244" s="95">
        <v>595</v>
      </c>
      <c r="N244" s="95">
        <v>793</v>
      </c>
      <c r="O244" s="95">
        <v>818</v>
      </c>
      <c r="P244" s="95">
        <v>941</v>
      </c>
    </row>
    <row r="245" spans="1:16">
      <c r="A245" s="165" t="s">
        <v>94</v>
      </c>
      <c r="B245" s="163" t="s">
        <v>978</v>
      </c>
      <c r="C245" s="163" t="s">
        <v>1710</v>
      </c>
      <c r="D245" s="163"/>
      <c r="E245" s="95">
        <v>488</v>
      </c>
      <c r="F245" s="95">
        <v>523</v>
      </c>
      <c r="G245" s="95">
        <v>628</v>
      </c>
      <c r="H245" s="95">
        <v>725</v>
      </c>
      <c r="I245" s="95">
        <v>810</v>
      </c>
      <c r="J245" s="95">
        <v>893</v>
      </c>
      <c r="K245" s="95">
        <v>566</v>
      </c>
      <c r="L245" s="95">
        <v>596</v>
      </c>
      <c r="M245" s="95">
        <v>709</v>
      </c>
      <c r="N245" s="95">
        <v>909</v>
      </c>
      <c r="O245" s="95">
        <v>994</v>
      </c>
      <c r="P245" s="95">
        <v>1078</v>
      </c>
    </row>
    <row r="246" spans="1:16">
      <c r="A246" s="165" t="s">
        <v>276</v>
      </c>
      <c r="B246" s="163" t="s">
        <v>2049</v>
      </c>
      <c r="C246" s="163" t="s">
        <v>2050</v>
      </c>
      <c r="D246" s="163"/>
      <c r="E246" s="95">
        <v>432</v>
      </c>
      <c r="F246" s="95">
        <v>463</v>
      </c>
      <c r="G246" s="95">
        <v>556</v>
      </c>
      <c r="H246" s="95">
        <v>642</v>
      </c>
      <c r="I246" s="95">
        <v>717</v>
      </c>
      <c r="J246" s="95">
        <v>791</v>
      </c>
      <c r="K246" s="95">
        <v>448</v>
      </c>
      <c r="L246" s="95">
        <v>534</v>
      </c>
      <c r="M246" s="95">
        <v>690</v>
      </c>
      <c r="N246" s="95">
        <v>800</v>
      </c>
      <c r="O246" s="95">
        <v>873</v>
      </c>
      <c r="P246" s="95">
        <v>946</v>
      </c>
    </row>
    <row r="247" spans="1:16">
      <c r="A247" s="165" t="s">
        <v>277</v>
      </c>
      <c r="B247" s="163" t="s">
        <v>2051</v>
      </c>
      <c r="C247" s="163" t="s">
        <v>2052</v>
      </c>
      <c r="D247" s="163"/>
      <c r="E247" s="95">
        <v>432</v>
      </c>
      <c r="F247" s="95">
        <v>463</v>
      </c>
      <c r="G247" s="95">
        <v>555</v>
      </c>
      <c r="H247" s="95">
        <v>641</v>
      </c>
      <c r="I247" s="95">
        <v>715</v>
      </c>
      <c r="J247" s="95">
        <v>789</v>
      </c>
      <c r="K247" s="95">
        <v>530</v>
      </c>
      <c r="L247" s="95">
        <v>576</v>
      </c>
      <c r="M247" s="95">
        <v>639</v>
      </c>
      <c r="N247" s="95">
        <v>800</v>
      </c>
      <c r="O247" s="95">
        <v>873</v>
      </c>
      <c r="P247" s="95">
        <v>944</v>
      </c>
    </row>
    <row r="248" spans="1:16">
      <c r="A248" s="165" t="s">
        <v>29</v>
      </c>
      <c r="B248" s="163" t="s">
        <v>986</v>
      </c>
      <c r="C248" s="163" t="s">
        <v>1645</v>
      </c>
      <c r="D248" s="163"/>
      <c r="E248" s="95">
        <v>665</v>
      </c>
      <c r="F248" s="95">
        <v>712</v>
      </c>
      <c r="G248" s="95">
        <v>855</v>
      </c>
      <c r="H248" s="95">
        <v>986</v>
      </c>
      <c r="I248" s="95">
        <v>1101</v>
      </c>
      <c r="J248" s="95">
        <v>1215</v>
      </c>
      <c r="K248" s="95">
        <v>713</v>
      </c>
      <c r="L248" s="95">
        <v>812</v>
      </c>
      <c r="M248" s="95">
        <v>989</v>
      </c>
      <c r="N248" s="95">
        <v>1249</v>
      </c>
      <c r="O248" s="95">
        <v>1374</v>
      </c>
      <c r="P248" s="95">
        <v>1497</v>
      </c>
    </row>
    <row r="249" spans="1:16">
      <c r="A249" s="165" t="s">
        <v>82</v>
      </c>
      <c r="B249" s="163" t="s">
        <v>988</v>
      </c>
      <c r="C249" s="163" t="s">
        <v>1697</v>
      </c>
      <c r="D249" s="163"/>
      <c r="E249" s="95">
        <v>532</v>
      </c>
      <c r="F249" s="95">
        <v>570</v>
      </c>
      <c r="G249" s="95">
        <v>685</v>
      </c>
      <c r="H249" s="95">
        <v>790</v>
      </c>
      <c r="I249" s="95">
        <v>882</v>
      </c>
      <c r="J249" s="95">
        <v>973</v>
      </c>
      <c r="K249" s="95">
        <v>614</v>
      </c>
      <c r="L249" s="95">
        <v>683</v>
      </c>
      <c r="M249" s="95">
        <v>842</v>
      </c>
      <c r="N249" s="95">
        <v>980</v>
      </c>
      <c r="O249" s="95">
        <v>1089</v>
      </c>
      <c r="P249" s="95">
        <v>1182</v>
      </c>
    </row>
    <row r="250" spans="1:16">
      <c r="A250" s="165" t="s">
        <v>278</v>
      </c>
      <c r="B250" s="163" t="s">
        <v>2053</v>
      </c>
      <c r="C250" s="163" t="s">
        <v>2054</v>
      </c>
      <c r="D250" s="163"/>
      <c r="E250" s="95">
        <v>432</v>
      </c>
      <c r="F250" s="95">
        <v>463</v>
      </c>
      <c r="G250" s="95">
        <v>555</v>
      </c>
      <c r="H250" s="95">
        <v>641</v>
      </c>
      <c r="I250" s="95">
        <v>715</v>
      </c>
      <c r="J250" s="95">
        <v>789</v>
      </c>
      <c r="K250" s="95">
        <v>541</v>
      </c>
      <c r="L250" s="95">
        <v>581</v>
      </c>
      <c r="M250" s="95">
        <v>668</v>
      </c>
      <c r="N250" s="95">
        <v>800</v>
      </c>
      <c r="O250" s="95">
        <v>873</v>
      </c>
      <c r="P250" s="95">
        <v>944</v>
      </c>
    </row>
    <row r="251" spans="1:16">
      <c r="A251" s="165" t="s">
        <v>279</v>
      </c>
      <c r="B251" s="163" t="s">
        <v>994</v>
      </c>
      <c r="C251" s="163" t="s">
        <v>1667</v>
      </c>
      <c r="D251" s="163"/>
      <c r="E251" s="95">
        <v>588</v>
      </c>
      <c r="F251" s="95">
        <v>593</v>
      </c>
      <c r="G251" s="95">
        <v>713</v>
      </c>
      <c r="H251" s="95">
        <v>871</v>
      </c>
      <c r="I251" s="95">
        <v>968</v>
      </c>
      <c r="J251" s="95">
        <v>1076</v>
      </c>
      <c r="K251" s="95">
        <v>592</v>
      </c>
      <c r="L251" s="95">
        <v>593</v>
      </c>
      <c r="M251" s="95">
        <v>713</v>
      </c>
      <c r="N251" s="95">
        <v>871</v>
      </c>
      <c r="O251" s="95">
        <v>968</v>
      </c>
      <c r="P251" s="95">
        <v>1113</v>
      </c>
    </row>
    <row r="252" spans="1:16">
      <c r="A252" s="165" t="s">
        <v>280</v>
      </c>
      <c r="B252" s="163" t="s">
        <v>2055</v>
      </c>
      <c r="C252" s="163" t="s">
        <v>2056</v>
      </c>
      <c r="D252" s="163"/>
      <c r="E252" s="95">
        <v>458</v>
      </c>
      <c r="F252" s="95">
        <v>462</v>
      </c>
      <c r="G252" s="95">
        <v>588</v>
      </c>
      <c r="H252" s="95">
        <v>680</v>
      </c>
      <c r="I252" s="95">
        <v>758</v>
      </c>
      <c r="J252" s="95">
        <v>837</v>
      </c>
      <c r="K252" s="95">
        <v>458</v>
      </c>
      <c r="L252" s="95">
        <v>462</v>
      </c>
      <c r="M252" s="95">
        <v>610</v>
      </c>
      <c r="N252" s="95">
        <v>850</v>
      </c>
      <c r="O252" s="95">
        <v>929</v>
      </c>
      <c r="P252" s="95">
        <v>1007</v>
      </c>
    </row>
    <row r="253" spans="1:16">
      <c r="A253" s="165" t="s">
        <v>281</v>
      </c>
      <c r="B253" s="163" t="s">
        <v>2057</v>
      </c>
      <c r="C253" s="163" t="s">
        <v>2058</v>
      </c>
      <c r="D253" s="163"/>
      <c r="E253" s="95">
        <v>452</v>
      </c>
      <c r="F253" s="95">
        <v>484</v>
      </c>
      <c r="G253" s="95">
        <v>581</v>
      </c>
      <c r="H253" s="95">
        <v>671</v>
      </c>
      <c r="I253" s="95">
        <v>748</v>
      </c>
      <c r="J253" s="95">
        <v>826</v>
      </c>
      <c r="K253" s="95">
        <v>517</v>
      </c>
      <c r="L253" s="95">
        <v>576</v>
      </c>
      <c r="M253" s="95">
        <v>671</v>
      </c>
      <c r="N253" s="95">
        <v>839</v>
      </c>
      <c r="O253" s="95">
        <v>916</v>
      </c>
      <c r="P253" s="95">
        <v>992</v>
      </c>
    </row>
    <row r="254" spans="1:16">
      <c r="A254" s="165" t="s">
        <v>282</v>
      </c>
      <c r="B254" s="163" t="s">
        <v>2059</v>
      </c>
      <c r="C254" s="163" t="s">
        <v>2060</v>
      </c>
      <c r="D254" s="163"/>
      <c r="E254" s="95">
        <v>442</v>
      </c>
      <c r="F254" s="95">
        <v>473</v>
      </c>
      <c r="G254" s="95">
        <v>568</v>
      </c>
      <c r="H254" s="95">
        <v>656</v>
      </c>
      <c r="I254" s="95">
        <v>732</v>
      </c>
      <c r="J254" s="95">
        <v>808</v>
      </c>
      <c r="K254" s="95">
        <v>457</v>
      </c>
      <c r="L254" s="95">
        <v>532</v>
      </c>
      <c r="M254" s="95">
        <v>701</v>
      </c>
      <c r="N254" s="95">
        <v>820</v>
      </c>
      <c r="O254" s="95">
        <v>896</v>
      </c>
      <c r="P254" s="95">
        <v>970</v>
      </c>
    </row>
    <row r="255" spans="1:16">
      <c r="A255" s="165" t="s">
        <v>283</v>
      </c>
      <c r="B255" s="163" t="s">
        <v>2061</v>
      </c>
      <c r="C255" s="163" t="s">
        <v>2062</v>
      </c>
      <c r="D255" s="163"/>
      <c r="E255" s="95">
        <v>432</v>
      </c>
      <c r="F255" s="95">
        <v>463</v>
      </c>
      <c r="G255" s="95">
        <v>555</v>
      </c>
      <c r="H255" s="95">
        <v>641</v>
      </c>
      <c r="I255" s="95">
        <v>715</v>
      </c>
      <c r="J255" s="95">
        <v>789</v>
      </c>
      <c r="K255" s="95">
        <v>494</v>
      </c>
      <c r="L255" s="95">
        <v>531</v>
      </c>
      <c r="M255" s="95">
        <v>595</v>
      </c>
      <c r="N255" s="95">
        <v>800</v>
      </c>
      <c r="O255" s="95">
        <v>873</v>
      </c>
      <c r="P255" s="95">
        <v>944</v>
      </c>
    </row>
    <row r="256" spans="1:16">
      <c r="A256" s="165" t="s">
        <v>284</v>
      </c>
      <c r="B256" s="163" t="s">
        <v>2063</v>
      </c>
      <c r="C256" s="163" t="s">
        <v>2064</v>
      </c>
      <c r="D256" s="163"/>
      <c r="E256" s="95">
        <v>432</v>
      </c>
      <c r="F256" s="95">
        <v>463</v>
      </c>
      <c r="G256" s="95">
        <v>555</v>
      </c>
      <c r="H256" s="95">
        <v>641</v>
      </c>
      <c r="I256" s="95">
        <v>715</v>
      </c>
      <c r="J256" s="95">
        <v>789</v>
      </c>
      <c r="K256" s="95">
        <v>488</v>
      </c>
      <c r="L256" s="95">
        <v>490</v>
      </c>
      <c r="M256" s="95">
        <v>595</v>
      </c>
      <c r="N256" s="95">
        <v>795</v>
      </c>
      <c r="O256" s="95">
        <v>873</v>
      </c>
      <c r="P256" s="95">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203" bestFit="1" customWidth="1"/>
    <col min="11" max="15" width="11" bestFit="1" customWidth="1"/>
    <col min="16" max="16" width="11"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s="165" t="s">
        <v>95</v>
      </c>
      <c r="B3" s="163" t="s">
        <v>1711</v>
      </c>
      <c r="C3" s="163" t="s">
        <v>1712</v>
      </c>
      <c r="E3">
        <v>485</v>
      </c>
      <c r="F3">
        <v>520</v>
      </c>
      <c r="G3">
        <v>623</v>
      </c>
      <c r="H3">
        <v>720</v>
      </c>
      <c r="I3">
        <v>803</v>
      </c>
      <c r="J3" s="203">
        <v>886</v>
      </c>
      <c r="K3">
        <v>491</v>
      </c>
      <c r="L3">
        <v>585</v>
      </c>
      <c r="M3">
        <v>693</v>
      </c>
      <c r="N3">
        <v>902</v>
      </c>
      <c r="O3">
        <v>988</v>
      </c>
      <c r="P3" s="203">
        <v>1071</v>
      </c>
    </row>
    <row r="4" spans="1:16">
      <c r="A4" s="165" t="s">
        <v>96</v>
      </c>
      <c r="B4" s="163" t="s">
        <v>1713</v>
      </c>
      <c r="C4" s="163" t="s">
        <v>1714</v>
      </c>
      <c r="E4">
        <v>466</v>
      </c>
      <c r="F4">
        <v>510</v>
      </c>
      <c r="G4">
        <v>615</v>
      </c>
      <c r="H4">
        <v>710</v>
      </c>
      <c r="I4">
        <v>792</v>
      </c>
      <c r="J4" s="203">
        <v>874</v>
      </c>
      <c r="K4">
        <v>466</v>
      </c>
      <c r="L4">
        <v>510</v>
      </c>
      <c r="M4">
        <v>658</v>
      </c>
      <c r="N4">
        <v>888</v>
      </c>
      <c r="O4">
        <v>971</v>
      </c>
      <c r="P4" s="203">
        <v>1053</v>
      </c>
    </row>
    <row r="5" spans="1:16">
      <c r="A5" s="165" t="s">
        <v>97</v>
      </c>
      <c r="B5" s="163" t="s">
        <v>1715</v>
      </c>
      <c r="C5" s="163" t="s">
        <v>1716</v>
      </c>
      <c r="E5">
        <v>442</v>
      </c>
      <c r="F5">
        <v>473</v>
      </c>
      <c r="G5">
        <v>568</v>
      </c>
      <c r="H5">
        <v>656</v>
      </c>
      <c r="I5">
        <v>732</v>
      </c>
      <c r="J5" s="203">
        <v>808</v>
      </c>
      <c r="K5">
        <v>555</v>
      </c>
      <c r="L5">
        <v>596</v>
      </c>
      <c r="M5">
        <v>718</v>
      </c>
      <c r="N5">
        <v>820</v>
      </c>
      <c r="O5">
        <v>896</v>
      </c>
      <c r="P5" s="203">
        <v>970</v>
      </c>
    </row>
    <row r="6" spans="1:16">
      <c r="A6" s="165" t="s">
        <v>98</v>
      </c>
      <c r="B6" s="163" t="s">
        <v>299</v>
      </c>
      <c r="C6" s="163" t="s">
        <v>1655</v>
      </c>
      <c r="D6" s="192"/>
      <c r="E6">
        <v>457</v>
      </c>
      <c r="F6">
        <v>503</v>
      </c>
      <c r="G6">
        <v>605</v>
      </c>
      <c r="H6">
        <v>698</v>
      </c>
      <c r="I6">
        <v>778</v>
      </c>
      <c r="J6" s="203">
        <v>859</v>
      </c>
      <c r="K6">
        <v>457</v>
      </c>
      <c r="L6">
        <v>545</v>
      </c>
      <c r="M6">
        <v>738</v>
      </c>
      <c r="N6">
        <v>874</v>
      </c>
      <c r="O6">
        <v>955</v>
      </c>
      <c r="P6" s="203">
        <v>1036</v>
      </c>
    </row>
    <row r="7" spans="1:16">
      <c r="A7" s="165" t="s">
        <v>92</v>
      </c>
      <c r="B7" s="163" t="s">
        <v>303</v>
      </c>
      <c r="C7" s="163" t="s">
        <v>1708</v>
      </c>
      <c r="D7" s="192"/>
      <c r="E7">
        <v>411</v>
      </c>
      <c r="F7">
        <v>523</v>
      </c>
      <c r="G7">
        <v>628</v>
      </c>
      <c r="H7">
        <v>725</v>
      </c>
      <c r="I7">
        <v>810</v>
      </c>
      <c r="J7" s="203">
        <v>893</v>
      </c>
      <c r="K7">
        <v>411</v>
      </c>
      <c r="L7">
        <v>552</v>
      </c>
      <c r="M7">
        <v>690</v>
      </c>
      <c r="N7">
        <v>909</v>
      </c>
      <c r="O7">
        <v>994</v>
      </c>
      <c r="P7" s="203">
        <v>1078</v>
      </c>
    </row>
    <row r="8" spans="1:16">
      <c r="A8" s="165" t="s">
        <v>21</v>
      </c>
      <c r="B8" s="163" t="s">
        <v>306</v>
      </c>
      <c r="C8" s="163" t="s">
        <v>1637</v>
      </c>
      <c r="D8" s="192"/>
      <c r="E8">
        <v>488</v>
      </c>
      <c r="F8">
        <v>576</v>
      </c>
      <c r="G8">
        <v>696</v>
      </c>
      <c r="H8">
        <v>803</v>
      </c>
      <c r="I8">
        <v>896</v>
      </c>
      <c r="J8" s="203">
        <v>989</v>
      </c>
      <c r="K8">
        <v>488</v>
      </c>
      <c r="L8">
        <v>576</v>
      </c>
      <c r="M8">
        <v>757</v>
      </c>
      <c r="N8">
        <v>1010</v>
      </c>
      <c r="O8">
        <v>1081</v>
      </c>
      <c r="P8" s="203">
        <v>1203</v>
      </c>
    </row>
    <row r="9" spans="1:16">
      <c r="A9" s="165" t="s">
        <v>99</v>
      </c>
      <c r="B9" s="163" t="s">
        <v>309</v>
      </c>
      <c r="C9" s="163" t="s">
        <v>1698</v>
      </c>
      <c r="D9" s="192"/>
      <c r="E9">
        <v>419</v>
      </c>
      <c r="F9">
        <v>486</v>
      </c>
      <c r="G9">
        <v>583</v>
      </c>
      <c r="H9">
        <v>673</v>
      </c>
      <c r="I9">
        <v>751</v>
      </c>
      <c r="J9" s="203">
        <v>829</v>
      </c>
      <c r="K9">
        <v>419</v>
      </c>
      <c r="L9">
        <v>538</v>
      </c>
      <c r="M9">
        <v>705</v>
      </c>
      <c r="N9">
        <v>841</v>
      </c>
      <c r="O9">
        <v>919</v>
      </c>
      <c r="P9" s="203">
        <v>996</v>
      </c>
    </row>
    <row r="10" spans="1:16">
      <c r="A10" s="165" t="s">
        <v>100</v>
      </c>
      <c r="B10" s="163" t="s">
        <v>312</v>
      </c>
      <c r="C10" s="163" t="s">
        <v>1678</v>
      </c>
      <c r="D10" s="192"/>
      <c r="E10">
        <v>552</v>
      </c>
      <c r="F10">
        <v>574</v>
      </c>
      <c r="G10">
        <v>708</v>
      </c>
      <c r="H10">
        <v>868</v>
      </c>
      <c r="I10">
        <v>968</v>
      </c>
      <c r="J10" s="203">
        <v>1069</v>
      </c>
      <c r="K10">
        <v>552</v>
      </c>
      <c r="L10">
        <v>574</v>
      </c>
      <c r="M10">
        <v>708</v>
      </c>
      <c r="N10">
        <v>1023</v>
      </c>
      <c r="O10">
        <v>1171</v>
      </c>
      <c r="P10" s="203">
        <v>1307</v>
      </c>
    </row>
    <row r="11" spans="1:16">
      <c r="A11" s="165" t="s">
        <v>101</v>
      </c>
      <c r="B11" s="163" t="s">
        <v>1717</v>
      </c>
      <c r="C11" s="163" t="s">
        <v>1718</v>
      </c>
      <c r="E11">
        <v>448</v>
      </c>
      <c r="F11">
        <v>492</v>
      </c>
      <c r="G11">
        <v>605</v>
      </c>
      <c r="H11">
        <v>698</v>
      </c>
      <c r="I11">
        <v>778</v>
      </c>
      <c r="J11" s="203">
        <v>859</v>
      </c>
      <c r="K11">
        <v>448</v>
      </c>
      <c r="L11">
        <v>492</v>
      </c>
      <c r="M11">
        <v>633</v>
      </c>
      <c r="N11">
        <v>788</v>
      </c>
      <c r="O11">
        <v>918</v>
      </c>
      <c r="P11" s="203">
        <v>1036</v>
      </c>
    </row>
    <row r="12" spans="1:16">
      <c r="A12" s="165" t="s">
        <v>78</v>
      </c>
      <c r="B12" s="163" t="s">
        <v>318</v>
      </c>
      <c r="C12" s="163" t="s">
        <v>1693</v>
      </c>
      <c r="D12" s="192"/>
      <c r="E12">
        <v>537</v>
      </c>
      <c r="F12">
        <v>575</v>
      </c>
      <c r="G12">
        <v>690</v>
      </c>
      <c r="H12">
        <v>797</v>
      </c>
      <c r="I12">
        <v>890</v>
      </c>
      <c r="J12" s="203">
        <v>981</v>
      </c>
      <c r="K12">
        <v>593</v>
      </c>
      <c r="L12">
        <v>693</v>
      </c>
      <c r="M12">
        <v>870</v>
      </c>
      <c r="N12">
        <v>1002</v>
      </c>
      <c r="O12">
        <v>1099</v>
      </c>
      <c r="P12" s="203">
        <v>1194</v>
      </c>
    </row>
    <row r="13" spans="1:16">
      <c r="A13" s="205" t="s">
        <v>25</v>
      </c>
      <c r="B13" s="206" t="s">
        <v>321</v>
      </c>
      <c r="C13" s="206" t="s">
        <v>1641</v>
      </c>
      <c r="D13" s="192"/>
      <c r="E13" s="204">
        <v>665</v>
      </c>
      <c r="F13">
        <v>712</v>
      </c>
      <c r="G13">
        <v>855</v>
      </c>
      <c r="H13">
        <v>986</v>
      </c>
      <c r="I13">
        <v>1101</v>
      </c>
      <c r="J13" s="203">
        <v>1215</v>
      </c>
      <c r="K13" s="204">
        <v>681</v>
      </c>
      <c r="L13" s="204">
        <v>834</v>
      </c>
      <c r="M13" s="204">
        <v>1050</v>
      </c>
      <c r="N13">
        <v>1249</v>
      </c>
      <c r="O13">
        <v>1374</v>
      </c>
      <c r="P13" s="203">
        <v>1497</v>
      </c>
    </row>
    <row r="14" spans="1:16">
      <c r="A14" s="165" t="s">
        <v>102</v>
      </c>
      <c r="B14" s="163" t="s">
        <v>1719</v>
      </c>
      <c r="C14" s="163" t="s">
        <v>1720</v>
      </c>
      <c r="E14">
        <v>446</v>
      </c>
      <c r="F14">
        <v>466</v>
      </c>
      <c r="G14">
        <v>592</v>
      </c>
      <c r="H14">
        <v>684</v>
      </c>
      <c r="I14">
        <v>763</v>
      </c>
      <c r="J14" s="203">
        <v>842</v>
      </c>
      <c r="K14">
        <v>446</v>
      </c>
      <c r="L14">
        <v>466</v>
      </c>
      <c r="M14">
        <v>630</v>
      </c>
      <c r="N14">
        <v>785</v>
      </c>
      <c r="O14">
        <v>914</v>
      </c>
      <c r="P14" s="203">
        <v>1013</v>
      </c>
    </row>
    <row r="15" spans="1:16">
      <c r="A15" s="165" t="s">
        <v>103</v>
      </c>
      <c r="B15" s="163" t="s">
        <v>1721</v>
      </c>
      <c r="C15" s="163" t="s">
        <v>1722</v>
      </c>
      <c r="E15">
        <v>442</v>
      </c>
      <c r="F15">
        <v>473</v>
      </c>
      <c r="G15">
        <v>568</v>
      </c>
      <c r="H15">
        <v>656</v>
      </c>
      <c r="I15">
        <v>732</v>
      </c>
      <c r="J15" s="203">
        <v>808</v>
      </c>
      <c r="K15">
        <v>519</v>
      </c>
      <c r="L15">
        <v>531</v>
      </c>
      <c r="M15">
        <v>642</v>
      </c>
      <c r="N15">
        <v>820</v>
      </c>
      <c r="O15">
        <v>896</v>
      </c>
      <c r="P15" s="203">
        <v>970</v>
      </c>
    </row>
    <row r="16" spans="1:16">
      <c r="A16" s="165" t="s">
        <v>60</v>
      </c>
      <c r="B16" s="163" t="s">
        <v>330</v>
      </c>
      <c r="C16" s="163" t="s">
        <v>1679</v>
      </c>
      <c r="D16" s="192"/>
      <c r="E16">
        <v>521</v>
      </c>
      <c r="F16">
        <v>558</v>
      </c>
      <c r="G16">
        <v>670</v>
      </c>
      <c r="H16">
        <v>773</v>
      </c>
      <c r="I16">
        <v>863</v>
      </c>
      <c r="J16" s="203">
        <v>952</v>
      </c>
      <c r="K16">
        <v>580</v>
      </c>
      <c r="L16">
        <v>595</v>
      </c>
      <c r="M16">
        <v>792</v>
      </c>
      <c r="N16">
        <v>971</v>
      </c>
      <c r="O16">
        <v>1064</v>
      </c>
      <c r="P16" s="203">
        <v>1156</v>
      </c>
    </row>
    <row r="17" spans="1:16">
      <c r="A17" s="165" t="s">
        <v>79</v>
      </c>
      <c r="B17" s="163" t="s">
        <v>332</v>
      </c>
      <c r="C17" s="163" t="s">
        <v>1694</v>
      </c>
      <c r="D17" s="192"/>
      <c r="E17">
        <v>537</v>
      </c>
      <c r="F17">
        <v>575</v>
      </c>
      <c r="G17">
        <v>690</v>
      </c>
      <c r="H17">
        <v>797</v>
      </c>
      <c r="I17">
        <v>890</v>
      </c>
      <c r="J17" s="203">
        <v>981</v>
      </c>
      <c r="K17">
        <v>593</v>
      </c>
      <c r="L17">
        <v>693</v>
      </c>
      <c r="M17">
        <v>870</v>
      </c>
      <c r="N17">
        <v>1002</v>
      </c>
      <c r="O17">
        <v>1099</v>
      </c>
      <c r="P17" s="203">
        <v>1194</v>
      </c>
    </row>
    <row r="18" spans="1:16">
      <c r="A18" s="165" t="s">
        <v>104</v>
      </c>
      <c r="B18" s="163" t="s">
        <v>1723</v>
      </c>
      <c r="C18" s="163" t="s">
        <v>1724</v>
      </c>
      <c r="E18">
        <v>586</v>
      </c>
      <c r="F18">
        <v>628</v>
      </c>
      <c r="G18">
        <v>753</v>
      </c>
      <c r="H18">
        <v>871</v>
      </c>
      <c r="I18">
        <v>972</v>
      </c>
      <c r="J18" s="203">
        <v>1072</v>
      </c>
      <c r="K18">
        <v>607</v>
      </c>
      <c r="L18">
        <v>634</v>
      </c>
      <c r="M18">
        <v>858</v>
      </c>
      <c r="N18">
        <v>1069</v>
      </c>
      <c r="O18">
        <v>1147</v>
      </c>
      <c r="P18" s="203">
        <v>1312</v>
      </c>
    </row>
    <row r="19" spans="1:16">
      <c r="A19" s="165" t="s">
        <v>105</v>
      </c>
      <c r="B19" s="163" t="s">
        <v>1725</v>
      </c>
      <c r="C19" s="163" t="s">
        <v>1726</v>
      </c>
      <c r="E19">
        <v>471</v>
      </c>
      <c r="F19">
        <v>505</v>
      </c>
      <c r="G19">
        <v>606</v>
      </c>
      <c r="H19">
        <v>700</v>
      </c>
      <c r="I19">
        <v>781</v>
      </c>
      <c r="J19" s="203">
        <v>861</v>
      </c>
      <c r="K19">
        <v>471</v>
      </c>
      <c r="L19">
        <v>517</v>
      </c>
      <c r="M19">
        <v>665</v>
      </c>
      <c r="N19">
        <v>828</v>
      </c>
      <c r="O19">
        <v>956</v>
      </c>
      <c r="P19" s="203">
        <v>1037</v>
      </c>
    </row>
    <row r="20" spans="1:16">
      <c r="A20" s="165" t="s">
        <v>106</v>
      </c>
      <c r="B20" s="163" t="s">
        <v>1727</v>
      </c>
      <c r="C20" s="163" t="s">
        <v>1728</v>
      </c>
      <c r="E20">
        <v>443</v>
      </c>
      <c r="F20">
        <v>482</v>
      </c>
      <c r="G20">
        <v>605</v>
      </c>
      <c r="H20">
        <v>698</v>
      </c>
      <c r="I20">
        <v>778</v>
      </c>
      <c r="J20" s="203">
        <v>859</v>
      </c>
      <c r="K20">
        <v>443</v>
      </c>
      <c r="L20">
        <v>482</v>
      </c>
      <c r="M20">
        <v>626</v>
      </c>
      <c r="N20">
        <v>874</v>
      </c>
      <c r="O20">
        <v>955</v>
      </c>
      <c r="P20" s="203">
        <v>1036</v>
      </c>
    </row>
    <row r="21" spans="1:16">
      <c r="A21" s="165" t="s">
        <v>84</v>
      </c>
      <c r="B21" s="163" t="s">
        <v>344</v>
      </c>
      <c r="C21" s="163" t="s">
        <v>1702</v>
      </c>
      <c r="D21" s="192"/>
      <c r="E21">
        <v>476</v>
      </c>
      <c r="F21">
        <v>510</v>
      </c>
      <c r="G21">
        <v>612</v>
      </c>
      <c r="H21">
        <v>707</v>
      </c>
      <c r="I21">
        <v>790</v>
      </c>
      <c r="J21" s="203">
        <v>871</v>
      </c>
      <c r="K21">
        <v>489</v>
      </c>
      <c r="L21">
        <v>579</v>
      </c>
      <c r="M21">
        <v>712</v>
      </c>
      <c r="N21">
        <v>885</v>
      </c>
      <c r="O21">
        <v>952</v>
      </c>
      <c r="P21" s="203">
        <v>1050</v>
      </c>
    </row>
    <row r="22" spans="1:16">
      <c r="A22" s="165" t="s">
        <v>107</v>
      </c>
      <c r="B22" s="163" t="s">
        <v>347</v>
      </c>
      <c r="C22" s="163" t="s">
        <v>1677</v>
      </c>
      <c r="D22" s="192"/>
      <c r="E22">
        <v>652</v>
      </c>
      <c r="F22">
        <v>656</v>
      </c>
      <c r="G22">
        <v>843</v>
      </c>
      <c r="H22">
        <v>1023</v>
      </c>
      <c r="I22">
        <v>1141</v>
      </c>
      <c r="J22" s="203">
        <v>1259</v>
      </c>
      <c r="K22">
        <v>652</v>
      </c>
      <c r="L22">
        <v>656</v>
      </c>
      <c r="M22">
        <v>843</v>
      </c>
      <c r="N22">
        <v>1162</v>
      </c>
      <c r="O22">
        <v>1426</v>
      </c>
      <c r="P22" s="203">
        <v>1556</v>
      </c>
    </row>
    <row r="23" spans="1:16">
      <c r="A23" s="165" t="s">
        <v>34</v>
      </c>
      <c r="B23" s="163" t="s">
        <v>350</v>
      </c>
      <c r="C23" s="163" t="s">
        <v>1650</v>
      </c>
      <c r="D23" s="192"/>
      <c r="E23">
        <v>510</v>
      </c>
      <c r="F23">
        <v>546</v>
      </c>
      <c r="G23">
        <v>655</v>
      </c>
      <c r="H23">
        <v>756</v>
      </c>
      <c r="I23">
        <v>845</v>
      </c>
      <c r="J23" s="203">
        <v>931</v>
      </c>
      <c r="K23">
        <v>643</v>
      </c>
      <c r="L23">
        <v>679</v>
      </c>
      <c r="M23">
        <v>831</v>
      </c>
      <c r="N23">
        <v>950</v>
      </c>
      <c r="O23">
        <v>1041</v>
      </c>
      <c r="P23" s="203">
        <v>1130</v>
      </c>
    </row>
    <row r="24" spans="1:16">
      <c r="A24" s="165" t="s">
        <v>108</v>
      </c>
      <c r="B24" s="163" t="s">
        <v>1729</v>
      </c>
      <c r="C24" s="163" t="s">
        <v>1730</v>
      </c>
      <c r="E24">
        <v>470</v>
      </c>
      <c r="F24">
        <v>503</v>
      </c>
      <c r="G24">
        <v>605</v>
      </c>
      <c r="H24">
        <v>698</v>
      </c>
      <c r="I24">
        <v>778</v>
      </c>
      <c r="J24" s="203">
        <v>859</v>
      </c>
      <c r="K24">
        <v>560</v>
      </c>
      <c r="L24">
        <v>564</v>
      </c>
      <c r="M24">
        <v>763</v>
      </c>
      <c r="N24">
        <v>874</v>
      </c>
      <c r="O24">
        <v>955</v>
      </c>
      <c r="P24" s="203">
        <v>1036</v>
      </c>
    </row>
    <row r="25" spans="1:16">
      <c r="A25" s="165" t="s">
        <v>109</v>
      </c>
      <c r="B25" s="163" t="s">
        <v>1731</v>
      </c>
      <c r="C25" s="163" t="s">
        <v>1732</v>
      </c>
      <c r="E25">
        <v>442</v>
      </c>
      <c r="F25">
        <v>473</v>
      </c>
      <c r="G25">
        <v>568</v>
      </c>
      <c r="H25">
        <v>656</v>
      </c>
      <c r="I25">
        <v>732</v>
      </c>
      <c r="J25" s="203">
        <v>808</v>
      </c>
      <c r="K25">
        <v>470</v>
      </c>
      <c r="L25">
        <v>486</v>
      </c>
      <c r="M25">
        <v>626</v>
      </c>
      <c r="N25">
        <v>820</v>
      </c>
      <c r="O25">
        <v>896</v>
      </c>
      <c r="P25" s="203">
        <v>970</v>
      </c>
    </row>
    <row r="26" spans="1:16">
      <c r="A26" s="165" t="s">
        <v>110</v>
      </c>
      <c r="B26" s="163" t="s">
        <v>1733</v>
      </c>
      <c r="C26" s="163" t="s">
        <v>1734</v>
      </c>
      <c r="E26">
        <v>442</v>
      </c>
      <c r="F26">
        <v>473</v>
      </c>
      <c r="G26">
        <v>568</v>
      </c>
      <c r="H26">
        <v>656</v>
      </c>
      <c r="I26">
        <v>732</v>
      </c>
      <c r="J26" s="203">
        <v>808</v>
      </c>
      <c r="K26">
        <v>477</v>
      </c>
      <c r="L26">
        <v>528</v>
      </c>
      <c r="M26">
        <v>626</v>
      </c>
      <c r="N26">
        <v>820</v>
      </c>
      <c r="O26">
        <v>896</v>
      </c>
      <c r="P26" s="203">
        <v>970</v>
      </c>
    </row>
    <row r="27" spans="1:16">
      <c r="A27" s="165" t="s">
        <v>111</v>
      </c>
      <c r="B27" s="163" t="s">
        <v>1735</v>
      </c>
      <c r="C27" s="163" t="s">
        <v>1736</v>
      </c>
      <c r="E27">
        <v>416</v>
      </c>
      <c r="F27">
        <v>491</v>
      </c>
      <c r="G27">
        <v>588</v>
      </c>
      <c r="H27">
        <v>680</v>
      </c>
      <c r="I27">
        <v>758</v>
      </c>
      <c r="J27" s="203">
        <v>837</v>
      </c>
      <c r="K27">
        <v>416</v>
      </c>
      <c r="L27">
        <v>517</v>
      </c>
      <c r="M27">
        <v>699</v>
      </c>
      <c r="N27">
        <v>850</v>
      </c>
      <c r="O27">
        <v>929</v>
      </c>
      <c r="P27" s="203">
        <v>1007</v>
      </c>
    </row>
    <row r="28" spans="1:16">
      <c r="A28" s="165" t="s">
        <v>35</v>
      </c>
      <c r="B28" s="163" t="s">
        <v>364</v>
      </c>
      <c r="C28" s="163" t="s">
        <v>1651</v>
      </c>
      <c r="D28" s="192"/>
      <c r="E28">
        <v>510</v>
      </c>
      <c r="F28">
        <v>546</v>
      </c>
      <c r="G28">
        <v>655</v>
      </c>
      <c r="H28">
        <v>756</v>
      </c>
      <c r="I28">
        <v>845</v>
      </c>
      <c r="J28" s="203">
        <v>931</v>
      </c>
      <c r="K28">
        <v>643</v>
      </c>
      <c r="L28">
        <v>679</v>
      </c>
      <c r="M28">
        <v>831</v>
      </c>
      <c r="N28">
        <v>950</v>
      </c>
      <c r="O28">
        <v>1041</v>
      </c>
      <c r="P28" s="203">
        <v>1130</v>
      </c>
    </row>
    <row r="29" spans="1:16">
      <c r="A29" s="165" t="s">
        <v>112</v>
      </c>
      <c r="B29" s="163" t="s">
        <v>1737</v>
      </c>
      <c r="C29" s="163" t="s">
        <v>1738</v>
      </c>
      <c r="E29">
        <v>476</v>
      </c>
      <c r="F29">
        <v>544</v>
      </c>
      <c r="G29">
        <v>695</v>
      </c>
      <c r="H29">
        <v>802</v>
      </c>
      <c r="I29">
        <v>895</v>
      </c>
      <c r="J29" s="203">
        <v>988</v>
      </c>
      <c r="K29">
        <v>476</v>
      </c>
      <c r="L29">
        <v>544</v>
      </c>
      <c r="M29">
        <v>721</v>
      </c>
      <c r="N29">
        <v>990</v>
      </c>
      <c r="O29">
        <v>1106</v>
      </c>
      <c r="P29" s="203">
        <v>1202</v>
      </c>
    </row>
    <row r="30" spans="1:16">
      <c r="A30" s="205" t="s">
        <v>26</v>
      </c>
      <c r="B30" s="206" t="s">
        <v>369</v>
      </c>
      <c r="C30" s="206" t="s">
        <v>1642</v>
      </c>
      <c r="D30" s="192"/>
      <c r="E30" s="204">
        <v>665</v>
      </c>
      <c r="F30">
        <v>712</v>
      </c>
      <c r="G30">
        <v>855</v>
      </c>
      <c r="H30">
        <v>986</v>
      </c>
      <c r="I30">
        <v>1101</v>
      </c>
      <c r="J30" s="203">
        <v>1215</v>
      </c>
      <c r="K30" s="204">
        <v>681</v>
      </c>
      <c r="L30" s="204">
        <v>834</v>
      </c>
      <c r="M30" s="204">
        <v>1050</v>
      </c>
      <c r="N30">
        <v>1249</v>
      </c>
      <c r="O30">
        <v>1374</v>
      </c>
      <c r="P30" s="203">
        <v>1497</v>
      </c>
    </row>
    <row r="31" spans="1:16">
      <c r="A31" s="165" t="s">
        <v>113</v>
      </c>
      <c r="B31" s="163" t="s">
        <v>372</v>
      </c>
      <c r="C31" s="163" t="s">
        <v>1706</v>
      </c>
      <c r="D31" s="192"/>
      <c r="E31">
        <v>498</v>
      </c>
      <c r="F31">
        <v>502</v>
      </c>
      <c r="G31">
        <v>641</v>
      </c>
      <c r="H31">
        <v>740</v>
      </c>
      <c r="I31">
        <v>826</v>
      </c>
      <c r="J31" s="203">
        <v>911</v>
      </c>
      <c r="K31">
        <v>499</v>
      </c>
      <c r="L31">
        <v>502</v>
      </c>
      <c r="M31">
        <v>679</v>
      </c>
      <c r="N31">
        <v>848</v>
      </c>
      <c r="O31">
        <v>1016</v>
      </c>
      <c r="P31" s="203">
        <v>1102</v>
      </c>
    </row>
    <row r="32" spans="1:16">
      <c r="A32" s="165" t="s">
        <v>12</v>
      </c>
      <c r="B32" s="163" t="s">
        <v>375</v>
      </c>
      <c r="C32" s="163" t="s">
        <v>1634</v>
      </c>
      <c r="D32" s="192"/>
      <c r="E32">
        <v>481</v>
      </c>
      <c r="F32">
        <v>515</v>
      </c>
      <c r="G32">
        <v>618</v>
      </c>
      <c r="H32">
        <v>713</v>
      </c>
      <c r="I32">
        <v>796</v>
      </c>
      <c r="J32" s="203">
        <v>878</v>
      </c>
      <c r="K32">
        <v>526</v>
      </c>
      <c r="L32">
        <v>604</v>
      </c>
      <c r="M32">
        <v>782</v>
      </c>
      <c r="N32">
        <v>895</v>
      </c>
      <c r="O32">
        <v>979</v>
      </c>
      <c r="P32" s="203">
        <v>1061</v>
      </c>
    </row>
    <row r="33" spans="1:16">
      <c r="A33" s="165" t="s">
        <v>33</v>
      </c>
      <c r="B33" s="163" t="s">
        <v>378</v>
      </c>
      <c r="C33" s="163" t="s">
        <v>1649</v>
      </c>
      <c r="D33" s="192"/>
      <c r="E33">
        <v>442</v>
      </c>
      <c r="F33">
        <v>473</v>
      </c>
      <c r="G33">
        <v>568</v>
      </c>
      <c r="H33">
        <v>656</v>
      </c>
      <c r="I33">
        <v>732</v>
      </c>
      <c r="J33" s="203">
        <v>808</v>
      </c>
      <c r="K33">
        <v>443</v>
      </c>
      <c r="L33">
        <v>524</v>
      </c>
      <c r="M33">
        <v>653</v>
      </c>
      <c r="N33">
        <v>820</v>
      </c>
      <c r="O33">
        <v>896</v>
      </c>
      <c r="P33" s="203">
        <v>970</v>
      </c>
    </row>
    <row r="34" spans="1:16">
      <c r="A34" s="165" t="s">
        <v>114</v>
      </c>
      <c r="B34" s="163" t="s">
        <v>1739</v>
      </c>
      <c r="C34" s="163" t="s">
        <v>1740</v>
      </c>
      <c r="E34">
        <v>442</v>
      </c>
      <c r="F34">
        <v>473</v>
      </c>
      <c r="G34">
        <v>568</v>
      </c>
      <c r="H34">
        <v>656</v>
      </c>
      <c r="I34">
        <v>732</v>
      </c>
      <c r="J34" s="203">
        <v>808</v>
      </c>
      <c r="K34">
        <v>480</v>
      </c>
      <c r="L34">
        <v>528</v>
      </c>
      <c r="M34">
        <v>626</v>
      </c>
      <c r="N34">
        <v>809</v>
      </c>
      <c r="O34">
        <v>896</v>
      </c>
      <c r="P34" s="203">
        <v>970</v>
      </c>
    </row>
    <row r="35" spans="1:16">
      <c r="A35" s="165" t="s">
        <v>22</v>
      </c>
      <c r="B35" s="163" t="s">
        <v>383</v>
      </c>
      <c r="C35" s="163" t="s">
        <v>1638</v>
      </c>
      <c r="D35" s="192"/>
      <c r="E35">
        <v>488</v>
      </c>
      <c r="F35">
        <v>576</v>
      </c>
      <c r="G35">
        <v>696</v>
      </c>
      <c r="H35">
        <v>803</v>
      </c>
      <c r="I35">
        <v>896</v>
      </c>
      <c r="J35" s="203">
        <v>989</v>
      </c>
      <c r="K35">
        <v>488</v>
      </c>
      <c r="L35">
        <v>576</v>
      </c>
      <c r="M35">
        <v>757</v>
      </c>
      <c r="N35">
        <v>1010</v>
      </c>
      <c r="O35">
        <v>1081</v>
      </c>
      <c r="P35" s="203">
        <v>1203</v>
      </c>
    </row>
    <row r="36" spans="1:16">
      <c r="A36" s="165" t="s">
        <v>115</v>
      </c>
      <c r="B36" s="163" t="s">
        <v>1741</v>
      </c>
      <c r="C36" s="163" t="s">
        <v>1742</v>
      </c>
      <c r="E36">
        <v>442</v>
      </c>
      <c r="F36">
        <v>473</v>
      </c>
      <c r="G36">
        <v>568</v>
      </c>
      <c r="H36">
        <v>656</v>
      </c>
      <c r="I36">
        <v>732</v>
      </c>
      <c r="J36" s="203">
        <v>808</v>
      </c>
      <c r="K36">
        <v>443</v>
      </c>
      <c r="L36">
        <v>521</v>
      </c>
      <c r="M36">
        <v>626</v>
      </c>
      <c r="N36">
        <v>820</v>
      </c>
      <c r="O36">
        <v>896</v>
      </c>
      <c r="P36" s="203">
        <v>970</v>
      </c>
    </row>
    <row r="37" spans="1:16">
      <c r="A37" s="165" t="s">
        <v>116</v>
      </c>
      <c r="B37" s="163" t="s">
        <v>1743</v>
      </c>
      <c r="C37" s="163" t="s">
        <v>1744</v>
      </c>
      <c r="E37">
        <v>442</v>
      </c>
      <c r="F37">
        <v>473</v>
      </c>
      <c r="G37">
        <v>568</v>
      </c>
      <c r="H37">
        <v>656</v>
      </c>
      <c r="I37">
        <v>732</v>
      </c>
      <c r="J37" s="203">
        <v>808</v>
      </c>
      <c r="K37">
        <v>472</v>
      </c>
      <c r="L37">
        <v>533</v>
      </c>
      <c r="M37">
        <v>632</v>
      </c>
      <c r="N37">
        <v>787</v>
      </c>
      <c r="O37">
        <v>896</v>
      </c>
      <c r="P37" s="203">
        <v>970</v>
      </c>
    </row>
    <row r="38" spans="1:16">
      <c r="A38" s="205" t="s">
        <v>52</v>
      </c>
      <c r="B38" s="206" t="s">
        <v>392</v>
      </c>
      <c r="C38" s="206" t="s">
        <v>1669</v>
      </c>
      <c r="D38" s="192"/>
      <c r="E38">
        <v>586</v>
      </c>
      <c r="F38">
        <v>628</v>
      </c>
      <c r="G38">
        <v>753</v>
      </c>
      <c r="H38">
        <v>870</v>
      </c>
      <c r="I38">
        <v>971</v>
      </c>
      <c r="J38" s="203">
        <v>1071</v>
      </c>
      <c r="K38" s="204">
        <v>636</v>
      </c>
      <c r="L38" s="204">
        <v>765</v>
      </c>
      <c r="M38" s="204">
        <v>945</v>
      </c>
      <c r="N38">
        <v>1097</v>
      </c>
      <c r="O38">
        <v>1205</v>
      </c>
      <c r="P38" s="203">
        <v>1311</v>
      </c>
    </row>
    <row r="39" spans="1:16">
      <c r="A39" s="165" t="s">
        <v>117</v>
      </c>
      <c r="B39" s="163" t="s">
        <v>1745</v>
      </c>
      <c r="C39" s="163" t="s">
        <v>1746</v>
      </c>
      <c r="E39">
        <v>442</v>
      </c>
      <c r="F39">
        <v>473</v>
      </c>
      <c r="G39">
        <v>568</v>
      </c>
      <c r="H39">
        <v>656</v>
      </c>
      <c r="I39">
        <v>732</v>
      </c>
      <c r="J39" s="203">
        <v>808</v>
      </c>
      <c r="K39">
        <v>470</v>
      </c>
      <c r="L39">
        <v>521</v>
      </c>
      <c r="M39">
        <v>626</v>
      </c>
      <c r="N39">
        <v>813</v>
      </c>
      <c r="O39">
        <v>874</v>
      </c>
      <c r="P39" s="203">
        <v>970</v>
      </c>
    </row>
    <row r="40" spans="1:16">
      <c r="A40" s="165" t="s">
        <v>118</v>
      </c>
      <c r="B40" s="163" t="s">
        <v>1747</v>
      </c>
      <c r="C40" s="163" t="s">
        <v>1748</v>
      </c>
      <c r="E40">
        <v>452</v>
      </c>
      <c r="F40">
        <v>485</v>
      </c>
      <c r="G40">
        <v>582</v>
      </c>
      <c r="H40">
        <v>672</v>
      </c>
      <c r="I40">
        <v>750</v>
      </c>
      <c r="J40" s="203">
        <v>828</v>
      </c>
      <c r="K40">
        <v>498</v>
      </c>
      <c r="L40">
        <v>594</v>
      </c>
      <c r="M40">
        <v>704</v>
      </c>
      <c r="N40">
        <v>840</v>
      </c>
      <c r="O40">
        <v>918</v>
      </c>
      <c r="P40" s="203">
        <v>994</v>
      </c>
    </row>
    <row r="41" spans="1:16">
      <c r="A41" s="165" t="s">
        <v>93</v>
      </c>
      <c r="B41" s="163" t="s">
        <v>400</v>
      </c>
      <c r="C41" s="163" t="s">
        <v>1709</v>
      </c>
      <c r="D41" s="192"/>
      <c r="E41">
        <v>411</v>
      </c>
      <c r="F41">
        <v>523</v>
      </c>
      <c r="G41">
        <v>628</v>
      </c>
      <c r="H41">
        <v>725</v>
      </c>
      <c r="I41">
        <v>810</v>
      </c>
      <c r="J41" s="203">
        <v>893</v>
      </c>
      <c r="K41">
        <v>411</v>
      </c>
      <c r="L41">
        <v>552</v>
      </c>
      <c r="M41">
        <v>690</v>
      </c>
      <c r="N41">
        <v>909</v>
      </c>
      <c r="O41">
        <v>994</v>
      </c>
      <c r="P41" s="203">
        <v>1078</v>
      </c>
    </row>
    <row r="42" spans="1:16">
      <c r="A42" s="165" t="s">
        <v>119</v>
      </c>
      <c r="B42" s="163" t="s">
        <v>1749</v>
      </c>
      <c r="C42" s="163" t="s">
        <v>1750</v>
      </c>
      <c r="E42">
        <v>442</v>
      </c>
      <c r="F42">
        <v>473</v>
      </c>
      <c r="G42">
        <v>568</v>
      </c>
      <c r="H42">
        <v>656</v>
      </c>
      <c r="I42">
        <v>732</v>
      </c>
      <c r="J42" s="203">
        <v>808</v>
      </c>
      <c r="K42">
        <v>449</v>
      </c>
      <c r="L42">
        <v>495</v>
      </c>
      <c r="M42">
        <v>626</v>
      </c>
      <c r="N42">
        <v>820</v>
      </c>
      <c r="O42">
        <v>896</v>
      </c>
      <c r="P42" s="203">
        <v>970</v>
      </c>
    </row>
    <row r="43" spans="1:16">
      <c r="A43" s="165" t="s">
        <v>120</v>
      </c>
      <c r="B43" s="163" t="s">
        <v>1751</v>
      </c>
      <c r="C43" s="163" t="s">
        <v>1752</v>
      </c>
      <c r="E43">
        <v>434</v>
      </c>
      <c r="F43">
        <v>485</v>
      </c>
      <c r="G43">
        <v>582</v>
      </c>
      <c r="H43">
        <v>672</v>
      </c>
      <c r="I43">
        <v>750</v>
      </c>
      <c r="J43" s="203">
        <v>828</v>
      </c>
      <c r="K43">
        <v>434</v>
      </c>
      <c r="L43">
        <v>511</v>
      </c>
      <c r="M43">
        <v>663</v>
      </c>
      <c r="N43">
        <v>780</v>
      </c>
      <c r="O43">
        <v>908</v>
      </c>
      <c r="P43" s="203">
        <v>994</v>
      </c>
    </row>
    <row r="44" spans="1:16">
      <c r="A44" s="165" t="s">
        <v>121</v>
      </c>
      <c r="B44" s="163" t="s">
        <v>1753</v>
      </c>
      <c r="C44" s="163" t="s">
        <v>1754</v>
      </c>
      <c r="E44">
        <v>442</v>
      </c>
      <c r="F44">
        <v>473</v>
      </c>
      <c r="G44">
        <v>568</v>
      </c>
      <c r="H44">
        <v>656</v>
      </c>
      <c r="I44">
        <v>732</v>
      </c>
      <c r="J44" s="203">
        <v>808</v>
      </c>
      <c r="K44">
        <v>463</v>
      </c>
      <c r="L44">
        <v>493</v>
      </c>
      <c r="M44">
        <v>632</v>
      </c>
      <c r="N44">
        <v>820</v>
      </c>
      <c r="O44">
        <v>896</v>
      </c>
      <c r="P44" s="203">
        <v>970</v>
      </c>
    </row>
    <row r="45" spans="1:16">
      <c r="A45" s="165" t="s">
        <v>40</v>
      </c>
      <c r="B45" s="163" t="s">
        <v>412</v>
      </c>
      <c r="C45" s="163" t="s">
        <v>1656</v>
      </c>
      <c r="D45" s="192"/>
      <c r="E45">
        <v>613</v>
      </c>
      <c r="F45">
        <v>657</v>
      </c>
      <c r="G45">
        <v>788</v>
      </c>
      <c r="H45">
        <v>911</v>
      </c>
      <c r="I45">
        <v>1017</v>
      </c>
      <c r="J45" s="203">
        <v>1122</v>
      </c>
      <c r="K45">
        <v>642</v>
      </c>
      <c r="L45">
        <v>730</v>
      </c>
      <c r="M45">
        <v>895</v>
      </c>
      <c r="N45">
        <v>1150</v>
      </c>
      <c r="O45">
        <v>1264</v>
      </c>
      <c r="P45" s="203">
        <v>1376</v>
      </c>
    </row>
    <row r="46" spans="1:16">
      <c r="A46" s="165" t="s">
        <v>122</v>
      </c>
      <c r="B46" s="163" t="s">
        <v>1755</v>
      </c>
      <c r="C46" s="163" t="s">
        <v>1756</v>
      </c>
      <c r="E46">
        <v>463</v>
      </c>
      <c r="F46">
        <v>486</v>
      </c>
      <c r="G46">
        <v>596</v>
      </c>
      <c r="H46">
        <v>689</v>
      </c>
      <c r="I46">
        <v>768</v>
      </c>
      <c r="J46" s="203">
        <v>848</v>
      </c>
      <c r="K46">
        <v>470</v>
      </c>
      <c r="L46">
        <v>486</v>
      </c>
      <c r="M46">
        <v>626</v>
      </c>
      <c r="N46">
        <v>862</v>
      </c>
      <c r="O46">
        <v>926</v>
      </c>
      <c r="P46" s="203">
        <v>1021</v>
      </c>
    </row>
    <row r="47" spans="1:16">
      <c r="A47" s="165" t="s">
        <v>123</v>
      </c>
      <c r="B47" s="163" t="s">
        <v>1757</v>
      </c>
      <c r="C47" s="163" t="s">
        <v>1758</v>
      </c>
      <c r="E47">
        <v>438</v>
      </c>
      <c r="F47">
        <v>494</v>
      </c>
      <c r="G47">
        <v>621</v>
      </c>
      <c r="H47">
        <v>718</v>
      </c>
      <c r="I47">
        <v>801</v>
      </c>
      <c r="J47" s="203">
        <v>883</v>
      </c>
      <c r="K47">
        <v>438</v>
      </c>
      <c r="L47">
        <v>494</v>
      </c>
      <c r="M47">
        <v>669</v>
      </c>
      <c r="N47">
        <v>900</v>
      </c>
      <c r="O47">
        <v>984</v>
      </c>
      <c r="P47" s="203">
        <v>1067</v>
      </c>
    </row>
    <row r="48" spans="1:16">
      <c r="A48" s="165" t="s">
        <v>80</v>
      </c>
      <c r="B48" s="163" t="s">
        <v>420</v>
      </c>
      <c r="C48" s="163" t="s">
        <v>1695</v>
      </c>
      <c r="D48" s="192"/>
      <c r="E48">
        <v>537</v>
      </c>
      <c r="F48">
        <v>575</v>
      </c>
      <c r="G48">
        <v>690</v>
      </c>
      <c r="H48">
        <v>797</v>
      </c>
      <c r="I48">
        <v>890</v>
      </c>
      <c r="J48" s="203">
        <v>981</v>
      </c>
      <c r="K48">
        <v>593</v>
      </c>
      <c r="L48">
        <v>693</v>
      </c>
      <c r="M48">
        <v>870</v>
      </c>
      <c r="N48">
        <v>1002</v>
      </c>
      <c r="O48">
        <v>1099</v>
      </c>
      <c r="P48" s="203">
        <v>1194</v>
      </c>
    </row>
    <row r="49" spans="1:16">
      <c r="A49" s="165" t="s">
        <v>124</v>
      </c>
      <c r="B49" s="163" t="s">
        <v>1759</v>
      </c>
      <c r="C49" s="163" t="s">
        <v>1760</v>
      </c>
      <c r="E49">
        <v>442</v>
      </c>
      <c r="F49">
        <v>473</v>
      </c>
      <c r="G49">
        <v>568</v>
      </c>
      <c r="H49">
        <v>656</v>
      </c>
      <c r="I49">
        <v>732</v>
      </c>
      <c r="J49" s="203">
        <v>808</v>
      </c>
      <c r="K49">
        <v>469</v>
      </c>
      <c r="L49">
        <v>499</v>
      </c>
      <c r="M49">
        <v>626</v>
      </c>
      <c r="N49">
        <v>780</v>
      </c>
      <c r="O49">
        <v>896</v>
      </c>
      <c r="P49" s="203">
        <v>970</v>
      </c>
    </row>
    <row r="50" spans="1:16">
      <c r="A50" s="165" t="s">
        <v>125</v>
      </c>
      <c r="B50" s="163" t="s">
        <v>1761</v>
      </c>
      <c r="C50" s="163" t="s">
        <v>1762</v>
      </c>
      <c r="E50">
        <v>475</v>
      </c>
      <c r="F50">
        <v>508</v>
      </c>
      <c r="G50">
        <v>610</v>
      </c>
      <c r="H50">
        <v>705</v>
      </c>
      <c r="I50">
        <v>786</v>
      </c>
      <c r="J50" s="203">
        <v>868</v>
      </c>
      <c r="K50">
        <v>598</v>
      </c>
      <c r="L50">
        <v>641</v>
      </c>
      <c r="M50">
        <v>772</v>
      </c>
      <c r="N50">
        <v>883</v>
      </c>
      <c r="O50">
        <v>965</v>
      </c>
      <c r="P50" s="203">
        <v>1047</v>
      </c>
    </row>
    <row r="51" spans="1:16">
      <c r="A51" s="165" t="s">
        <v>126</v>
      </c>
      <c r="B51" s="163" t="s">
        <v>1763</v>
      </c>
      <c r="C51" s="163" t="s">
        <v>1764</v>
      </c>
      <c r="E51">
        <v>545</v>
      </c>
      <c r="F51">
        <v>583</v>
      </c>
      <c r="G51">
        <v>700</v>
      </c>
      <c r="H51">
        <v>808</v>
      </c>
      <c r="I51">
        <v>902</v>
      </c>
      <c r="J51" s="203">
        <v>996</v>
      </c>
      <c r="K51">
        <v>567</v>
      </c>
      <c r="L51">
        <v>592</v>
      </c>
      <c r="M51">
        <v>801</v>
      </c>
      <c r="N51">
        <v>1018</v>
      </c>
      <c r="O51">
        <v>1070</v>
      </c>
      <c r="P51" s="203">
        <v>1213</v>
      </c>
    </row>
    <row r="52" spans="1:16">
      <c r="A52" s="165" t="s">
        <v>61</v>
      </c>
      <c r="B52" s="163" t="s">
        <v>431</v>
      </c>
      <c r="C52" s="163" t="s">
        <v>1680</v>
      </c>
      <c r="D52" s="192"/>
      <c r="E52">
        <v>521</v>
      </c>
      <c r="F52">
        <v>558</v>
      </c>
      <c r="G52">
        <v>670</v>
      </c>
      <c r="H52">
        <v>773</v>
      </c>
      <c r="I52">
        <v>863</v>
      </c>
      <c r="J52" s="203">
        <v>952</v>
      </c>
      <c r="K52">
        <v>580</v>
      </c>
      <c r="L52">
        <v>595</v>
      </c>
      <c r="M52">
        <v>792</v>
      </c>
      <c r="N52">
        <v>971</v>
      </c>
      <c r="O52">
        <v>1064</v>
      </c>
      <c r="P52" s="203">
        <v>1156</v>
      </c>
    </row>
    <row r="53" spans="1:16">
      <c r="A53" s="165" t="s">
        <v>127</v>
      </c>
      <c r="B53" s="163" t="s">
        <v>1765</v>
      </c>
      <c r="C53" s="163" t="s">
        <v>1766</v>
      </c>
      <c r="E53">
        <v>442</v>
      </c>
      <c r="F53">
        <v>473</v>
      </c>
      <c r="G53">
        <v>568</v>
      </c>
      <c r="H53">
        <v>656</v>
      </c>
      <c r="I53">
        <v>732</v>
      </c>
      <c r="J53" s="203">
        <v>808</v>
      </c>
      <c r="K53">
        <v>471</v>
      </c>
      <c r="L53">
        <v>540</v>
      </c>
      <c r="M53">
        <v>665</v>
      </c>
      <c r="N53">
        <v>820</v>
      </c>
      <c r="O53">
        <v>896</v>
      </c>
      <c r="P53" s="203">
        <v>970</v>
      </c>
    </row>
    <row r="54" spans="1:16">
      <c r="A54" s="165" t="s">
        <v>128</v>
      </c>
      <c r="B54" s="163" t="s">
        <v>1767</v>
      </c>
      <c r="C54" s="163" t="s">
        <v>1768</v>
      </c>
      <c r="E54">
        <v>473</v>
      </c>
      <c r="F54">
        <v>507</v>
      </c>
      <c r="G54">
        <v>608</v>
      </c>
      <c r="H54">
        <v>703</v>
      </c>
      <c r="I54">
        <v>785</v>
      </c>
      <c r="J54" s="203">
        <v>866</v>
      </c>
      <c r="K54">
        <v>596</v>
      </c>
      <c r="L54">
        <v>640</v>
      </c>
      <c r="M54">
        <v>769</v>
      </c>
      <c r="N54">
        <v>880</v>
      </c>
      <c r="O54">
        <v>963</v>
      </c>
      <c r="P54" s="203">
        <v>1043</v>
      </c>
    </row>
    <row r="55" spans="1:16">
      <c r="A55" s="165" t="s">
        <v>129</v>
      </c>
      <c r="B55" s="163" t="s">
        <v>1769</v>
      </c>
      <c r="C55" s="163" t="s">
        <v>1770</v>
      </c>
      <c r="E55">
        <v>470</v>
      </c>
      <c r="F55">
        <v>483</v>
      </c>
      <c r="G55">
        <v>605</v>
      </c>
      <c r="H55">
        <v>698</v>
      </c>
      <c r="I55">
        <v>778</v>
      </c>
      <c r="J55" s="203">
        <v>859</v>
      </c>
      <c r="K55">
        <v>479</v>
      </c>
      <c r="L55">
        <v>483</v>
      </c>
      <c r="M55">
        <v>643</v>
      </c>
      <c r="N55">
        <v>874</v>
      </c>
      <c r="O55">
        <v>951</v>
      </c>
      <c r="P55" s="203">
        <v>1036</v>
      </c>
    </row>
    <row r="56" spans="1:16">
      <c r="A56" s="165" t="s">
        <v>69</v>
      </c>
      <c r="B56" s="163" t="s">
        <v>443</v>
      </c>
      <c r="C56" s="163" t="s">
        <v>1686</v>
      </c>
      <c r="D56" s="192"/>
      <c r="E56">
        <v>482</v>
      </c>
      <c r="F56">
        <v>531</v>
      </c>
      <c r="G56">
        <v>638</v>
      </c>
      <c r="H56">
        <v>737</v>
      </c>
      <c r="I56">
        <v>822</v>
      </c>
      <c r="J56" s="203">
        <v>908</v>
      </c>
      <c r="K56">
        <v>482</v>
      </c>
      <c r="L56">
        <v>562</v>
      </c>
      <c r="M56">
        <v>738</v>
      </c>
      <c r="N56">
        <v>924</v>
      </c>
      <c r="O56">
        <v>1011</v>
      </c>
      <c r="P56" s="203">
        <v>1097</v>
      </c>
    </row>
    <row r="57" spans="1:16">
      <c r="A57" s="165" t="s">
        <v>130</v>
      </c>
      <c r="B57" s="163" t="s">
        <v>1771</v>
      </c>
      <c r="C57" s="163" t="s">
        <v>1772</v>
      </c>
      <c r="E57">
        <v>442</v>
      </c>
      <c r="F57">
        <v>473</v>
      </c>
      <c r="G57">
        <v>568</v>
      </c>
      <c r="H57">
        <v>656</v>
      </c>
      <c r="I57">
        <v>732</v>
      </c>
      <c r="J57" s="203">
        <v>808</v>
      </c>
      <c r="K57">
        <v>476</v>
      </c>
      <c r="L57">
        <v>510</v>
      </c>
      <c r="M57">
        <v>626</v>
      </c>
      <c r="N57">
        <v>820</v>
      </c>
      <c r="O57">
        <v>896</v>
      </c>
      <c r="P57" s="203">
        <v>970</v>
      </c>
    </row>
    <row r="58" spans="1:16">
      <c r="A58" s="165" t="s">
        <v>131</v>
      </c>
      <c r="B58" s="163" t="s">
        <v>1773</v>
      </c>
      <c r="C58" s="163" t="s">
        <v>1774</v>
      </c>
      <c r="E58">
        <v>470</v>
      </c>
      <c r="F58">
        <v>503</v>
      </c>
      <c r="G58">
        <v>605</v>
      </c>
      <c r="H58">
        <v>698</v>
      </c>
      <c r="I58">
        <v>778</v>
      </c>
      <c r="J58" s="203">
        <v>859</v>
      </c>
      <c r="K58">
        <v>485</v>
      </c>
      <c r="L58">
        <v>578</v>
      </c>
      <c r="M58">
        <v>685</v>
      </c>
      <c r="N58">
        <v>874</v>
      </c>
      <c r="O58">
        <v>955</v>
      </c>
      <c r="P58" s="203">
        <v>1036</v>
      </c>
    </row>
    <row r="59" spans="1:16">
      <c r="A59" s="165" t="s">
        <v>41</v>
      </c>
      <c r="B59" s="163" t="s">
        <v>451</v>
      </c>
      <c r="C59" s="163" t="s">
        <v>1657</v>
      </c>
      <c r="D59" s="192"/>
      <c r="E59">
        <v>613</v>
      </c>
      <c r="F59">
        <v>657</v>
      </c>
      <c r="G59">
        <v>788</v>
      </c>
      <c r="H59">
        <v>911</v>
      </c>
      <c r="I59">
        <v>1017</v>
      </c>
      <c r="J59" s="203">
        <v>1122</v>
      </c>
      <c r="K59">
        <v>642</v>
      </c>
      <c r="L59">
        <v>730</v>
      </c>
      <c r="M59">
        <v>895</v>
      </c>
      <c r="N59">
        <v>1150</v>
      </c>
      <c r="O59">
        <v>1264</v>
      </c>
      <c r="P59" s="203">
        <v>1376</v>
      </c>
    </row>
    <row r="60" spans="1:16">
      <c r="A60" s="165" t="s">
        <v>132</v>
      </c>
      <c r="B60" s="163" t="s">
        <v>1775</v>
      </c>
      <c r="C60" s="163" t="s">
        <v>1776</v>
      </c>
      <c r="E60">
        <v>442</v>
      </c>
      <c r="F60">
        <v>473</v>
      </c>
      <c r="G60">
        <v>568</v>
      </c>
      <c r="H60">
        <v>656</v>
      </c>
      <c r="I60">
        <v>732</v>
      </c>
      <c r="J60" s="203">
        <v>808</v>
      </c>
      <c r="K60">
        <v>475</v>
      </c>
      <c r="L60">
        <v>521</v>
      </c>
      <c r="M60">
        <v>626</v>
      </c>
      <c r="N60">
        <v>820</v>
      </c>
      <c r="O60">
        <v>896</v>
      </c>
      <c r="P60" s="203">
        <v>970</v>
      </c>
    </row>
    <row r="61" spans="1:16">
      <c r="A61" s="165" t="s">
        <v>134</v>
      </c>
      <c r="B61" s="163" t="s">
        <v>1777</v>
      </c>
      <c r="C61" s="163" t="s">
        <v>1778</v>
      </c>
      <c r="E61">
        <v>452</v>
      </c>
      <c r="F61">
        <v>482</v>
      </c>
      <c r="G61">
        <v>582</v>
      </c>
      <c r="H61">
        <v>672</v>
      </c>
      <c r="I61">
        <v>750</v>
      </c>
      <c r="J61" s="203">
        <v>828</v>
      </c>
      <c r="K61">
        <v>462</v>
      </c>
      <c r="L61">
        <v>482</v>
      </c>
      <c r="M61">
        <v>652</v>
      </c>
      <c r="N61">
        <v>840</v>
      </c>
      <c r="O61">
        <v>912</v>
      </c>
      <c r="P61" s="203">
        <v>994</v>
      </c>
    </row>
    <row r="62" spans="1:16">
      <c r="A62" s="165" t="s">
        <v>42</v>
      </c>
      <c r="B62" s="163" t="s">
        <v>459</v>
      </c>
      <c r="C62" s="163" t="s">
        <v>1658</v>
      </c>
      <c r="D62" s="192"/>
      <c r="E62">
        <v>613</v>
      </c>
      <c r="F62">
        <v>657</v>
      </c>
      <c r="G62">
        <v>788</v>
      </c>
      <c r="H62">
        <v>911</v>
      </c>
      <c r="I62">
        <v>1017</v>
      </c>
      <c r="J62" s="203">
        <v>1122</v>
      </c>
      <c r="K62">
        <v>642</v>
      </c>
      <c r="L62">
        <v>730</v>
      </c>
      <c r="M62">
        <v>895</v>
      </c>
      <c r="N62">
        <v>1150</v>
      </c>
      <c r="O62">
        <v>1264</v>
      </c>
      <c r="P62" s="203">
        <v>1376</v>
      </c>
    </row>
    <row r="63" spans="1:16">
      <c r="A63" s="165" t="s">
        <v>43</v>
      </c>
      <c r="B63" s="163" t="s">
        <v>461</v>
      </c>
      <c r="C63" s="163" t="s">
        <v>1659</v>
      </c>
      <c r="D63" s="192"/>
      <c r="E63">
        <v>613</v>
      </c>
      <c r="F63">
        <v>657</v>
      </c>
      <c r="G63">
        <v>788</v>
      </c>
      <c r="H63">
        <v>911</v>
      </c>
      <c r="I63">
        <v>1017</v>
      </c>
      <c r="J63" s="203">
        <v>1122</v>
      </c>
      <c r="K63">
        <v>642</v>
      </c>
      <c r="L63">
        <v>730</v>
      </c>
      <c r="M63">
        <v>895</v>
      </c>
      <c r="N63">
        <v>1150</v>
      </c>
      <c r="O63">
        <v>1264</v>
      </c>
      <c r="P63" s="203">
        <v>1376</v>
      </c>
    </row>
    <row r="64" spans="1:16">
      <c r="A64" s="165" t="s">
        <v>133</v>
      </c>
      <c r="B64" s="163" t="s">
        <v>1779</v>
      </c>
      <c r="C64" s="163" t="s">
        <v>1780</v>
      </c>
      <c r="E64">
        <v>460</v>
      </c>
      <c r="F64">
        <v>463</v>
      </c>
      <c r="G64">
        <v>605</v>
      </c>
      <c r="H64">
        <v>698</v>
      </c>
      <c r="I64">
        <v>778</v>
      </c>
      <c r="J64" s="203">
        <v>859</v>
      </c>
      <c r="K64">
        <v>460</v>
      </c>
      <c r="L64">
        <v>463</v>
      </c>
      <c r="M64">
        <v>626</v>
      </c>
      <c r="N64">
        <v>780</v>
      </c>
      <c r="O64">
        <v>908</v>
      </c>
      <c r="P64" s="203">
        <v>1036</v>
      </c>
    </row>
    <row r="65" spans="1:16">
      <c r="A65" s="165" t="s">
        <v>135</v>
      </c>
      <c r="B65" s="163" t="s">
        <v>1781</v>
      </c>
      <c r="C65" s="163" t="s">
        <v>1782</v>
      </c>
      <c r="E65">
        <v>442</v>
      </c>
      <c r="F65">
        <v>473</v>
      </c>
      <c r="G65">
        <v>568</v>
      </c>
      <c r="H65">
        <v>656</v>
      </c>
      <c r="I65">
        <v>732</v>
      </c>
      <c r="J65" s="203">
        <v>808</v>
      </c>
      <c r="K65">
        <v>461</v>
      </c>
      <c r="L65">
        <v>506</v>
      </c>
      <c r="M65">
        <v>651</v>
      </c>
      <c r="N65">
        <v>811</v>
      </c>
      <c r="O65">
        <v>896</v>
      </c>
      <c r="P65" s="203">
        <v>970</v>
      </c>
    </row>
    <row r="66" spans="1:16">
      <c r="A66" s="165" t="s">
        <v>136</v>
      </c>
      <c r="B66" s="163" t="s">
        <v>1783</v>
      </c>
      <c r="C66" s="163" t="s">
        <v>1784</v>
      </c>
      <c r="E66">
        <v>442</v>
      </c>
      <c r="F66">
        <v>473</v>
      </c>
      <c r="G66">
        <v>568</v>
      </c>
      <c r="H66">
        <v>656</v>
      </c>
      <c r="I66">
        <v>732</v>
      </c>
      <c r="J66" s="203">
        <v>808</v>
      </c>
      <c r="K66">
        <v>473</v>
      </c>
      <c r="L66">
        <v>528</v>
      </c>
      <c r="M66">
        <v>626</v>
      </c>
      <c r="N66">
        <v>780</v>
      </c>
      <c r="O66">
        <v>837</v>
      </c>
      <c r="P66" s="203">
        <v>963</v>
      </c>
    </row>
    <row r="67" spans="1:16">
      <c r="A67" s="165" t="s">
        <v>137</v>
      </c>
      <c r="B67" s="163" t="s">
        <v>1785</v>
      </c>
      <c r="C67" s="163" t="s">
        <v>1786</v>
      </c>
      <c r="E67">
        <v>459</v>
      </c>
      <c r="F67">
        <v>480</v>
      </c>
      <c r="G67">
        <v>597</v>
      </c>
      <c r="H67">
        <v>690</v>
      </c>
      <c r="I67">
        <v>770</v>
      </c>
      <c r="J67" s="203">
        <v>850</v>
      </c>
      <c r="K67">
        <v>459</v>
      </c>
      <c r="L67">
        <v>480</v>
      </c>
      <c r="M67">
        <v>649</v>
      </c>
      <c r="N67">
        <v>808</v>
      </c>
      <c r="O67">
        <v>941</v>
      </c>
      <c r="P67" s="203">
        <v>1022</v>
      </c>
    </row>
    <row r="68" spans="1:16">
      <c r="A68" s="165" t="s">
        <v>138</v>
      </c>
      <c r="B68" s="163" t="s">
        <v>1787</v>
      </c>
      <c r="C68" s="163" t="s">
        <v>1788</v>
      </c>
      <c r="E68">
        <v>442</v>
      </c>
      <c r="F68">
        <v>473</v>
      </c>
      <c r="G68">
        <v>568</v>
      </c>
      <c r="H68">
        <v>656</v>
      </c>
      <c r="I68">
        <v>732</v>
      </c>
      <c r="J68" s="203">
        <v>808</v>
      </c>
      <c r="K68">
        <v>462</v>
      </c>
      <c r="L68">
        <v>550</v>
      </c>
      <c r="M68">
        <v>652</v>
      </c>
      <c r="N68">
        <v>812</v>
      </c>
      <c r="O68">
        <v>896</v>
      </c>
      <c r="P68" s="203">
        <v>970</v>
      </c>
    </row>
    <row r="69" spans="1:16">
      <c r="A69" s="165" t="s">
        <v>139</v>
      </c>
      <c r="B69" s="163" t="s">
        <v>1789</v>
      </c>
      <c r="C69" s="163" t="s">
        <v>1790</v>
      </c>
      <c r="E69">
        <v>442</v>
      </c>
      <c r="F69">
        <v>473</v>
      </c>
      <c r="G69">
        <v>568</v>
      </c>
      <c r="H69">
        <v>656</v>
      </c>
      <c r="I69">
        <v>732</v>
      </c>
      <c r="J69" s="203">
        <v>808</v>
      </c>
      <c r="K69">
        <v>472</v>
      </c>
      <c r="L69">
        <v>499</v>
      </c>
      <c r="M69">
        <v>626</v>
      </c>
      <c r="N69">
        <v>780</v>
      </c>
      <c r="O69">
        <v>896</v>
      </c>
      <c r="P69" s="203">
        <v>970</v>
      </c>
    </row>
    <row r="70" spans="1:16">
      <c r="A70" s="165" t="s">
        <v>73</v>
      </c>
      <c r="B70" s="163" t="s">
        <v>482</v>
      </c>
      <c r="C70" s="163" t="s">
        <v>1690</v>
      </c>
      <c r="D70" s="192"/>
      <c r="E70">
        <v>495</v>
      </c>
      <c r="F70">
        <v>530</v>
      </c>
      <c r="G70">
        <v>636</v>
      </c>
      <c r="H70">
        <v>735</v>
      </c>
      <c r="I70">
        <v>820</v>
      </c>
      <c r="J70" s="203">
        <v>904</v>
      </c>
      <c r="K70">
        <v>518</v>
      </c>
      <c r="L70">
        <v>564</v>
      </c>
      <c r="M70">
        <v>732</v>
      </c>
      <c r="N70">
        <v>922</v>
      </c>
      <c r="O70">
        <v>970</v>
      </c>
      <c r="P70" s="203">
        <v>1095</v>
      </c>
    </row>
    <row r="71" spans="1:16">
      <c r="A71" s="165" t="s">
        <v>140</v>
      </c>
      <c r="B71" s="163" t="s">
        <v>1791</v>
      </c>
      <c r="C71" s="163" t="s">
        <v>1792</v>
      </c>
      <c r="E71">
        <v>442</v>
      </c>
      <c r="F71">
        <v>473</v>
      </c>
      <c r="G71">
        <v>568</v>
      </c>
      <c r="H71">
        <v>656</v>
      </c>
      <c r="I71">
        <v>732</v>
      </c>
      <c r="J71" s="203">
        <v>808</v>
      </c>
      <c r="K71">
        <v>478</v>
      </c>
      <c r="L71">
        <v>519</v>
      </c>
      <c r="M71">
        <v>668</v>
      </c>
      <c r="N71">
        <v>820</v>
      </c>
      <c r="O71">
        <v>896</v>
      </c>
      <c r="P71" s="203">
        <v>970</v>
      </c>
    </row>
    <row r="72" spans="1:16">
      <c r="A72" s="165" t="s">
        <v>51</v>
      </c>
      <c r="B72" s="163" t="s">
        <v>490</v>
      </c>
      <c r="C72" s="163" t="s">
        <v>1668</v>
      </c>
      <c r="D72" s="192"/>
      <c r="E72">
        <v>442</v>
      </c>
      <c r="F72">
        <v>473</v>
      </c>
      <c r="G72">
        <v>568</v>
      </c>
      <c r="H72">
        <v>656</v>
      </c>
      <c r="I72">
        <v>732</v>
      </c>
      <c r="J72" s="203">
        <v>808</v>
      </c>
      <c r="K72">
        <v>523</v>
      </c>
      <c r="L72">
        <v>572</v>
      </c>
      <c r="M72">
        <v>706</v>
      </c>
      <c r="N72">
        <v>820</v>
      </c>
      <c r="O72">
        <v>896</v>
      </c>
      <c r="P72" s="203">
        <v>970</v>
      </c>
    </row>
    <row r="73" spans="1:16">
      <c r="A73" s="165" t="s">
        <v>44</v>
      </c>
      <c r="B73" s="163" t="s">
        <v>487</v>
      </c>
      <c r="C73" s="163" t="s">
        <v>1660</v>
      </c>
      <c r="D73" s="192"/>
      <c r="E73">
        <v>613</v>
      </c>
      <c r="F73">
        <v>657</v>
      </c>
      <c r="G73">
        <v>788</v>
      </c>
      <c r="H73">
        <v>911</v>
      </c>
      <c r="I73">
        <v>1017</v>
      </c>
      <c r="J73" s="203">
        <v>1122</v>
      </c>
      <c r="K73">
        <v>642</v>
      </c>
      <c r="L73">
        <v>730</v>
      </c>
      <c r="M73">
        <v>895</v>
      </c>
      <c r="N73">
        <v>1150</v>
      </c>
      <c r="O73">
        <v>1264</v>
      </c>
      <c r="P73" s="203">
        <v>1376</v>
      </c>
    </row>
    <row r="74" spans="1:16">
      <c r="A74" s="165" t="s">
        <v>141</v>
      </c>
      <c r="B74" s="163" t="s">
        <v>1793</v>
      </c>
      <c r="C74" s="163" t="s">
        <v>1794</v>
      </c>
      <c r="E74">
        <v>472</v>
      </c>
      <c r="F74">
        <v>506</v>
      </c>
      <c r="G74">
        <v>607</v>
      </c>
      <c r="H74">
        <v>701</v>
      </c>
      <c r="I74">
        <v>782</v>
      </c>
      <c r="J74" s="203">
        <v>863</v>
      </c>
      <c r="K74">
        <v>533</v>
      </c>
      <c r="L74">
        <v>537</v>
      </c>
      <c r="M74">
        <v>705</v>
      </c>
      <c r="N74">
        <v>878</v>
      </c>
      <c r="O74">
        <v>950</v>
      </c>
      <c r="P74" s="203">
        <v>1041</v>
      </c>
    </row>
    <row r="75" spans="1:16">
      <c r="A75" s="165" t="s">
        <v>142</v>
      </c>
      <c r="B75" s="163" t="s">
        <v>1795</v>
      </c>
      <c r="C75" s="163" t="s">
        <v>1796</v>
      </c>
      <c r="E75">
        <v>421</v>
      </c>
      <c r="F75">
        <v>473</v>
      </c>
      <c r="G75">
        <v>568</v>
      </c>
      <c r="H75">
        <v>656</v>
      </c>
      <c r="I75">
        <v>732</v>
      </c>
      <c r="J75" s="203">
        <v>808</v>
      </c>
      <c r="K75">
        <v>421</v>
      </c>
      <c r="L75">
        <v>511</v>
      </c>
      <c r="M75">
        <v>626</v>
      </c>
      <c r="N75">
        <v>820</v>
      </c>
      <c r="O75">
        <v>867</v>
      </c>
      <c r="P75" s="203">
        <v>970</v>
      </c>
    </row>
    <row r="76" spans="1:16">
      <c r="A76" s="165" t="s">
        <v>143</v>
      </c>
      <c r="B76" s="163" t="s">
        <v>1797</v>
      </c>
      <c r="C76" s="163" t="s">
        <v>1798</v>
      </c>
      <c r="E76">
        <v>400</v>
      </c>
      <c r="F76">
        <v>497</v>
      </c>
      <c r="G76">
        <v>641</v>
      </c>
      <c r="H76">
        <v>740</v>
      </c>
      <c r="I76">
        <v>826</v>
      </c>
      <c r="J76" s="203">
        <v>911</v>
      </c>
      <c r="K76">
        <v>400</v>
      </c>
      <c r="L76">
        <v>497</v>
      </c>
      <c r="M76">
        <v>673</v>
      </c>
      <c r="N76">
        <v>925</v>
      </c>
      <c r="O76">
        <v>1016</v>
      </c>
      <c r="P76" s="203">
        <v>1102</v>
      </c>
    </row>
    <row r="77" spans="1:16">
      <c r="A77" s="165" t="s">
        <v>144</v>
      </c>
      <c r="B77" s="163" t="s">
        <v>1799</v>
      </c>
      <c r="C77" s="163" t="s">
        <v>1800</v>
      </c>
      <c r="E77">
        <v>516</v>
      </c>
      <c r="F77">
        <v>548</v>
      </c>
      <c r="G77">
        <v>672</v>
      </c>
      <c r="H77">
        <v>776</v>
      </c>
      <c r="I77">
        <v>866</v>
      </c>
      <c r="J77" s="203">
        <v>956</v>
      </c>
      <c r="K77">
        <v>516</v>
      </c>
      <c r="L77">
        <v>548</v>
      </c>
      <c r="M77">
        <v>729</v>
      </c>
      <c r="N77">
        <v>920</v>
      </c>
      <c r="O77">
        <v>974</v>
      </c>
      <c r="P77" s="203">
        <v>1120</v>
      </c>
    </row>
    <row r="78" spans="1:16">
      <c r="A78" s="165" t="s">
        <v>145</v>
      </c>
      <c r="B78" s="163" t="s">
        <v>1801</v>
      </c>
      <c r="C78" s="163" t="s">
        <v>1802</v>
      </c>
      <c r="E78">
        <v>449</v>
      </c>
      <c r="F78">
        <v>463</v>
      </c>
      <c r="G78">
        <v>593</v>
      </c>
      <c r="H78">
        <v>685</v>
      </c>
      <c r="I78">
        <v>765</v>
      </c>
      <c r="J78" s="203">
        <v>843</v>
      </c>
      <c r="K78">
        <v>449</v>
      </c>
      <c r="L78">
        <v>463</v>
      </c>
      <c r="M78">
        <v>626</v>
      </c>
      <c r="N78">
        <v>857</v>
      </c>
      <c r="O78">
        <v>926</v>
      </c>
      <c r="P78" s="203">
        <v>1015</v>
      </c>
    </row>
    <row r="79" spans="1:16">
      <c r="A79" s="165" t="s">
        <v>146</v>
      </c>
      <c r="B79" s="163" t="s">
        <v>1803</v>
      </c>
      <c r="C79" s="163" t="s">
        <v>1804</v>
      </c>
      <c r="E79">
        <v>442</v>
      </c>
      <c r="F79">
        <v>473</v>
      </c>
      <c r="G79">
        <v>568</v>
      </c>
      <c r="H79">
        <v>656</v>
      </c>
      <c r="I79">
        <v>732</v>
      </c>
      <c r="J79" s="203">
        <v>808</v>
      </c>
      <c r="K79">
        <v>449</v>
      </c>
      <c r="L79">
        <v>528</v>
      </c>
      <c r="M79">
        <v>626</v>
      </c>
      <c r="N79">
        <v>820</v>
      </c>
      <c r="O79">
        <v>896</v>
      </c>
      <c r="P79" s="203">
        <v>970</v>
      </c>
    </row>
    <row r="80" spans="1:16">
      <c r="A80" s="165" t="s">
        <v>147</v>
      </c>
      <c r="B80" s="163" t="s">
        <v>1805</v>
      </c>
      <c r="C80" s="163" t="s">
        <v>1806</v>
      </c>
      <c r="E80">
        <v>442</v>
      </c>
      <c r="F80">
        <v>473</v>
      </c>
      <c r="G80">
        <v>568</v>
      </c>
      <c r="H80">
        <v>656</v>
      </c>
      <c r="I80">
        <v>732</v>
      </c>
      <c r="J80" s="203">
        <v>808</v>
      </c>
      <c r="K80">
        <v>443</v>
      </c>
      <c r="L80">
        <v>486</v>
      </c>
      <c r="M80">
        <v>626</v>
      </c>
      <c r="N80">
        <v>820</v>
      </c>
      <c r="O80">
        <v>896</v>
      </c>
      <c r="P80" s="203">
        <v>970</v>
      </c>
    </row>
    <row r="81" spans="1:16">
      <c r="A81" s="205" t="s">
        <v>53</v>
      </c>
      <c r="B81" s="206" t="s">
        <v>513</v>
      </c>
      <c r="C81" s="206" t="s">
        <v>1670</v>
      </c>
      <c r="D81" s="192"/>
      <c r="E81">
        <v>586</v>
      </c>
      <c r="F81">
        <v>628</v>
      </c>
      <c r="G81">
        <v>753</v>
      </c>
      <c r="H81">
        <v>870</v>
      </c>
      <c r="I81">
        <v>971</v>
      </c>
      <c r="J81" s="203">
        <v>1071</v>
      </c>
      <c r="K81" s="204">
        <v>636</v>
      </c>
      <c r="L81" s="204">
        <v>765</v>
      </c>
      <c r="M81" s="204">
        <v>945</v>
      </c>
      <c r="N81">
        <v>1097</v>
      </c>
      <c r="O81">
        <v>1205</v>
      </c>
      <c r="P81" s="203">
        <v>1311</v>
      </c>
    </row>
    <row r="82" spans="1:16">
      <c r="A82" s="165" t="s">
        <v>148</v>
      </c>
      <c r="B82" s="163" t="s">
        <v>1807</v>
      </c>
      <c r="C82" s="163" t="s">
        <v>1808</v>
      </c>
      <c r="E82">
        <v>443</v>
      </c>
      <c r="F82">
        <v>463</v>
      </c>
      <c r="G82">
        <v>615</v>
      </c>
      <c r="H82">
        <v>710</v>
      </c>
      <c r="I82">
        <v>792</v>
      </c>
      <c r="J82" s="203">
        <v>874</v>
      </c>
      <c r="K82">
        <v>443</v>
      </c>
      <c r="L82">
        <v>463</v>
      </c>
      <c r="M82">
        <v>626</v>
      </c>
      <c r="N82">
        <v>888</v>
      </c>
      <c r="O82">
        <v>971</v>
      </c>
      <c r="P82" s="203">
        <v>1053</v>
      </c>
    </row>
    <row r="83" spans="1:16">
      <c r="A83" s="165" t="s">
        <v>149</v>
      </c>
      <c r="B83" s="163" t="s">
        <v>1809</v>
      </c>
      <c r="C83" s="163" t="s">
        <v>1810</v>
      </c>
      <c r="E83">
        <v>460</v>
      </c>
      <c r="F83">
        <v>548</v>
      </c>
      <c r="G83">
        <v>657</v>
      </c>
      <c r="H83">
        <v>759</v>
      </c>
      <c r="I83">
        <v>847</v>
      </c>
      <c r="J83" s="203">
        <v>935</v>
      </c>
      <c r="K83">
        <v>460</v>
      </c>
      <c r="L83">
        <v>571</v>
      </c>
      <c r="M83">
        <v>773</v>
      </c>
      <c r="N83">
        <v>953</v>
      </c>
      <c r="O83">
        <v>1044</v>
      </c>
      <c r="P83" s="203">
        <v>1133</v>
      </c>
    </row>
    <row r="84" spans="1:16">
      <c r="A84" s="165" t="s">
        <v>150</v>
      </c>
      <c r="B84" s="163" t="s">
        <v>1811</v>
      </c>
      <c r="C84" s="163" t="s">
        <v>1812</v>
      </c>
      <c r="E84">
        <v>442</v>
      </c>
      <c r="F84">
        <v>473</v>
      </c>
      <c r="G84">
        <v>568</v>
      </c>
      <c r="H84">
        <v>656</v>
      </c>
      <c r="I84">
        <v>732</v>
      </c>
      <c r="J84" s="203">
        <v>808</v>
      </c>
      <c r="K84">
        <v>466</v>
      </c>
      <c r="L84">
        <v>558</v>
      </c>
      <c r="M84">
        <v>668</v>
      </c>
      <c r="N84">
        <v>820</v>
      </c>
      <c r="O84">
        <v>896</v>
      </c>
      <c r="P84" s="203">
        <v>970</v>
      </c>
    </row>
    <row r="85" spans="1:16">
      <c r="A85" s="165" t="s">
        <v>151</v>
      </c>
      <c r="B85" s="163" t="s">
        <v>1813</v>
      </c>
      <c r="C85" s="163" t="s">
        <v>1814</v>
      </c>
      <c r="E85">
        <v>470</v>
      </c>
      <c r="F85">
        <v>503</v>
      </c>
      <c r="G85">
        <v>605</v>
      </c>
      <c r="H85">
        <v>698</v>
      </c>
      <c r="I85">
        <v>778</v>
      </c>
      <c r="J85" s="203">
        <v>859</v>
      </c>
      <c r="K85">
        <v>477</v>
      </c>
      <c r="L85">
        <v>506</v>
      </c>
      <c r="M85">
        <v>626</v>
      </c>
      <c r="N85">
        <v>874</v>
      </c>
      <c r="O85">
        <v>937</v>
      </c>
      <c r="P85" s="203">
        <v>1036</v>
      </c>
    </row>
    <row r="86" spans="1:16">
      <c r="A86" s="205" t="s">
        <v>54</v>
      </c>
      <c r="B86" s="206" t="s">
        <v>527</v>
      </c>
      <c r="C86" s="206" t="s">
        <v>1671</v>
      </c>
      <c r="D86" s="192"/>
      <c r="E86">
        <v>586</v>
      </c>
      <c r="F86">
        <v>628</v>
      </c>
      <c r="G86">
        <v>753</v>
      </c>
      <c r="H86">
        <v>870</v>
      </c>
      <c r="I86">
        <v>971</v>
      </c>
      <c r="J86" s="203">
        <v>1071</v>
      </c>
      <c r="K86" s="204">
        <v>636</v>
      </c>
      <c r="L86" s="204">
        <v>765</v>
      </c>
      <c r="M86" s="204">
        <v>945</v>
      </c>
      <c r="N86">
        <v>1097</v>
      </c>
      <c r="O86">
        <v>1205</v>
      </c>
      <c r="P86" s="203">
        <v>1311</v>
      </c>
    </row>
    <row r="87" spans="1:16">
      <c r="A87" s="165" t="s">
        <v>152</v>
      </c>
      <c r="B87" s="163" t="s">
        <v>1815</v>
      </c>
      <c r="C87" s="163" t="s">
        <v>1816</v>
      </c>
      <c r="E87">
        <v>449</v>
      </c>
      <c r="F87">
        <v>486</v>
      </c>
      <c r="G87">
        <v>583</v>
      </c>
      <c r="H87">
        <v>673</v>
      </c>
      <c r="I87">
        <v>751</v>
      </c>
      <c r="J87" s="203">
        <v>829</v>
      </c>
      <c r="K87">
        <v>449</v>
      </c>
      <c r="L87">
        <v>528</v>
      </c>
      <c r="M87">
        <v>626</v>
      </c>
      <c r="N87">
        <v>841</v>
      </c>
      <c r="O87">
        <v>919</v>
      </c>
      <c r="P87" s="203">
        <v>996</v>
      </c>
    </row>
    <row r="88" spans="1:16">
      <c r="A88" s="165" t="s">
        <v>153</v>
      </c>
      <c r="B88" s="163" t="s">
        <v>1817</v>
      </c>
      <c r="C88" s="163" t="s">
        <v>1818</v>
      </c>
      <c r="E88">
        <v>583</v>
      </c>
      <c r="F88">
        <v>625</v>
      </c>
      <c r="G88">
        <v>751</v>
      </c>
      <c r="H88">
        <v>867</v>
      </c>
      <c r="I88">
        <v>967</v>
      </c>
      <c r="J88" s="203">
        <v>1068</v>
      </c>
      <c r="K88">
        <v>634</v>
      </c>
      <c r="L88">
        <v>662</v>
      </c>
      <c r="M88">
        <v>895</v>
      </c>
      <c r="N88">
        <v>1094</v>
      </c>
      <c r="O88">
        <v>1200</v>
      </c>
      <c r="P88" s="203">
        <v>1306</v>
      </c>
    </row>
    <row r="89" spans="1:16">
      <c r="A89" s="165" t="s">
        <v>154</v>
      </c>
      <c r="B89" s="163" t="s">
        <v>1819</v>
      </c>
      <c r="C89" s="163" t="s">
        <v>1820</v>
      </c>
      <c r="E89">
        <v>471</v>
      </c>
      <c r="F89">
        <v>517</v>
      </c>
      <c r="G89">
        <v>665</v>
      </c>
      <c r="H89">
        <v>815</v>
      </c>
      <c r="I89">
        <v>910</v>
      </c>
      <c r="J89" s="203">
        <v>1003</v>
      </c>
      <c r="K89">
        <v>471</v>
      </c>
      <c r="L89">
        <v>517</v>
      </c>
      <c r="M89">
        <v>665</v>
      </c>
      <c r="N89">
        <v>828</v>
      </c>
      <c r="O89">
        <v>965</v>
      </c>
      <c r="P89" s="203">
        <v>1110</v>
      </c>
    </row>
    <row r="90" spans="1:16">
      <c r="A90" s="165" t="s">
        <v>88</v>
      </c>
      <c r="B90" s="163" t="s">
        <v>539</v>
      </c>
      <c r="C90" s="163" t="s">
        <v>1704</v>
      </c>
      <c r="D90" s="192"/>
      <c r="E90">
        <v>496</v>
      </c>
      <c r="F90">
        <v>531</v>
      </c>
      <c r="G90">
        <v>638</v>
      </c>
      <c r="H90">
        <v>737</v>
      </c>
      <c r="I90">
        <v>822</v>
      </c>
      <c r="J90" s="203">
        <v>908</v>
      </c>
      <c r="K90">
        <v>535</v>
      </c>
      <c r="L90">
        <v>570</v>
      </c>
      <c r="M90">
        <v>721</v>
      </c>
      <c r="N90">
        <v>898</v>
      </c>
      <c r="O90">
        <v>1011</v>
      </c>
      <c r="P90" s="203">
        <v>1097</v>
      </c>
    </row>
    <row r="91" spans="1:16">
      <c r="A91" s="165" t="s">
        <v>155</v>
      </c>
      <c r="B91" s="163" t="s">
        <v>1821</v>
      </c>
      <c r="C91" s="163" t="s">
        <v>1822</v>
      </c>
      <c r="E91">
        <v>442</v>
      </c>
      <c r="F91">
        <v>463</v>
      </c>
      <c r="G91">
        <v>568</v>
      </c>
      <c r="H91">
        <v>656</v>
      </c>
      <c r="I91">
        <v>732</v>
      </c>
      <c r="J91" s="203">
        <v>808</v>
      </c>
      <c r="K91">
        <v>460</v>
      </c>
      <c r="L91">
        <v>463</v>
      </c>
      <c r="M91">
        <v>626</v>
      </c>
      <c r="N91">
        <v>820</v>
      </c>
      <c r="O91">
        <v>896</v>
      </c>
      <c r="P91" s="203">
        <v>970</v>
      </c>
    </row>
    <row r="92" spans="1:16">
      <c r="A92" s="165" t="s">
        <v>156</v>
      </c>
      <c r="B92" s="163" t="s">
        <v>1823</v>
      </c>
      <c r="C92" s="163" t="s">
        <v>1824</v>
      </c>
      <c r="E92">
        <v>450</v>
      </c>
      <c r="F92">
        <v>493</v>
      </c>
      <c r="G92">
        <v>592</v>
      </c>
      <c r="H92">
        <v>684</v>
      </c>
      <c r="I92">
        <v>763</v>
      </c>
      <c r="J92" s="203">
        <v>842</v>
      </c>
      <c r="K92">
        <v>450</v>
      </c>
      <c r="L92">
        <v>496</v>
      </c>
      <c r="M92">
        <v>636</v>
      </c>
      <c r="N92">
        <v>798</v>
      </c>
      <c r="O92">
        <v>935</v>
      </c>
      <c r="P92" s="203">
        <v>1013</v>
      </c>
    </row>
    <row r="93" spans="1:16">
      <c r="A93" s="165" t="s">
        <v>83</v>
      </c>
      <c r="B93" s="163" t="s">
        <v>548</v>
      </c>
      <c r="C93" s="163" t="s">
        <v>1701</v>
      </c>
      <c r="D93" s="192"/>
      <c r="E93">
        <v>540</v>
      </c>
      <c r="F93">
        <v>578</v>
      </c>
      <c r="G93">
        <v>695</v>
      </c>
      <c r="H93">
        <v>802</v>
      </c>
      <c r="I93">
        <v>895</v>
      </c>
      <c r="J93" s="203">
        <v>988</v>
      </c>
      <c r="K93">
        <v>568</v>
      </c>
      <c r="L93">
        <v>626</v>
      </c>
      <c r="M93">
        <v>809</v>
      </c>
      <c r="N93">
        <v>1009</v>
      </c>
      <c r="O93">
        <v>1106</v>
      </c>
      <c r="P93" s="203">
        <v>1202</v>
      </c>
    </row>
    <row r="94" spans="1:16">
      <c r="A94" s="165" t="s">
        <v>66</v>
      </c>
      <c r="B94" s="163" t="s">
        <v>551</v>
      </c>
      <c r="C94" s="163" t="s">
        <v>1683</v>
      </c>
      <c r="D94" s="192"/>
      <c r="E94">
        <v>493</v>
      </c>
      <c r="F94">
        <v>529</v>
      </c>
      <c r="G94">
        <v>635</v>
      </c>
      <c r="H94">
        <v>733</v>
      </c>
      <c r="I94">
        <v>818</v>
      </c>
      <c r="J94" s="203">
        <v>903</v>
      </c>
      <c r="K94">
        <v>623</v>
      </c>
      <c r="L94">
        <v>642</v>
      </c>
      <c r="M94">
        <v>788</v>
      </c>
      <c r="N94">
        <v>919</v>
      </c>
      <c r="O94">
        <v>1006</v>
      </c>
      <c r="P94" s="203">
        <v>1091</v>
      </c>
    </row>
    <row r="95" spans="1:16">
      <c r="A95" s="165" t="s">
        <v>157</v>
      </c>
      <c r="B95" s="163" t="s">
        <v>1825</v>
      </c>
      <c r="C95" s="163" t="s">
        <v>1826</v>
      </c>
      <c r="E95">
        <v>452</v>
      </c>
      <c r="F95">
        <v>503</v>
      </c>
      <c r="G95">
        <v>605</v>
      </c>
      <c r="H95">
        <v>698</v>
      </c>
      <c r="I95">
        <v>778</v>
      </c>
      <c r="J95" s="203">
        <v>859</v>
      </c>
      <c r="K95">
        <v>452</v>
      </c>
      <c r="L95">
        <v>511</v>
      </c>
      <c r="M95">
        <v>639</v>
      </c>
      <c r="N95">
        <v>852</v>
      </c>
      <c r="O95">
        <v>927</v>
      </c>
      <c r="P95" s="203">
        <v>1036</v>
      </c>
    </row>
    <row r="96" spans="1:16">
      <c r="A96" s="165" t="s">
        <v>81</v>
      </c>
      <c r="B96" s="163" t="s">
        <v>556</v>
      </c>
      <c r="C96" s="163" t="s">
        <v>1696</v>
      </c>
      <c r="D96" s="192"/>
      <c r="E96">
        <v>537</v>
      </c>
      <c r="F96">
        <v>575</v>
      </c>
      <c r="G96">
        <v>690</v>
      </c>
      <c r="H96">
        <v>797</v>
      </c>
      <c r="I96">
        <v>890</v>
      </c>
      <c r="J96" s="203">
        <v>981</v>
      </c>
      <c r="K96">
        <v>593</v>
      </c>
      <c r="L96">
        <v>693</v>
      </c>
      <c r="M96">
        <v>870</v>
      </c>
      <c r="N96">
        <v>1002</v>
      </c>
      <c r="O96">
        <v>1099</v>
      </c>
      <c r="P96" s="203">
        <v>1194</v>
      </c>
    </row>
    <row r="97" spans="1:16">
      <c r="A97" s="165" t="s">
        <v>158</v>
      </c>
      <c r="B97" s="163" t="s">
        <v>1827</v>
      </c>
      <c r="C97" s="163" t="s">
        <v>1828</v>
      </c>
      <c r="E97">
        <v>442</v>
      </c>
      <c r="F97">
        <v>473</v>
      </c>
      <c r="G97">
        <v>568</v>
      </c>
      <c r="H97">
        <v>656</v>
      </c>
      <c r="I97">
        <v>732</v>
      </c>
      <c r="J97" s="203">
        <v>808</v>
      </c>
      <c r="K97">
        <v>457</v>
      </c>
      <c r="L97">
        <v>491</v>
      </c>
      <c r="M97">
        <v>626</v>
      </c>
      <c r="N97">
        <v>820</v>
      </c>
      <c r="O97">
        <v>896</v>
      </c>
      <c r="P97" s="203">
        <v>970</v>
      </c>
    </row>
    <row r="98" spans="1:16">
      <c r="A98" s="165" t="s">
        <v>159</v>
      </c>
      <c r="B98" s="163" t="s">
        <v>1829</v>
      </c>
      <c r="C98" s="163" t="s">
        <v>1830</v>
      </c>
      <c r="E98">
        <v>442</v>
      </c>
      <c r="F98">
        <v>473</v>
      </c>
      <c r="G98">
        <v>568</v>
      </c>
      <c r="H98">
        <v>656</v>
      </c>
      <c r="I98">
        <v>732</v>
      </c>
      <c r="J98" s="203">
        <v>808</v>
      </c>
      <c r="K98">
        <v>462</v>
      </c>
      <c r="L98">
        <v>486</v>
      </c>
      <c r="M98">
        <v>626</v>
      </c>
      <c r="N98">
        <v>820</v>
      </c>
      <c r="O98">
        <v>896</v>
      </c>
      <c r="P98" s="203">
        <v>970</v>
      </c>
    </row>
    <row r="99" spans="1:16">
      <c r="A99" s="165" t="s">
        <v>160</v>
      </c>
      <c r="B99" s="163" t="s">
        <v>1831</v>
      </c>
      <c r="C99" s="163" t="s">
        <v>1832</v>
      </c>
      <c r="E99">
        <v>463</v>
      </c>
      <c r="F99">
        <v>493</v>
      </c>
      <c r="G99">
        <v>602</v>
      </c>
      <c r="H99">
        <v>695</v>
      </c>
      <c r="I99">
        <v>776</v>
      </c>
      <c r="J99" s="203">
        <v>856</v>
      </c>
      <c r="K99">
        <v>463</v>
      </c>
      <c r="L99">
        <v>493</v>
      </c>
      <c r="M99">
        <v>632</v>
      </c>
      <c r="N99">
        <v>871</v>
      </c>
      <c r="O99">
        <v>926</v>
      </c>
      <c r="P99" s="203">
        <v>1032</v>
      </c>
    </row>
    <row r="100" spans="1:16">
      <c r="A100" s="165" t="s">
        <v>161</v>
      </c>
      <c r="B100" s="163" t="s">
        <v>1833</v>
      </c>
      <c r="C100" s="163" t="s">
        <v>1834</v>
      </c>
      <c r="E100">
        <v>447</v>
      </c>
      <c r="F100">
        <v>532</v>
      </c>
      <c r="G100">
        <v>631</v>
      </c>
      <c r="H100">
        <v>756</v>
      </c>
      <c r="I100">
        <v>845</v>
      </c>
      <c r="J100" s="203">
        <v>931</v>
      </c>
      <c r="K100">
        <v>447</v>
      </c>
      <c r="L100">
        <v>532</v>
      </c>
      <c r="M100">
        <v>631</v>
      </c>
      <c r="N100">
        <v>834</v>
      </c>
      <c r="O100">
        <v>938</v>
      </c>
      <c r="P100" s="203">
        <v>1079</v>
      </c>
    </row>
    <row r="101" spans="1:16">
      <c r="A101" s="165" t="s">
        <v>162</v>
      </c>
      <c r="B101" s="163" t="s">
        <v>1835</v>
      </c>
      <c r="C101" s="163" t="s">
        <v>1836</v>
      </c>
      <c r="E101">
        <v>442</v>
      </c>
      <c r="F101">
        <v>473</v>
      </c>
      <c r="G101">
        <v>568</v>
      </c>
      <c r="H101">
        <v>656</v>
      </c>
      <c r="I101">
        <v>732</v>
      </c>
      <c r="J101" s="203">
        <v>808</v>
      </c>
      <c r="K101">
        <v>555</v>
      </c>
      <c r="L101">
        <v>596</v>
      </c>
      <c r="M101">
        <v>718</v>
      </c>
      <c r="N101">
        <v>820</v>
      </c>
      <c r="O101">
        <v>896</v>
      </c>
      <c r="P101" s="203">
        <v>970</v>
      </c>
    </row>
    <row r="102" spans="1:16">
      <c r="A102" s="165" t="s">
        <v>30</v>
      </c>
      <c r="B102" s="163" t="s">
        <v>574</v>
      </c>
      <c r="C102" s="163" t="s">
        <v>1646</v>
      </c>
      <c r="D102" s="192"/>
      <c r="E102">
        <v>503</v>
      </c>
      <c r="F102">
        <v>539</v>
      </c>
      <c r="G102">
        <v>647</v>
      </c>
      <c r="H102">
        <v>747</v>
      </c>
      <c r="I102">
        <v>833</v>
      </c>
      <c r="J102" s="203">
        <v>920</v>
      </c>
      <c r="K102">
        <v>513</v>
      </c>
      <c r="L102">
        <v>643</v>
      </c>
      <c r="M102">
        <v>797</v>
      </c>
      <c r="N102">
        <v>939</v>
      </c>
      <c r="O102">
        <v>1028</v>
      </c>
      <c r="P102" s="203">
        <v>1116</v>
      </c>
    </row>
    <row r="103" spans="1:16">
      <c r="A103" s="205" t="s">
        <v>55</v>
      </c>
      <c r="B103" s="206" t="s">
        <v>576</v>
      </c>
      <c r="C103" s="206" t="s">
        <v>1672</v>
      </c>
      <c r="D103" s="192"/>
      <c r="E103">
        <v>586</v>
      </c>
      <c r="F103">
        <v>628</v>
      </c>
      <c r="G103">
        <v>753</v>
      </c>
      <c r="H103">
        <v>870</v>
      </c>
      <c r="I103">
        <v>971</v>
      </c>
      <c r="J103" s="203">
        <v>1071</v>
      </c>
      <c r="K103" s="204">
        <v>636</v>
      </c>
      <c r="L103" s="204">
        <v>765</v>
      </c>
      <c r="M103" s="204">
        <v>945</v>
      </c>
      <c r="N103">
        <v>1097</v>
      </c>
      <c r="O103">
        <v>1205</v>
      </c>
      <c r="P103" s="203">
        <v>1311</v>
      </c>
    </row>
    <row r="104" spans="1:16">
      <c r="A104" s="165" t="s">
        <v>163</v>
      </c>
      <c r="B104" s="163" t="s">
        <v>1837</v>
      </c>
      <c r="C104" s="163" t="s">
        <v>1838</v>
      </c>
      <c r="E104">
        <v>435</v>
      </c>
      <c r="F104">
        <v>522</v>
      </c>
      <c r="G104">
        <v>627</v>
      </c>
      <c r="H104">
        <v>724</v>
      </c>
      <c r="I104">
        <v>808</v>
      </c>
      <c r="J104" s="203">
        <v>891</v>
      </c>
      <c r="K104">
        <v>435</v>
      </c>
      <c r="L104">
        <v>553</v>
      </c>
      <c r="M104">
        <v>690</v>
      </c>
      <c r="N104">
        <v>905</v>
      </c>
      <c r="O104">
        <v>922</v>
      </c>
      <c r="P104" s="203">
        <v>1060</v>
      </c>
    </row>
    <row r="105" spans="1:16">
      <c r="A105" s="165" t="s">
        <v>164</v>
      </c>
      <c r="B105" s="163" t="s">
        <v>1839</v>
      </c>
      <c r="C105" s="163" t="s">
        <v>1840</v>
      </c>
      <c r="E105">
        <v>443</v>
      </c>
      <c r="F105">
        <v>463</v>
      </c>
      <c r="G105">
        <v>626</v>
      </c>
      <c r="H105">
        <v>869</v>
      </c>
      <c r="I105">
        <v>908</v>
      </c>
      <c r="J105" s="203">
        <v>1044</v>
      </c>
      <c r="K105">
        <v>443</v>
      </c>
      <c r="L105">
        <v>463</v>
      </c>
      <c r="M105">
        <v>626</v>
      </c>
      <c r="N105">
        <v>869</v>
      </c>
      <c r="O105">
        <v>908</v>
      </c>
      <c r="P105" s="203">
        <v>1044</v>
      </c>
    </row>
    <row r="106" spans="1:16">
      <c r="A106" s="165" t="s">
        <v>165</v>
      </c>
      <c r="B106" s="163" t="s">
        <v>1841</v>
      </c>
      <c r="C106" s="163" t="s">
        <v>1842</v>
      </c>
      <c r="E106">
        <v>442</v>
      </c>
      <c r="F106">
        <v>473</v>
      </c>
      <c r="G106">
        <v>568</v>
      </c>
      <c r="H106">
        <v>656</v>
      </c>
      <c r="I106">
        <v>732</v>
      </c>
      <c r="J106" s="203">
        <v>808</v>
      </c>
      <c r="K106">
        <v>449</v>
      </c>
      <c r="L106">
        <v>486</v>
      </c>
      <c r="M106">
        <v>626</v>
      </c>
      <c r="N106">
        <v>820</v>
      </c>
      <c r="O106">
        <v>896</v>
      </c>
      <c r="P106" s="203">
        <v>970</v>
      </c>
    </row>
    <row r="107" spans="1:16">
      <c r="A107" s="205" t="s">
        <v>27</v>
      </c>
      <c r="B107" s="206" t="s">
        <v>587</v>
      </c>
      <c r="C107" s="206" t="s">
        <v>1643</v>
      </c>
      <c r="D107" s="192"/>
      <c r="E107" s="204">
        <v>665</v>
      </c>
      <c r="F107">
        <v>712</v>
      </c>
      <c r="G107">
        <v>855</v>
      </c>
      <c r="H107">
        <v>986</v>
      </c>
      <c r="I107">
        <v>1101</v>
      </c>
      <c r="J107" s="203">
        <v>1215</v>
      </c>
      <c r="K107" s="204">
        <v>681</v>
      </c>
      <c r="L107" s="204">
        <v>834</v>
      </c>
      <c r="M107" s="204">
        <v>1050</v>
      </c>
      <c r="N107">
        <v>1249</v>
      </c>
      <c r="O107">
        <v>1374</v>
      </c>
      <c r="P107" s="203">
        <v>1497</v>
      </c>
    </row>
    <row r="108" spans="1:16">
      <c r="A108" s="165" t="s">
        <v>166</v>
      </c>
      <c r="B108" s="163" t="s">
        <v>1843</v>
      </c>
      <c r="C108" s="163" t="s">
        <v>1844</v>
      </c>
      <c r="E108">
        <v>516</v>
      </c>
      <c r="F108">
        <v>582</v>
      </c>
      <c r="G108">
        <v>698</v>
      </c>
      <c r="H108">
        <v>807</v>
      </c>
      <c r="I108">
        <v>901</v>
      </c>
      <c r="J108" s="203">
        <v>994</v>
      </c>
      <c r="K108">
        <v>516</v>
      </c>
      <c r="L108">
        <v>601</v>
      </c>
      <c r="M108">
        <v>729</v>
      </c>
      <c r="N108">
        <v>908</v>
      </c>
      <c r="O108">
        <v>1057</v>
      </c>
      <c r="P108" s="203">
        <v>1210</v>
      </c>
    </row>
    <row r="109" spans="1:16">
      <c r="A109" s="165" t="s">
        <v>167</v>
      </c>
      <c r="B109" s="163" t="s">
        <v>1845</v>
      </c>
      <c r="C109" s="163" t="s">
        <v>1846</v>
      </c>
      <c r="E109">
        <v>447</v>
      </c>
      <c r="F109">
        <v>479</v>
      </c>
      <c r="G109">
        <v>575</v>
      </c>
      <c r="H109">
        <v>664</v>
      </c>
      <c r="I109">
        <v>741</v>
      </c>
      <c r="J109" s="203">
        <v>818</v>
      </c>
      <c r="K109">
        <v>561</v>
      </c>
      <c r="L109">
        <v>603</v>
      </c>
      <c r="M109">
        <v>726</v>
      </c>
      <c r="N109">
        <v>830</v>
      </c>
      <c r="O109">
        <v>906</v>
      </c>
      <c r="P109" s="203">
        <v>981</v>
      </c>
    </row>
    <row r="110" spans="1:16">
      <c r="A110" s="165" t="s">
        <v>70</v>
      </c>
      <c r="B110" s="163" t="s">
        <v>596</v>
      </c>
      <c r="C110" s="163" t="s">
        <v>1688</v>
      </c>
      <c r="D110" s="192"/>
      <c r="E110">
        <v>442</v>
      </c>
      <c r="F110">
        <v>473</v>
      </c>
      <c r="G110">
        <v>568</v>
      </c>
      <c r="H110">
        <v>656</v>
      </c>
      <c r="I110">
        <v>732</v>
      </c>
      <c r="J110" s="203">
        <v>808</v>
      </c>
      <c r="K110">
        <v>486</v>
      </c>
      <c r="L110">
        <v>540</v>
      </c>
      <c r="M110">
        <v>652</v>
      </c>
      <c r="N110">
        <v>812</v>
      </c>
      <c r="O110">
        <v>896</v>
      </c>
      <c r="P110" s="203">
        <v>970</v>
      </c>
    </row>
    <row r="111" spans="1:16">
      <c r="A111" s="165" t="s">
        <v>168</v>
      </c>
      <c r="B111" s="163" t="s">
        <v>1847</v>
      </c>
      <c r="C111" s="163" t="s">
        <v>1848</v>
      </c>
      <c r="E111">
        <v>472</v>
      </c>
      <c r="F111">
        <v>506</v>
      </c>
      <c r="G111">
        <v>607</v>
      </c>
      <c r="H111">
        <v>701</v>
      </c>
      <c r="I111">
        <v>782</v>
      </c>
      <c r="J111" s="203">
        <v>863</v>
      </c>
      <c r="K111">
        <v>500</v>
      </c>
      <c r="L111">
        <v>522</v>
      </c>
      <c r="M111">
        <v>706</v>
      </c>
      <c r="N111">
        <v>878</v>
      </c>
      <c r="O111">
        <v>960</v>
      </c>
      <c r="P111" s="203">
        <v>1041</v>
      </c>
    </row>
    <row r="112" spans="1:16">
      <c r="A112" s="165" t="s">
        <v>169</v>
      </c>
      <c r="B112" s="163" t="s">
        <v>1849</v>
      </c>
      <c r="C112" s="163" t="s">
        <v>1850</v>
      </c>
      <c r="E112">
        <v>470</v>
      </c>
      <c r="F112">
        <v>503</v>
      </c>
      <c r="G112">
        <v>605</v>
      </c>
      <c r="H112">
        <v>698</v>
      </c>
      <c r="I112">
        <v>778</v>
      </c>
      <c r="J112" s="203">
        <v>859</v>
      </c>
      <c r="K112">
        <v>518</v>
      </c>
      <c r="L112">
        <v>543</v>
      </c>
      <c r="M112">
        <v>732</v>
      </c>
      <c r="N112">
        <v>874</v>
      </c>
      <c r="O112">
        <v>955</v>
      </c>
      <c r="P112" s="203">
        <v>1036</v>
      </c>
    </row>
    <row r="113" spans="1:16">
      <c r="A113" s="165" t="s">
        <v>170</v>
      </c>
      <c r="B113" s="163" t="s">
        <v>1851</v>
      </c>
      <c r="C113" s="163" t="s">
        <v>1852</v>
      </c>
      <c r="E113">
        <v>611</v>
      </c>
      <c r="F113">
        <v>647</v>
      </c>
      <c r="G113">
        <v>786</v>
      </c>
      <c r="H113">
        <v>907</v>
      </c>
      <c r="I113">
        <v>1012</v>
      </c>
      <c r="J113" s="203">
        <v>1117</v>
      </c>
      <c r="K113">
        <v>642</v>
      </c>
      <c r="L113">
        <v>647</v>
      </c>
      <c r="M113">
        <v>875</v>
      </c>
      <c r="N113">
        <v>1145</v>
      </c>
      <c r="O113">
        <v>1239</v>
      </c>
      <c r="P113" s="203">
        <v>1370</v>
      </c>
    </row>
    <row r="114" spans="1:16">
      <c r="A114" s="165" t="s">
        <v>171</v>
      </c>
      <c r="B114" s="163" t="s">
        <v>1853</v>
      </c>
      <c r="C114" s="163" t="s">
        <v>1854</v>
      </c>
      <c r="E114">
        <v>493</v>
      </c>
      <c r="F114">
        <v>520</v>
      </c>
      <c r="G114">
        <v>635</v>
      </c>
      <c r="H114">
        <v>733</v>
      </c>
      <c r="I114">
        <v>818</v>
      </c>
      <c r="J114" s="203">
        <v>903</v>
      </c>
      <c r="K114">
        <v>517</v>
      </c>
      <c r="L114">
        <v>520</v>
      </c>
      <c r="M114">
        <v>704</v>
      </c>
      <c r="N114">
        <v>903</v>
      </c>
      <c r="O114">
        <v>1006</v>
      </c>
      <c r="P114" s="203">
        <v>1091</v>
      </c>
    </row>
    <row r="115" spans="1:16">
      <c r="A115" s="165" t="s">
        <v>172</v>
      </c>
      <c r="B115" s="163" t="s">
        <v>1855</v>
      </c>
      <c r="C115" s="163" t="s">
        <v>1856</v>
      </c>
      <c r="E115">
        <v>442</v>
      </c>
      <c r="F115">
        <v>473</v>
      </c>
      <c r="G115">
        <v>568</v>
      </c>
      <c r="H115">
        <v>656</v>
      </c>
      <c r="I115">
        <v>732</v>
      </c>
      <c r="J115" s="203">
        <v>808</v>
      </c>
      <c r="K115">
        <v>481</v>
      </c>
      <c r="L115">
        <v>538</v>
      </c>
      <c r="M115">
        <v>670</v>
      </c>
      <c r="N115">
        <v>820</v>
      </c>
      <c r="O115">
        <v>896</v>
      </c>
      <c r="P115" s="203">
        <v>970</v>
      </c>
    </row>
    <row r="116" spans="1:16">
      <c r="A116" s="165" t="s">
        <v>174</v>
      </c>
      <c r="B116" s="163" t="s">
        <v>1857</v>
      </c>
      <c r="C116" s="163" t="s">
        <v>1858</v>
      </c>
      <c r="E116">
        <v>402</v>
      </c>
      <c r="F116">
        <v>495</v>
      </c>
      <c r="G116">
        <v>595</v>
      </c>
      <c r="H116">
        <v>686</v>
      </c>
      <c r="I116">
        <v>766</v>
      </c>
      <c r="J116" s="203">
        <v>845</v>
      </c>
      <c r="K116">
        <v>402</v>
      </c>
      <c r="L116">
        <v>499</v>
      </c>
      <c r="M116">
        <v>675</v>
      </c>
      <c r="N116">
        <v>858</v>
      </c>
      <c r="O116">
        <v>938</v>
      </c>
      <c r="P116" s="203">
        <v>1016</v>
      </c>
    </row>
    <row r="117" spans="1:16">
      <c r="A117" s="165" t="s">
        <v>175</v>
      </c>
      <c r="B117" s="163" t="s">
        <v>1859</v>
      </c>
      <c r="C117" s="163" t="s">
        <v>1860</v>
      </c>
      <c r="E117">
        <v>442</v>
      </c>
      <c r="F117">
        <v>473</v>
      </c>
      <c r="G117">
        <v>568</v>
      </c>
      <c r="H117">
        <v>656</v>
      </c>
      <c r="I117">
        <v>732</v>
      </c>
      <c r="J117" s="203">
        <v>808</v>
      </c>
      <c r="K117">
        <v>476</v>
      </c>
      <c r="L117">
        <v>510</v>
      </c>
      <c r="M117">
        <v>626</v>
      </c>
      <c r="N117">
        <v>820</v>
      </c>
      <c r="O117">
        <v>896</v>
      </c>
      <c r="P117" s="203">
        <v>970</v>
      </c>
    </row>
    <row r="118" spans="1:16">
      <c r="A118" s="165" t="s">
        <v>45</v>
      </c>
      <c r="B118" s="163" t="s">
        <v>619</v>
      </c>
      <c r="C118" s="163" t="s">
        <v>1661</v>
      </c>
      <c r="D118" s="192"/>
      <c r="E118">
        <v>613</v>
      </c>
      <c r="F118">
        <v>657</v>
      </c>
      <c r="G118">
        <v>788</v>
      </c>
      <c r="H118">
        <v>911</v>
      </c>
      <c r="I118">
        <v>1017</v>
      </c>
      <c r="J118" s="203">
        <v>1122</v>
      </c>
      <c r="K118">
        <v>642</v>
      </c>
      <c r="L118">
        <v>730</v>
      </c>
      <c r="M118">
        <v>895</v>
      </c>
      <c r="N118">
        <v>1150</v>
      </c>
      <c r="O118">
        <v>1264</v>
      </c>
      <c r="P118" s="203">
        <v>1376</v>
      </c>
    </row>
    <row r="119" spans="1:16">
      <c r="A119" s="165" t="s">
        <v>176</v>
      </c>
      <c r="B119" s="163" t="s">
        <v>1861</v>
      </c>
      <c r="C119" s="163" t="s">
        <v>1862</v>
      </c>
      <c r="E119">
        <v>467</v>
      </c>
      <c r="F119">
        <v>501</v>
      </c>
      <c r="G119">
        <v>601</v>
      </c>
      <c r="H119">
        <v>694</v>
      </c>
      <c r="I119">
        <v>775</v>
      </c>
      <c r="J119" s="203">
        <v>856</v>
      </c>
      <c r="K119">
        <v>488</v>
      </c>
      <c r="L119">
        <v>528</v>
      </c>
      <c r="M119">
        <v>670</v>
      </c>
      <c r="N119">
        <v>850</v>
      </c>
      <c r="O119">
        <v>895</v>
      </c>
      <c r="P119" s="203">
        <v>1029</v>
      </c>
    </row>
    <row r="120" spans="1:16">
      <c r="A120" s="165" t="s">
        <v>75</v>
      </c>
      <c r="B120" s="163" t="s">
        <v>625</v>
      </c>
      <c r="C120" s="163" t="s">
        <v>1691</v>
      </c>
      <c r="D120" s="192"/>
      <c r="E120">
        <v>460</v>
      </c>
      <c r="F120">
        <v>522</v>
      </c>
      <c r="G120">
        <v>627</v>
      </c>
      <c r="H120">
        <v>724</v>
      </c>
      <c r="I120">
        <v>808</v>
      </c>
      <c r="J120" s="203">
        <v>891</v>
      </c>
      <c r="K120">
        <v>460</v>
      </c>
      <c r="L120">
        <v>537</v>
      </c>
      <c r="M120">
        <v>717</v>
      </c>
      <c r="N120">
        <v>907</v>
      </c>
      <c r="O120">
        <v>993</v>
      </c>
      <c r="P120" s="203">
        <v>1077</v>
      </c>
    </row>
    <row r="121" spans="1:16">
      <c r="A121" s="165" t="s">
        <v>177</v>
      </c>
      <c r="B121" s="163" t="s">
        <v>1863</v>
      </c>
      <c r="C121" s="163" t="s">
        <v>1864</v>
      </c>
      <c r="E121">
        <v>457</v>
      </c>
      <c r="F121">
        <v>516</v>
      </c>
      <c r="G121">
        <v>620</v>
      </c>
      <c r="H121">
        <v>716</v>
      </c>
      <c r="I121">
        <v>800</v>
      </c>
      <c r="J121" s="203">
        <v>882</v>
      </c>
      <c r="K121">
        <v>457</v>
      </c>
      <c r="L121">
        <v>545</v>
      </c>
      <c r="M121">
        <v>646</v>
      </c>
      <c r="N121">
        <v>805</v>
      </c>
      <c r="O121">
        <v>981</v>
      </c>
      <c r="P121" s="203">
        <v>1064</v>
      </c>
    </row>
    <row r="122" spans="1:16">
      <c r="A122" s="165" t="s">
        <v>178</v>
      </c>
      <c r="B122" s="163" t="s">
        <v>1865</v>
      </c>
      <c r="C122" s="163" t="s">
        <v>1866</v>
      </c>
      <c r="E122">
        <v>406</v>
      </c>
      <c r="F122">
        <v>536</v>
      </c>
      <c r="G122">
        <v>682</v>
      </c>
      <c r="H122">
        <v>806</v>
      </c>
      <c r="I122">
        <v>900</v>
      </c>
      <c r="J122" s="203">
        <v>992</v>
      </c>
      <c r="K122">
        <v>406</v>
      </c>
      <c r="L122">
        <v>536</v>
      </c>
      <c r="M122">
        <v>682</v>
      </c>
      <c r="N122">
        <v>924</v>
      </c>
      <c r="O122">
        <v>1111</v>
      </c>
      <c r="P122" s="203">
        <v>1208</v>
      </c>
    </row>
    <row r="123" spans="1:16">
      <c r="A123" s="165" t="s">
        <v>179</v>
      </c>
      <c r="B123" s="163" t="s">
        <v>1867</v>
      </c>
      <c r="C123" s="163" t="s">
        <v>1868</v>
      </c>
      <c r="E123">
        <v>442</v>
      </c>
      <c r="F123">
        <v>473</v>
      </c>
      <c r="G123">
        <v>568</v>
      </c>
      <c r="H123">
        <v>656</v>
      </c>
      <c r="I123">
        <v>732</v>
      </c>
      <c r="J123" s="203">
        <v>808</v>
      </c>
      <c r="K123">
        <v>479</v>
      </c>
      <c r="L123">
        <v>526</v>
      </c>
      <c r="M123">
        <v>677</v>
      </c>
      <c r="N123">
        <v>820</v>
      </c>
      <c r="O123">
        <v>896</v>
      </c>
      <c r="P123" s="203">
        <v>970</v>
      </c>
    </row>
    <row r="124" spans="1:16">
      <c r="A124" s="165" t="s">
        <v>180</v>
      </c>
      <c r="B124" s="163" t="s">
        <v>1869</v>
      </c>
      <c r="C124" s="163" t="s">
        <v>1870</v>
      </c>
      <c r="E124">
        <v>443</v>
      </c>
      <c r="F124">
        <v>485</v>
      </c>
      <c r="G124">
        <v>582</v>
      </c>
      <c r="H124">
        <v>672</v>
      </c>
      <c r="I124">
        <v>750</v>
      </c>
      <c r="J124" s="203">
        <v>828</v>
      </c>
      <c r="K124">
        <v>443</v>
      </c>
      <c r="L124">
        <v>528</v>
      </c>
      <c r="M124">
        <v>626</v>
      </c>
      <c r="N124">
        <v>835</v>
      </c>
      <c r="O124">
        <v>908</v>
      </c>
      <c r="P124" s="203">
        <v>994</v>
      </c>
    </row>
    <row r="125" spans="1:16">
      <c r="A125" s="165" t="s">
        <v>31</v>
      </c>
      <c r="B125" s="163" t="s">
        <v>639</v>
      </c>
      <c r="C125" s="163" t="s">
        <v>1647</v>
      </c>
      <c r="D125" s="192"/>
      <c r="E125">
        <v>503</v>
      </c>
      <c r="F125">
        <v>539</v>
      </c>
      <c r="G125">
        <v>647</v>
      </c>
      <c r="H125">
        <v>747</v>
      </c>
      <c r="I125">
        <v>833</v>
      </c>
      <c r="J125" s="203">
        <v>920</v>
      </c>
      <c r="K125">
        <v>513</v>
      </c>
      <c r="L125">
        <v>643</v>
      </c>
      <c r="M125">
        <v>797</v>
      </c>
      <c r="N125">
        <v>939</v>
      </c>
      <c r="O125">
        <v>1028</v>
      </c>
      <c r="P125" s="203">
        <v>1116</v>
      </c>
    </row>
    <row r="126" spans="1:16">
      <c r="A126" s="165" t="s">
        <v>181</v>
      </c>
      <c r="B126" s="163" t="s">
        <v>1871</v>
      </c>
      <c r="C126" s="163" t="s">
        <v>1872</v>
      </c>
      <c r="E126">
        <v>442</v>
      </c>
      <c r="F126">
        <v>473</v>
      </c>
      <c r="G126">
        <v>568</v>
      </c>
      <c r="H126">
        <v>656</v>
      </c>
      <c r="I126">
        <v>732</v>
      </c>
      <c r="J126" s="203">
        <v>808</v>
      </c>
      <c r="K126">
        <v>477</v>
      </c>
      <c r="L126">
        <v>528</v>
      </c>
      <c r="M126">
        <v>626</v>
      </c>
      <c r="N126">
        <v>794</v>
      </c>
      <c r="O126">
        <v>896</v>
      </c>
      <c r="P126" s="203">
        <v>970</v>
      </c>
    </row>
    <row r="127" spans="1:16">
      <c r="A127" s="165" t="s">
        <v>182</v>
      </c>
      <c r="B127" s="163" t="s">
        <v>1873</v>
      </c>
      <c r="C127" s="163" t="s">
        <v>1874</v>
      </c>
      <c r="E127">
        <v>442</v>
      </c>
      <c r="F127">
        <v>473</v>
      </c>
      <c r="G127">
        <v>568</v>
      </c>
      <c r="H127">
        <v>656</v>
      </c>
      <c r="I127">
        <v>732</v>
      </c>
      <c r="J127" s="203">
        <v>808</v>
      </c>
      <c r="K127">
        <v>527</v>
      </c>
      <c r="L127">
        <v>572</v>
      </c>
      <c r="M127">
        <v>718</v>
      </c>
      <c r="N127">
        <v>820</v>
      </c>
      <c r="O127">
        <v>896</v>
      </c>
      <c r="P127" s="203">
        <v>970</v>
      </c>
    </row>
    <row r="128" spans="1:16">
      <c r="A128" s="205" t="s">
        <v>46</v>
      </c>
      <c r="B128" s="206" t="s">
        <v>648</v>
      </c>
      <c r="C128" s="206" t="s">
        <v>1664</v>
      </c>
      <c r="D128" s="192"/>
      <c r="E128">
        <v>606</v>
      </c>
      <c r="F128">
        <v>649</v>
      </c>
      <c r="G128">
        <v>778</v>
      </c>
      <c r="H128">
        <v>900</v>
      </c>
      <c r="I128">
        <v>1003</v>
      </c>
      <c r="J128" s="203">
        <v>1108</v>
      </c>
      <c r="K128" s="204">
        <v>652</v>
      </c>
      <c r="L128" s="204">
        <v>714</v>
      </c>
      <c r="M128" s="204">
        <v>924</v>
      </c>
      <c r="N128">
        <v>1136</v>
      </c>
      <c r="O128">
        <v>1248</v>
      </c>
      <c r="P128" s="203">
        <v>1358</v>
      </c>
    </row>
    <row r="129" spans="1:16">
      <c r="A129" s="165" t="s">
        <v>18</v>
      </c>
      <c r="B129" s="163" t="s">
        <v>650</v>
      </c>
      <c r="C129" s="163" t="s">
        <v>1635</v>
      </c>
      <c r="D129" s="192"/>
      <c r="E129">
        <v>481</v>
      </c>
      <c r="F129">
        <v>515</v>
      </c>
      <c r="G129">
        <v>618</v>
      </c>
      <c r="H129">
        <v>713</v>
      </c>
      <c r="I129">
        <v>796</v>
      </c>
      <c r="J129" s="203">
        <v>878</v>
      </c>
      <c r="K129">
        <v>526</v>
      </c>
      <c r="L129">
        <v>604</v>
      </c>
      <c r="M129">
        <v>782</v>
      </c>
      <c r="N129">
        <v>895</v>
      </c>
      <c r="O129">
        <v>979</v>
      </c>
      <c r="P129" s="203">
        <v>1061</v>
      </c>
    </row>
    <row r="130" spans="1:16">
      <c r="A130" s="165" t="s">
        <v>183</v>
      </c>
      <c r="B130" s="163" t="s">
        <v>1875</v>
      </c>
      <c r="C130" s="163" t="s">
        <v>1876</v>
      </c>
      <c r="E130">
        <v>448</v>
      </c>
      <c r="F130">
        <v>480</v>
      </c>
      <c r="G130">
        <v>576</v>
      </c>
      <c r="H130">
        <v>665</v>
      </c>
      <c r="I130">
        <v>742</v>
      </c>
      <c r="J130" s="203">
        <v>819</v>
      </c>
      <c r="K130">
        <v>506</v>
      </c>
      <c r="L130">
        <v>528</v>
      </c>
      <c r="M130">
        <v>626</v>
      </c>
      <c r="N130">
        <v>831</v>
      </c>
      <c r="O130">
        <v>908</v>
      </c>
      <c r="P130" s="203">
        <v>982</v>
      </c>
    </row>
    <row r="131" spans="1:16">
      <c r="A131" s="165" t="s">
        <v>47</v>
      </c>
      <c r="B131" s="163" t="s">
        <v>655</v>
      </c>
      <c r="C131" s="163" t="s">
        <v>1662</v>
      </c>
      <c r="D131" s="192"/>
      <c r="E131">
        <v>613</v>
      </c>
      <c r="F131">
        <v>657</v>
      </c>
      <c r="G131">
        <v>788</v>
      </c>
      <c r="H131">
        <v>911</v>
      </c>
      <c r="I131">
        <v>1017</v>
      </c>
      <c r="J131" s="203">
        <v>1122</v>
      </c>
      <c r="K131">
        <v>642</v>
      </c>
      <c r="L131">
        <v>730</v>
      </c>
      <c r="M131">
        <v>895</v>
      </c>
      <c r="N131">
        <v>1150</v>
      </c>
      <c r="O131">
        <v>1264</v>
      </c>
      <c r="P131" s="203">
        <v>1376</v>
      </c>
    </row>
    <row r="132" spans="1:16">
      <c r="A132" s="165" t="s">
        <v>184</v>
      </c>
      <c r="B132" s="163" t="s">
        <v>658</v>
      </c>
      <c r="C132" s="163" t="s">
        <v>1699</v>
      </c>
      <c r="D132" s="192"/>
      <c r="E132">
        <v>691</v>
      </c>
      <c r="F132">
        <v>769</v>
      </c>
      <c r="G132">
        <v>912</v>
      </c>
      <c r="H132">
        <v>1116</v>
      </c>
      <c r="I132">
        <v>1246</v>
      </c>
      <c r="J132" s="203">
        <v>1375</v>
      </c>
      <c r="K132">
        <v>691</v>
      </c>
      <c r="L132">
        <v>769</v>
      </c>
      <c r="M132">
        <v>912</v>
      </c>
      <c r="N132">
        <v>1344</v>
      </c>
      <c r="O132">
        <v>1563</v>
      </c>
      <c r="P132" s="203">
        <v>1706</v>
      </c>
    </row>
    <row r="133" spans="1:16">
      <c r="A133" s="165" t="s">
        <v>185</v>
      </c>
      <c r="B133" s="163" t="s">
        <v>1877</v>
      </c>
      <c r="C133" s="163" t="s">
        <v>1878</v>
      </c>
      <c r="E133">
        <v>452</v>
      </c>
      <c r="F133">
        <v>485</v>
      </c>
      <c r="G133">
        <v>582</v>
      </c>
      <c r="H133">
        <v>672</v>
      </c>
      <c r="I133">
        <v>750</v>
      </c>
      <c r="J133" s="203">
        <v>828</v>
      </c>
      <c r="K133">
        <v>545</v>
      </c>
      <c r="L133">
        <v>598</v>
      </c>
      <c r="M133">
        <v>734</v>
      </c>
      <c r="N133">
        <v>840</v>
      </c>
      <c r="O133">
        <v>918</v>
      </c>
      <c r="P133" s="203">
        <v>994</v>
      </c>
    </row>
    <row r="134" spans="1:16">
      <c r="A134" s="165" t="s">
        <v>186</v>
      </c>
      <c r="B134" s="163" t="s">
        <v>1879</v>
      </c>
      <c r="C134" s="163" t="s">
        <v>1880</v>
      </c>
      <c r="E134">
        <v>452</v>
      </c>
      <c r="F134">
        <v>485</v>
      </c>
      <c r="G134">
        <v>582</v>
      </c>
      <c r="H134">
        <v>672</v>
      </c>
      <c r="I134">
        <v>750</v>
      </c>
      <c r="J134" s="203">
        <v>828</v>
      </c>
      <c r="K134">
        <v>546</v>
      </c>
      <c r="L134">
        <v>599</v>
      </c>
      <c r="M134">
        <v>734</v>
      </c>
      <c r="N134">
        <v>840</v>
      </c>
      <c r="O134">
        <v>918</v>
      </c>
      <c r="P134" s="203">
        <v>994</v>
      </c>
    </row>
    <row r="135" spans="1:16">
      <c r="A135" s="165" t="s">
        <v>187</v>
      </c>
      <c r="B135" s="163" t="s">
        <v>1881</v>
      </c>
      <c r="C135" s="163" t="s">
        <v>1882</v>
      </c>
      <c r="E135">
        <v>490</v>
      </c>
      <c r="F135">
        <v>525</v>
      </c>
      <c r="G135">
        <v>630</v>
      </c>
      <c r="H135">
        <v>726</v>
      </c>
      <c r="I135">
        <v>811</v>
      </c>
      <c r="J135" s="203">
        <v>895</v>
      </c>
      <c r="K135">
        <v>616</v>
      </c>
      <c r="L135">
        <v>647</v>
      </c>
      <c r="M135">
        <v>797</v>
      </c>
      <c r="N135">
        <v>912</v>
      </c>
      <c r="O135">
        <v>998</v>
      </c>
      <c r="P135" s="203">
        <v>1082</v>
      </c>
    </row>
    <row r="136" spans="1:16">
      <c r="A136" s="165" t="s">
        <v>188</v>
      </c>
      <c r="B136" s="163" t="s">
        <v>1883</v>
      </c>
      <c r="C136" s="163" t="s">
        <v>1884</v>
      </c>
      <c r="E136">
        <v>461</v>
      </c>
      <c r="F136">
        <v>481</v>
      </c>
      <c r="G136">
        <v>605</v>
      </c>
      <c r="H136">
        <v>698</v>
      </c>
      <c r="I136">
        <v>778</v>
      </c>
      <c r="J136" s="203">
        <v>859</v>
      </c>
      <c r="K136">
        <v>461</v>
      </c>
      <c r="L136">
        <v>481</v>
      </c>
      <c r="M136">
        <v>651</v>
      </c>
      <c r="N136">
        <v>811</v>
      </c>
      <c r="O136">
        <v>870</v>
      </c>
      <c r="P136" s="203">
        <v>1001</v>
      </c>
    </row>
    <row r="137" spans="1:16">
      <c r="A137" s="165" t="s">
        <v>189</v>
      </c>
      <c r="B137" s="163" t="s">
        <v>1885</v>
      </c>
      <c r="C137" s="163" t="s">
        <v>1886</v>
      </c>
      <c r="E137">
        <v>471</v>
      </c>
      <c r="F137">
        <v>506</v>
      </c>
      <c r="G137">
        <v>607</v>
      </c>
      <c r="H137">
        <v>701</v>
      </c>
      <c r="I137">
        <v>782</v>
      </c>
      <c r="J137" s="203">
        <v>863</v>
      </c>
      <c r="K137">
        <v>471</v>
      </c>
      <c r="L137">
        <v>517</v>
      </c>
      <c r="M137">
        <v>665</v>
      </c>
      <c r="N137">
        <v>828</v>
      </c>
      <c r="O137">
        <v>960</v>
      </c>
      <c r="P137" s="203">
        <v>1041</v>
      </c>
    </row>
    <row r="138" spans="1:16">
      <c r="A138" s="165" t="s">
        <v>190</v>
      </c>
      <c r="B138" s="163" t="s">
        <v>1887</v>
      </c>
      <c r="C138" s="163" t="s">
        <v>1888</v>
      </c>
      <c r="E138">
        <v>442</v>
      </c>
      <c r="F138">
        <v>473</v>
      </c>
      <c r="G138">
        <v>568</v>
      </c>
      <c r="H138">
        <v>656</v>
      </c>
      <c r="I138">
        <v>732</v>
      </c>
      <c r="J138" s="203">
        <v>808</v>
      </c>
      <c r="K138">
        <v>473</v>
      </c>
      <c r="L138">
        <v>480</v>
      </c>
      <c r="M138">
        <v>626</v>
      </c>
      <c r="N138">
        <v>820</v>
      </c>
      <c r="O138">
        <v>896</v>
      </c>
      <c r="P138" s="203">
        <v>970</v>
      </c>
    </row>
    <row r="139" spans="1:16">
      <c r="A139" s="165" t="s">
        <v>192</v>
      </c>
      <c r="B139" s="163" t="s">
        <v>1889</v>
      </c>
      <c r="C139" s="163" t="s">
        <v>1890</v>
      </c>
      <c r="E139">
        <v>442</v>
      </c>
      <c r="F139">
        <v>473</v>
      </c>
      <c r="G139">
        <v>568</v>
      </c>
      <c r="H139">
        <v>656</v>
      </c>
      <c r="I139">
        <v>732</v>
      </c>
      <c r="J139" s="203">
        <v>808</v>
      </c>
      <c r="K139">
        <v>552</v>
      </c>
      <c r="L139">
        <v>556</v>
      </c>
      <c r="M139">
        <v>718</v>
      </c>
      <c r="N139">
        <v>820</v>
      </c>
      <c r="O139">
        <v>896</v>
      </c>
      <c r="P139" s="203">
        <v>970</v>
      </c>
    </row>
    <row r="140" spans="1:16">
      <c r="A140" s="165" t="s">
        <v>193</v>
      </c>
      <c r="B140" s="163" t="s">
        <v>1891</v>
      </c>
      <c r="C140" s="163" t="s">
        <v>1892</v>
      </c>
      <c r="E140">
        <v>442</v>
      </c>
      <c r="F140">
        <v>473</v>
      </c>
      <c r="G140">
        <v>568</v>
      </c>
      <c r="H140">
        <v>656</v>
      </c>
      <c r="I140">
        <v>732</v>
      </c>
      <c r="J140" s="203">
        <v>808</v>
      </c>
      <c r="K140">
        <v>443</v>
      </c>
      <c r="L140">
        <v>486</v>
      </c>
      <c r="M140">
        <v>626</v>
      </c>
      <c r="N140">
        <v>780</v>
      </c>
      <c r="O140">
        <v>837</v>
      </c>
      <c r="P140" s="203">
        <v>963</v>
      </c>
    </row>
    <row r="141" spans="1:16">
      <c r="A141" s="165" t="s">
        <v>194</v>
      </c>
      <c r="B141" s="163" t="s">
        <v>1897</v>
      </c>
      <c r="C141" s="163" t="s">
        <v>1898</v>
      </c>
      <c r="E141">
        <v>442</v>
      </c>
      <c r="F141">
        <v>473</v>
      </c>
      <c r="G141">
        <v>568</v>
      </c>
      <c r="H141">
        <v>656</v>
      </c>
      <c r="I141">
        <v>732</v>
      </c>
      <c r="J141" s="203">
        <v>808</v>
      </c>
      <c r="K141">
        <v>473</v>
      </c>
      <c r="L141">
        <v>480</v>
      </c>
      <c r="M141">
        <v>626</v>
      </c>
      <c r="N141">
        <v>820</v>
      </c>
      <c r="O141">
        <v>896</v>
      </c>
      <c r="P141" s="203">
        <v>970</v>
      </c>
    </row>
    <row r="142" spans="1:16">
      <c r="A142" s="165" t="s">
        <v>196</v>
      </c>
      <c r="B142" s="163" t="s">
        <v>1893</v>
      </c>
      <c r="C142" s="163" t="s">
        <v>1894</v>
      </c>
      <c r="E142">
        <v>446</v>
      </c>
      <c r="F142">
        <v>487</v>
      </c>
      <c r="G142">
        <v>585</v>
      </c>
      <c r="H142">
        <v>675</v>
      </c>
      <c r="I142">
        <v>753</v>
      </c>
      <c r="J142" s="203">
        <v>831</v>
      </c>
      <c r="K142">
        <v>446</v>
      </c>
      <c r="L142">
        <v>531</v>
      </c>
      <c r="M142">
        <v>639</v>
      </c>
      <c r="N142">
        <v>844</v>
      </c>
      <c r="O142">
        <v>921</v>
      </c>
      <c r="P142" s="203">
        <v>998</v>
      </c>
    </row>
    <row r="143" spans="1:16">
      <c r="A143" s="165" t="s">
        <v>197</v>
      </c>
      <c r="B143" s="163" t="s">
        <v>1895</v>
      </c>
      <c r="C143" s="163" t="s">
        <v>1896</v>
      </c>
      <c r="E143">
        <v>442</v>
      </c>
      <c r="F143">
        <v>473</v>
      </c>
      <c r="G143">
        <v>568</v>
      </c>
      <c r="H143">
        <v>656</v>
      </c>
      <c r="I143">
        <v>732</v>
      </c>
      <c r="J143" s="203">
        <v>808</v>
      </c>
      <c r="K143">
        <v>449</v>
      </c>
      <c r="L143">
        <v>528</v>
      </c>
      <c r="M143">
        <v>626</v>
      </c>
      <c r="N143">
        <v>820</v>
      </c>
      <c r="O143">
        <v>896</v>
      </c>
      <c r="P143" s="203">
        <v>970</v>
      </c>
    </row>
    <row r="144" spans="1:16">
      <c r="A144" s="165" t="s">
        <v>198</v>
      </c>
      <c r="B144" s="163" t="s">
        <v>691</v>
      </c>
      <c r="C144" s="163" t="s">
        <v>1681</v>
      </c>
      <c r="D144" s="192"/>
      <c r="E144">
        <v>470</v>
      </c>
      <c r="F144">
        <v>540</v>
      </c>
      <c r="G144">
        <v>642</v>
      </c>
      <c r="H144">
        <v>749</v>
      </c>
      <c r="I144">
        <v>836</v>
      </c>
      <c r="J144" s="203">
        <v>922</v>
      </c>
      <c r="K144">
        <v>470</v>
      </c>
      <c r="L144">
        <v>541</v>
      </c>
      <c r="M144">
        <v>642</v>
      </c>
      <c r="N144">
        <v>940</v>
      </c>
      <c r="O144">
        <v>1029</v>
      </c>
      <c r="P144" s="203">
        <v>1117</v>
      </c>
    </row>
    <row r="145" spans="1:16">
      <c r="A145" s="165" t="s">
        <v>199</v>
      </c>
      <c r="B145" s="163" t="s">
        <v>1899</v>
      </c>
      <c r="C145" s="163" t="s">
        <v>1900</v>
      </c>
      <c r="E145">
        <v>449</v>
      </c>
      <c r="F145">
        <v>504</v>
      </c>
      <c r="G145">
        <v>608</v>
      </c>
      <c r="H145">
        <v>703</v>
      </c>
      <c r="I145">
        <v>785</v>
      </c>
      <c r="J145" s="203">
        <v>866</v>
      </c>
      <c r="K145">
        <v>449</v>
      </c>
      <c r="L145">
        <v>504</v>
      </c>
      <c r="M145">
        <v>626</v>
      </c>
      <c r="N145">
        <v>880</v>
      </c>
      <c r="O145">
        <v>908</v>
      </c>
      <c r="P145" s="203">
        <v>1043</v>
      </c>
    </row>
    <row r="146" spans="1:16">
      <c r="A146" s="165" t="s">
        <v>200</v>
      </c>
      <c r="B146" s="163" t="s">
        <v>1901</v>
      </c>
      <c r="C146" s="163" t="s">
        <v>1902</v>
      </c>
      <c r="E146">
        <v>450</v>
      </c>
      <c r="F146">
        <v>536</v>
      </c>
      <c r="G146">
        <v>635</v>
      </c>
      <c r="H146">
        <v>806</v>
      </c>
      <c r="I146">
        <v>900</v>
      </c>
      <c r="J146" s="203">
        <v>992</v>
      </c>
      <c r="K146">
        <v>450</v>
      </c>
      <c r="L146">
        <v>536</v>
      </c>
      <c r="M146">
        <v>635</v>
      </c>
      <c r="N146">
        <v>936</v>
      </c>
      <c r="O146">
        <v>939</v>
      </c>
      <c r="P146" s="203">
        <v>1080</v>
      </c>
    </row>
    <row r="147" spans="1:16">
      <c r="A147" s="165" t="s">
        <v>201</v>
      </c>
      <c r="B147" s="163" t="s">
        <v>1903</v>
      </c>
      <c r="C147" s="163" t="s">
        <v>1904</v>
      </c>
      <c r="E147">
        <v>481</v>
      </c>
      <c r="F147">
        <v>515</v>
      </c>
      <c r="G147">
        <v>618</v>
      </c>
      <c r="H147">
        <v>715</v>
      </c>
      <c r="I147">
        <v>797</v>
      </c>
      <c r="J147" s="203">
        <v>880</v>
      </c>
      <c r="K147">
        <v>501</v>
      </c>
      <c r="L147">
        <v>546</v>
      </c>
      <c r="M147">
        <v>635</v>
      </c>
      <c r="N147">
        <v>820</v>
      </c>
      <c r="O147">
        <v>980</v>
      </c>
      <c r="P147" s="203">
        <v>1062</v>
      </c>
    </row>
    <row r="148" spans="1:16">
      <c r="A148" s="205" t="s">
        <v>56</v>
      </c>
      <c r="B148" s="206" t="s">
        <v>705</v>
      </c>
      <c r="C148" s="206" t="s">
        <v>1673</v>
      </c>
      <c r="D148" s="192"/>
      <c r="E148">
        <v>586</v>
      </c>
      <c r="F148">
        <v>628</v>
      </c>
      <c r="G148">
        <v>753</v>
      </c>
      <c r="H148">
        <v>870</v>
      </c>
      <c r="I148">
        <v>971</v>
      </c>
      <c r="J148" s="203">
        <v>1071</v>
      </c>
      <c r="K148" s="204">
        <v>636</v>
      </c>
      <c r="L148" s="204">
        <v>765</v>
      </c>
      <c r="M148" s="204">
        <v>945</v>
      </c>
      <c r="N148">
        <v>1097</v>
      </c>
      <c r="O148">
        <v>1205</v>
      </c>
      <c r="P148" s="203">
        <v>1311</v>
      </c>
    </row>
    <row r="149" spans="1:16">
      <c r="A149" s="165" t="s">
        <v>202</v>
      </c>
      <c r="B149" s="163" t="s">
        <v>1905</v>
      </c>
      <c r="C149" s="163" t="s">
        <v>1906</v>
      </c>
      <c r="E149">
        <v>463</v>
      </c>
      <c r="F149">
        <v>496</v>
      </c>
      <c r="G149">
        <v>596</v>
      </c>
      <c r="H149">
        <v>689</v>
      </c>
      <c r="I149">
        <v>768</v>
      </c>
      <c r="J149" s="203">
        <v>848</v>
      </c>
      <c r="K149">
        <v>499</v>
      </c>
      <c r="L149">
        <v>531</v>
      </c>
      <c r="M149">
        <v>705</v>
      </c>
      <c r="N149">
        <v>862</v>
      </c>
      <c r="O149">
        <v>943</v>
      </c>
      <c r="P149" s="203">
        <v>1021</v>
      </c>
    </row>
    <row r="150" spans="1:16">
      <c r="A150" s="165" t="s">
        <v>203</v>
      </c>
      <c r="B150" s="163" t="s">
        <v>1907</v>
      </c>
      <c r="C150" s="163" t="s">
        <v>1908</v>
      </c>
      <c r="E150">
        <v>489</v>
      </c>
      <c r="F150">
        <v>511</v>
      </c>
      <c r="G150">
        <v>653</v>
      </c>
      <c r="H150">
        <v>755</v>
      </c>
      <c r="I150">
        <v>842</v>
      </c>
      <c r="J150" s="203">
        <v>930</v>
      </c>
      <c r="K150">
        <v>489</v>
      </c>
      <c r="L150">
        <v>511</v>
      </c>
      <c r="M150">
        <v>691</v>
      </c>
      <c r="N150">
        <v>861</v>
      </c>
      <c r="O150">
        <v>923</v>
      </c>
      <c r="P150" s="203">
        <v>1061</v>
      </c>
    </row>
    <row r="151" spans="1:16">
      <c r="A151" s="165" t="s">
        <v>204</v>
      </c>
      <c r="B151" s="163" t="s">
        <v>1909</v>
      </c>
      <c r="C151" s="163" t="s">
        <v>1910</v>
      </c>
      <c r="E151">
        <v>455</v>
      </c>
      <c r="F151">
        <v>487</v>
      </c>
      <c r="G151">
        <v>585</v>
      </c>
      <c r="H151">
        <v>675</v>
      </c>
      <c r="I151">
        <v>753</v>
      </c>
      <c r="J151" s="203">
        <v>831</v>
      </c>
      <c r="K151">
        <v>513</v>
      </c>
      <c r="L151">
        <v>611</v>
      </c>
      <c r="M151">
        <v>725</v>
      </c>
      <c r="N151">
        <v>844</v>
      </c>
      <c r="O151">
        <v>921</v>
      </c>
      <c r="P151" s="203">
        <v>998</v>
      </c>
    </row>
    <row r="152" spans="1:16">
      <c r="A152" s="165" t="s">
        <v>205</v>
      </c>
      <c r="B152" s="163" t="s">
        <v>1911</v>
      </c>
      <c r="C152" s="163" t="s">
        <v>1912</v>
      </c>
      <c r="E152">
        <v>492</v>
      </c>
      <c r="F152">
        <v>527</v>
      </c>
      <c r="G152">
        <v>632</v>
      </c>
      <c r="H152">
        <v>730</v>
      </c>
      <c r="I152">
        <v>815</v>
      </c>
      <c r="J152" s="203">
        <v>899</v>
      </c>
      <c r="K152">
        <v>547</v>
      </c>
      <c r="L152">
        <v>569</v>
      </c>
      <c r="M152">
        <v>724</v>
      </c>
      <c r="N152">
        <v>917</v>
      </c>
      <c r="O152">
        <v>953</v>
      </c>
      <c r="P152" s="203">
        <v>1080</v>
      </c>
    </row>
    <row r="153" spans="1:16">
      <c r="A153" s="165" t="s">
        <v>206</v>
      </c>
      <c r="B153" s="163" t="s">
        <v>1913</v>
      </c>
      <c r="C153" s="163" t="s">
        <v>1914</v>
      </c>
      <c r="E153">
        <v>471</v>
      </c>
      <c r="F153">
        <v>517</v>
      </c>
      <c r="G153">
        <v>665</v>
      </c>
      <c r="H153">
        <v>887</v>
      </c>
      <c r="I153">
        <v>965</v>
      </c>
      <c r="J153" s="203">
        <v>1110</v>
      </c>
      <c r="K153">
        <v>471</v>
      </c>
      <c r="L153">
        <v>517</v>
      </c>
      <c r="M153">
        <v>665</v>
      </c>
      <c r="N153">
        <v>887</v>
      </c>
      <c r="O153">
        <v>965</v>
      </c>
      <c r="P153" s="203">
        <v>1110</v>
      </c>
    </row>
    <row r="154" spans="1:16">
      <c r="A154" s="165" t="s">
        <v>68</v>
      </c>
      <c r="B154" s="163" t="s">
        <v>722</v>
      </c>
      <c r="C154" s="163" t="s">
        <v>1687</v>
      </c>
      <c r="D154" s="192"/>
      <c r="E154">
        <v>482</v>
      </c>
      <c r="F154">
        <v>531</v>
      </c>
      <c r="G154">
        <v>638</v>
      </c>
      <c r="H154">
        <v>737</v>
      </c>
      <c r="I154">
        <v>822</v>
      </c>
      <c r="J154" s="203">
        <v>908</v>
      </c>
      <c r="K154">
        <v>482</v>
      </c>
      <c r="L154">
        <v>562</v>
      </c>
      <c r="M154">
        <v>738</v>
      </c>
      <c r="N154">
        <v>924</v>
      </c>
      <c r="O154">
        <v>1011</v>
      </c>
      <c r="P154" s="203">
        <v>1097</v>
      </c>
    </row>
    <row r="155" spans="1:16">
      <c r="A155" s="165" t="s">
        <v>207</v>
      </c>
      <c r="B155" s="163" t="s">
        <v>1915</v>
      </c>
      <c r="C155" s="163" t="s">
        <v>1916</v>
      </c>
      <c r="E155">
        <v>449</v>
      </c>
      <c r="F155">
        <v>481</v>
      </c>
      <c r="G155">
        <v>577</v>
      </c>
      <c r="H155">
        <v>667</v>
      </c>
      <c r="I155">
        <v>745</v>
      </c>
      <c r="J155" s="203">
        <v>821</v>
      </c>
      <c r="K155">
        <v>449</v>
      </c>
      <c r="L155">
        <v>528</v>
      </c>
      <c r="M155">
        <v>626</v>
      </c>
      <c r="N155">
        <v>834</v>
      </c>
      <c r="O155">
        <v>910</v>
      </c>
      <c r="P155" s="203">
        <v>986</v>
      </c>
    </row>
    <row r="156" spans="1:16">
      <c r="A156" s="165" t="s">
        <v>208</v>
      </c>
      <c r="B156" s="163" t="s">
        <v>1921</v>
      </c>
      <c r="C156" s="163" t="s">
        <v>1922</v>
      </c>
      <c r="E156">
        <v>442</v>
      </c>
      <c r="F156">
        <v>473</v>
      </c>
      <c r="G156">
        <v>568</v>
      </c>
      <c r="H156">
        <v>656</v>
      </c>
      <c r="I156">
        <v>732</v>
      </c>
      <c r="J156" s="203">
        <v>808</v>
      </c>
      <c r="K156">
        <v>500</v>
      </c>
      <c r="L156">
        <v>558</v>
      </c>
      <c r="M156">
        <v>635</v>
      </c>
      <c r="N156">
        <v>820</v>
      </c>
      <c r="O156">
        <v>896</v>
      </c>
      <c r="P156" s="203">
        <v>970</v>
      </c>
    </row>
    <row r="157" spans="1:16">
      <c r="A157" s="165" t="s">
        <v>209</v>
      </c>
      <c r="B157" s="163" t="s">
        <v>1923</v>
      </c>
      <c r="C157" s="163" t="s">
        <v>1924</v>
      </c>
      <c r="E157">
        <v>442</v>
      </c>
      <c r="F157">
        <v>473</v>
      </c>
      <c r="G157">
        <v>568</v>
      </c>
      <c r="H157">
        <v>656</v>
      </c>
      <c r="I157">
        <v>732</v>
      </c>
      <c r="J157" s="203">
        <v>808</v>
      </c>
      <c r="K157">
        <v>479</v>
      </c>
      <c r="L157">
        <v>500</v>
      </c>
      <c r="M157">
        <v>676</v>
      </c>
      <c r="N157">
        <v>820</v>
      </c>
      <c r="O157">
        <v>896</v>
      </c>
      <c r="P157" s="203">
        <v>970</v>
      </c>
    </row>
    <row r="158" spans="1:16">
      <c r="A158" s="165" t="s">
        <v>210</v>
      </c>
      <c r="B158" s="163" t="s">
        <v>1925</v>
      </c>
      <c r="C158" s="163" t="s">
        <v>1926</v>
      </c>
      <c r="E158">
        <v>445</v>
      </c>
      <c r="F158">
        <v>476</v>
      </c>
      <c r="G158">
        <v>572</v>
      </c>
      <c r="H158">
        <v>660</v>
      </c>
      <c r="I158">
        <v>737</v>
      </c>
      <c r="J158" s="203">
        <v>813</v>
      </c>
      <c r="K158">
        <v>522</v>
      </c>
      <c r="L158">
        <v>599</v>
      </c>
      <c r="M158">
        <v>721</v>
      </c>
      <c r="N158">
        <v>824</v>
      </c>
      <c r="O158">
        <v>900</v>
      </c>
      <c r="P158" s="203">
        <v>975</v>
      </c>
    </row>
    <row r="159" spans="1:16">
      <c r="A159" s="165" t="s">
        <v>211</v>
      </c>
      <c r="B159" s="163" t="s">
        <v>1927</v>
      </c>
      <c r="C159" s="163" t="s">
        <v>1928</v>
      </c>
      <c r="E159">
        <v>475</v>
      </c>
      <c r="F159">
        <v>486</v>
      </c>
      <c r="G159">
        <v>626</v>
      </c>
      <c r="H159">
        <v>730</v>
      </c>
      <c r="I159">
        <v>815</v>
      </c>
      <c r="J159" s="203">
        <v>899</v>
      </c>
      <c r="K159">
        <v>475</v>
      </c>
      <c r="L159">
        <v>486</v>
      </c>
      <c r="M159">
        <v>626</v>
      </c>
      <c r="N159">
        <v>917</v>
      </c>
      <c r="O159">
        <v>926</v>
      </c>
      <c r="P159" s="203">
        <v>1065</v>
      </c>
    </row>
    <row r="160" spans="1:16">
      <c r="A160" s="165" t="s">
        <v>212</v>
      </c>
      <c r="B160" s="163" t="s">
        <v>1929</v>
      </c>
      <c r="C160" s="163" t="s">
        <v>1930</v>
      </c>
      <c r="E160">
        <v>415</v>
      </c>
      <c r="F160">
        <v>484</v>
      </c>
      <c r="G160">
        <v>581</v>
      </c>
      <c r="H160">
        <v>671</v>
      </c>
      <c r="I160">
        <v>748</v>
      </c>
      <c r="J160" s="203">
        <v>826</v>
      </c>
      <c r="K160">
        <v>415</v>
      </c>
      <c r="L160">
        <v>515</v>
      </c>
      <c r="M160">
        <v>697</v>
      </c>
      <c r="N160">
        <v>839</v>
      </c>
      <c r="O160">
        <v>916</v>
      </c>
      <c r="P160" s="203">
        <v>992</v>
      </c>
    </row>
    <row r="161" spans="1:16">
      <c r="A161" s="165" t="s">
        <v>213</v>
      </c>
      <c r="B161" s="163" t="s">
        <v>1931</v>
      </c>
      <c r="C161" s="163" t="s">
        <v>1932</v>
      </c>
      <c r="E161">
        <v>442</v>
      </c>
      <c r="F161">
        <v>473</v>
      </c>
      <c r="G161">
        <v>568</v>
      </c>
      <c r="H161">
        <v>656</v>
      </c>
      <c r="I161">
        <v>732</v>
      </c>
      <c r="J161" s="203">
        <v>808</v>
      </c>
      <c r="K161">
        <v>469</v>
      </c>
      <c r="L161">
        <v>528</v>
      </c>
      <c r="M161">
        <v>626</v>
      </c>
      <c r="N161">
        <v>820</v>
      </c>
      <c r="O161">
        <v>896</v>
      </c>
      <c r="P161" s="203">
        <v>970</v>
      </c>
    </row>
    <row r="162" spans="1:16">
      <c r="A162" s="165" t="s">
        <v>214</v>
      </c>
      <c r="B162" s="163" t="s">
        <v>1917</v>
      </c>
      <c r="C162" s="163" t="s">
        <v>1918</v>
      </c>
      <c r="E162">
        <v>442</v>
      </c>
      <c r="F162">
        <v>473</v>
      </c>
      <c r="G162">
        <v>568</v>
      </c>
      <c r="H162">
        <v>656</v>
      </c>
      <c r="I162">
        <v>732</v>
      </c>
      <c r="J162" s="203">
        <v>808</v>
      </c>
      <c r="K162">
        <v>477</v>
      </c>
      <c r="L162">
        <v>485</v>
      </c>
      <c r="M162">
        <v>626</v>
      </c>
      <c r="N162">
        <v>820</v>
      </c>
      <c r="O162">
        <v>896</v>
      </c>
      <c r="P162" s="203">
        <v>970</v>
      </c>
    </row>
    <row r="163" spans="1:16">
      <c r="A163" s="165" t="s">
        <v>90</v>
      </c>
      <c r="B163" s="163" t="s">
        <v>731</v>
      </c>
      <c r="C163" s="163" t="s">
        <v>1707</v>
      </c>
      <c r="D163" s="192"/>
      <c r="E163">
        <v>477</v>
      </c>
      <c r="F163">
        <v>513</v>
      </c>
      <c r="G163">
        <v>616</v>
      </c>
      <c r="H163">
        <v>711</v>
      </c>
      <c r="I163">
        <v>793</v>
      </c>
      <c r="J163" s="203">
        <v>876</v>
      </c>
      <c r="K163">
        <v>477</v>
      </c>
      <c r="L163">
        <v>560</v>
      </c>
      <c r="M163">
        <v>758</v>
      </c>
      <c r="N163">
        <v>890</v>
      </c>
      <c r="O163">
        <v>974</v>
      </c>
      <c r="P163" s="203">
        <v>1056</v>
      </c>
    </row>
    <row r="164" spans="1:16">
      <c r="A164" s="165" t="s">
        <v>215</v>
      </c>
      <c r="B164" s="163" t="s">
        <v>1919</v>
      </c>
      <c r="C164" s="163" t="s">
        <v>1920</v>
      </c>
      <c r="E164">
        <v>462</v>
      </c>
      <c r="F164">
        <v>495</v>
      </c>
      <c r="G164">
        <v>595</v>
      </c>
      <c r="H164">
        <v>686</v>
      </c>
      <c r="I164">
        <v>766</v>
      </c>
      <c r="J164" s="203">
        <v>845</v>
      </c>
      <c r="K164">
        <v>471</v>
      </c>
      <c r="L164">
        <v>517</v>
      </c>
      <c r="M164">
        <v>665</v>
      </c>
      <c r="N164">
        <v>858</v>
      </c>
      <c r="O164">
        <v>938</v>
      </c>
      <c r="P164" s="203">
        <v>1016</v>
      </c>
    </row>
    <row r="165" spans="1:16">
      <c r="A165" s="165" t="s">
        <v>216</v>
      </c>
      <c r="B165" s="163" t="s">
        <v>755</v>
      </c>
      <c r="C165" s="163" t="s">
        <v>1700</v>
      </c>
      <c r="D165" s="192"/>
      <c r="E165">
        <v>521</v>
      </c>
      <c r="F165">
        <v>562</v>
      </c>
      <c r="G165">
        <v>675</v>
      </c>
      <c r="H165">
        <v>778</v>
      </c>
      <c r="I165">
        <v>868</v>
      </c>
      <c r="J165" s="203">
        <v>958</v>
      </c>
      <c r="K165">
        <v>521</v>
      </c>
      <c r="L165">
        <v>579</v>
      </c>
      <c r="M165">
        <v>711</v>
      </c>
      <c r="N165">
        <v>914</v>
      </c>
      <c r="O165">
        <v>990</v>
      </c>
      <c r="P165" s="203">
        <v>1139</v>
      </c>
    </row>
    <row r="166" spans="1:16">
      <c r="A166" s="165" t="s">
        <v>217</v>
      </c>
      <c r="B166" s="163" t="s">
        <v>1933</v>
      </c>
      <c r="C166" s="163" t="s">
        <v>1934</v>
      </c>
      <c r="E166">
        <v>470</v>
      </c>
      <c r="F166">
        <v>483</v>
      </c>
      <c r="G166">
        <v>605</v>
      </c>
      <c r="H166">
        <v>698</v>
      </c>
      <c r="I166">
        <v>778</v>
      </c>
      <c r="J166" s="203">
        <v>859</v>
      </c>
      <c r="K166">
        <v>475</v>
      </c>
      <c r="L166">
        <v>483</v>
      </c>
      <c r="M166">
        <v>626</v>
      </c>
      <c r="N166">
        <v>849</v>
      </c>
      <c r="O166">
        <v>908</v>
      </c>
      <c r="P166" s="203">
        <v>1036</v>
      </c>
    </row>
    <row r="167" spans="1:16">
      <c r="A167" s="165" t="s">
        <v>71</v>
      </c>
      <c r="B167" s="163" t="s">
        <v>761</v>
      </c>
      <c r="C167" s="163" t="s">
        <v>1689</v>
      </c>
      <c r="D167" s="192"/>
      <c r="E167">
        <v>578</v>
      </c>
      <c r="F167">
        <v>628</v>
      </c>
      <c r="G167">
        <v>753</v>
      </c>
      <c r="H167">
        <v>870</v>
      </c>
      <c r="I167">
        <v>971</v>
      </c>
      <c r="J167" s="203">
        <v>1071</v>
      </c>
      <c r="K167">
        <v>578</v>
      </c>
      <c r="L167">
        <v>719</v>
      </c>
      <c r="M167">
        <v>937</v>
      </c>
      <c r="N167">
        <v>1097</v>
      </c>
      <c r="O167">
        <v>1205</v>
      </c>
      <c r="P167" s="203">
        <v>1311</v>
      </c>
    </row>
    <row r="168" spans="1:16">
      <c r="A168" s="165" t="s">
        <v>218</v>
      </c>
      <c r="B168" s="163" t="s">
        <v>1935</v>
      </c>
      <c r="C168" s="163" t="s">
        <v>1936</v>
      </c>
      <c r="E168">
        <v>443</v>
      </c>
      <c r="F168">
        <v>485</v>
      </c>
      <c r="G168">
        <v>582</v>
      </c>
      <c r="H168">
        <v>672</v>
      </c>
      <c r="I168">
        <v>750</v>
      </c>
      <c r="J168" s="203">
        <v>828</v>
      </c>
      <c r="K168">
        <v>443</v>
      </c>
      <c r="L168">
        <v>494</v>
      </c>
      <c r="M168">
        <v>626</v>
      </c>
      <c r="N168">
        <v>840</v>
      </c>
      <c r="O168">
        <v>918</v>
      </c>
      <c r="P168" s="203">
        <v>994</v>
      </c>
    </row>
    <row r="169" spans="1:16">
      <c r="A169" s="165" t="s">
        <v>219</v>
      </c>
      <c r="B169" s="163" t="s">
        <v>1937</v>
      </c>
      <c r="C169" s="163" t="s">
        <v>1938</v>
      </c>
      <c r="E169">
        <v>442</v>
      </c>
      <c r="F169">
        <v>473</v>
      </c>
      <c r="G169">
        <v>568</v>
      </c>
      <c r="H169">
        <v>656</v>
      </c>
      <c r="I169">
        <v>732</v>
      </c>
      <c r="J169" s="203">
        <v>808</v>
      </c>
      <c r="K169">
        <v>463</v>
      </c>
      <c r="L169">
        <v>498</v>
      </c>
      <c r="M169">
        <v>632</v>
      </c>
      <c r="N169">
        <v>820</v>
      </c>
      <c r="O169">
        <v>896</v>
      </c>
      <c r="P169" s="203">
        <v>970</v>
      </c>
    </row>
    <row r="170" spans="1:16">
      <c r="A170" s="165" t="s">
        <v>220</v>
      </c>
      <c r="B170" s="163" t="s">
        <v>1939</v>
      </c>
      <c r="C170" s="163" t="s">
        <v>1940</v>
      </c>
      <c r="E170">
        <v>448</v>
      </c>
      <c r="F170">
        <v>480</v>
      </c>
      <c r="G170">
        <v>576</v>
      </c>
      <c r="H170">
        <v>665</v>
      </c>
      <c r="I170">
        <v>742</v>
      </c>
      <c r="J170" s="203">
        <v>819</v>
      </c>
      <c r="K170">
        <v>449</v>
      </c>
      <c r="L170">
        <v>528</v>
      </c>
      <c r="M170">
        <v>626</v>
      </c>
      <c r="N170">
        <v>831</v>
      </c>
      <c r="O170">
        <v>908</v>
      </c>
      <c r="P170" s="203">
        <v>982</v>
      </c>
    </row>
    <row r="171" spans="1:16">
      <c r="A171" s="165" t="s">
        <v>221</v>
      </c>
      <c r="B171" s="163" t="s">
        <v>1941</v>
      </c>
      <c r="C171" s="163" t="s">
        <v>1942</v>
      </c>
      <c r="E171">
        <v>469</v>
      </c>
      <c r="F171">
        <v>489</v>
      </c>
      <c r="G171">
        <v>633</v>
      </c>
      <c r="H171">
        <v>732</v>
      </c>
      <c r="I171">
        <v>817</v>
      </c>
      <c r="J171" s="203">
        <v>901</v>
      </c>
      <c r="K171">
        <v>469</v>
      </c>
      <c r="L171">
        <v>489</v>
      </c>
      <c r="M171">
        <v>662</v>
      </c>
      <c r="N171">
        <v>918</v>
      </c>
      <c r="O171">
        <v>935</v>
      </c>
      <c r="P171" s="203">
        <v>1075</v>
      </c>
    </row>
    <row r="172" spans="1:16">
      <c r="A172" s="205" t="s">
        <v>57</v>
      </c>
      <c r="B172" s="206" t="s">
        <v>775</v>
      </c>
      <c r="C172" s="206" t="s">
        <v>1674</v>
      </c>
      <c r="D172" s="192"/>
      <c r="E172">
        <v>586</v>
      </c>
      <c r="F172">
        <v>628</v>
      </c>
      <c r="G172">
        <v>753</v>
      </c>
      <c r="H172">
        <v>870</v>
      </c>
      <c r="I172">
        <v>971</v>
      </c>
      <c r="J172" s="203">
        <v>1071</v>
      </c>
      <c r="K172" s="204">
        <v>636</v>
      </c>
      <c r="L172" s="204">
        <v>765</v>
      </c>
      <c r="M172" s="204">
        <v>945</v>
      </c>
      <c r="N172">
        <v>1097</v>
      </c>
      <c r="O172">
        <v>1205</v>
      </c>
      <c r="P172" s="203">
        <v>1311</v>
      </c>
    </row>
    <row r="173" spans="1:16">
      <c r="A173" s="165" t="s">
        <v>222</v>
      </c>
      <c r="B173" s="163" t="s">
        <v>1943</v>
      </c>
      <c r="C173" s="163" t="s">
        <v>1944</v>
      </c>
      <c r="E173">
        <v>452</v>
      </c>
      <c r="F173">
        <v>485</v>
      </c>
      <c r="G173">
        <v>582</v>
      </c>
      <c r="H173">
        <v>672</v>
      </c>
      <c r="I173">
        <v>750</v>
      </c>
      <c r="J173" s="203">
        <v>828</v>
      </c>
      <c r="K173">
        <v>536</v>
      </c>
      <c r="L173">
        <v>539</v>
      </c>
      <c r="M173">
        <v>665</v>
      </c>
      <c r="N173">
        <v>828</v>
      </c>
      <c r="O173">
        <v>918</v>
      </c>
      <c r="P173" s="203">
        <v>994</v>
      </c>
    </row>
    <row r="174" spans="1:16">
      <c r="A174" s="165" t="s">
        <v>223</v>
      </c>
      <c r="B174" s="163" t="s">
        <v>1945</v>
      </c>
      <c r="C174" s="163" t="s">
        <v>1946</v>
      </c>
      <c r="E174">
        <v>443</v>
      </c>
      <c r="F174">
        <v>494</v>
      </c>
      <c r="G174">
        <v>593</v>
      </c>
      <c r="H174">
        <v>685</v>
      </c>
      <c r="I174">
        <v>765</v>
      </c>
      <c r="J174" s="203">
        <v>843</v>
      </c>
      <c r="K174">
        <v>443</v>
      </c>
      <c r="L174">
        <v>499</v>
      </c>
      <c r="M174">
        <v>626</v>
      </c>
      <c r="N174">
        <v>857</v>
      </c>
      <c r="O174">
        <v>908</v>
      </c>
      <c r="P174" s="203">
        <v>1015</v>
      </c>
    </row>
    <row r="175" spans="1:16">
      <c r="A175" s="165" t="s">
        <v>224</v>
      </c>
      <c r="B175" s="163" t="s">
        <v>1947</v>
      </c>
      <c r="C175" s="163" t="s">
        <v>1948</v>
      </c>
      <c r="E175">
        <v>442</v>
      </c>
      <c r="F175">
        <v>473</v>
      </c>
      <c r="G175">
        <v>568</v>
      </c>
      <c r="H175">
        <v>656</v>
      </c>
      <c r="I175">
        <v>732</v>
      </c>
      <c r="J175" s="203">
        <v>808</v>
      </c>
      <c r="K175">
        <v>449</v>
      </c>
      <c r="L175">
        <v>501</v>
      </c>
      <c r="M175">
        <v>626</v>
      </c>
      <c r="N175">
        <v>780</v>
      </c>
      <c r="O175">
        <v>896</v>
      </c>
      <c r="P175" s="203">
        <v>970</v>
      </c>
    </row>
    <row r="176" spans="1:16">
      <c r="A176" s="165" t="s">
        <v>225</v>
      </c>
      <c r="B176" s="163" t="s">
        <v>1949</v>
      </c>
      <c r="C176" s="163" t="s">
        <v>1950</v>
      </c>
      <c r="E176">
        <v>442</v>
      </c>
      <c r="F176">
        <v>473</v>
      </c>
      <c r="G176">
        <v>568</v>
      </c>
      <c r="H176">
        <v>656</v>
      </c>
      <c r="I176">
        <v>732</v>
      </c>
      <c r="J176" s="203">
        <v>808</v>
      </c>
      <c r="K176">
        <v>555</v>
      </c>
      <c r="L176">
        <v>596</v>
      </c>
      <c r="M176">
        <v>718</v>
      </c>
      <c r="N176">
        <v>820</v>
      </c>
      <c r="O176">
        <v>896</v>
      </c>
      <c r="P176" s="203">
        <v>970</v>
      </c>
    </row>
    <row r="177" spans="1:16">
      <c r="A177" s="165" t="s">
        <v>226</v>
      </c>
      <c r="B177" s="163" t="s">
        <v>1951</v>
      </c>
      <c r="C177" s="163" t="s">
        <v>1952</v>
      </c>
      <c r="E177">
        <v>457</v>
      </c>
      <c r="F177">
        <v>490</v>
      </c>
      <c r="G177">
        <v>587</v>
      </c>
      <c r="H177">
        <v>678</v>
      </c>
      <c r="I177">
        <v>757</v>
      </c>
      <c r="J177" s="203">
        <v>836</v>
      </c>
      <c r="K177">
        <v>568</v>
      </c>
      <c r="L177">
        <v>572</v>
      </c>
      <c r="M177">
        <v>743</v>
      </c>
      <c r="N177">
        <v>849</v>
      </c>
      <c r="O177">
        <v>928</v>
      </c>
      <c r="P177" s="203">
        <v>1005</v>
      </c>
    </row>
    <row r="178" spans="1:16">
      <c r="A178" s="165" t="s">
        <v>227</v>
      </c>
      <c r="B178" s="163" t="s">
        <v>1953</v>
      </c>
      <c r="C178" s="163" t="s">
        <v>1954</v>
      </c>
      <c r="E178">
        <v>442</v>
      </c>
      <c r="F178">
        <v>473</v>
      </c>
      <c r="G178">
        <v>568</v>
      </c>
      <c r="H178">
        <v>656</v>
      </c>
      <c r="I178">
        <v>732</v>
      </c>
      <c r="J178" s="203">
        <v>808</v>
      </c>
      <c r="K178">
        <v>443</v>
      </c>
      <c r="L178">
        <v>519</v>
      </c>
      <c r="M178">
        <v>626</v>
      </c>
      <c r="N178">
        <v>780</v>
      </c>
      <c r="O178">
        <v>837</v>
      </c>
      <c r="P178" s="203">
        <v>963</v>
      </c>
    </row>
    <row r="179" spans="1:16">
      <c r="A179" s="165" t="s">
        <v>228</v>
      </c>
      <c r="B179" s="163" t="s">
        <v>1955</v>
      </c>
      <c r="C179" s="163" t="s">
        <v>1956</v>
      </c>
      <c r="E179">
        <v>450</v>
      </c>
      <c r="F179">
        <v>482</v>
      </c>
      <c r="G179">
        <v>578</v>
      </c>
      <c r="H179">
        <v>668</v>
      </c>
      <c r="I179">
        <v>746</v>
      </c>
      <c r="J179" s="203">
        <v>823</v>
      </c>
      <c r="K179">
        <v>452</v>
      </c>
      <c r="L179">
        <v>528</v>
      </c>
      <c r="M179">
        <v>626</v>
      </c>
      <c r="N179">
        <v>835</v>
      </c>
      <c r="O179">
        <v>911</v>
      </c>
      <c r="P179" s="203">
        <v>987</v>
      </c>
    </row>
    <row r="180" spans="1:16">
      <c r="A180" s="165" t="s">
        <v>38</v>
      </c>
      <c r="B180" s="163" t="s">
        <v>799</v>
      </c>
      <c r="C180" s="163" t="s">
        <v>1653</v>
      </c>
      <c r="D180" s="192"/>
      <c r="E180">
        <v>475</v>
      </c>
      <c r="F180">
        <v>508</v>
      </c>
      <c r="G180">
        <v>610</v>
      </c>
      <c r="H180">
        <v>705</v>
      </c>
      <c r="I180">
        <v>786</v>
      </c>
      <c r="J180" s="203">
        <v>868</v>
      </c>
      <c r="K180">
        <v>551</v>
      </c>
      <c r="L180">
        <v>641</v>
      </c>
      <c r="M180">
        <v>772</v>
      </c>
      <c r="N180">
        <v>883</v>
      </c>
      <c r="O180">
        <v>965</v>
      </c>
      <c r="P180" s="203">
        <v>1047</v>
      </c>
    </row>
    <row r="181" spans="1:16">
      <c r="A181" s="165" t="s">
        <v>229</v>
      </c>
      <c r="B181" s="163" t="s">
        <v>1957</v>
      </c>
      <c r="C181" s="163" t="s">
        <v>1958</v>
      </c>
      <c r="E181">
        <v>470</v>
      </c>
      <c r="F181">
        <v>528</v>
      </c>
      <c r="G181">
        <v>626</v>
      </c>
      <c r="H181">
        <v>814</v>
      </c>
      <c r="I181">
        <v>908</v>
      </c>
      <c r="J181" s="203">
        <v>1002</v>
      </c>
      <c r="K181">
        <v>470</v>
      </c>
      <c r="L181">
        <v>528</v>
      </c>
      <c r="M181">
        <v>626</v>
      </c>
      <c r="N181">
        <v>882</v>
      </c>
      <c r="O181">
        <v>908</v>
      </c>
      <c r="P181" s="203">
        <v>1044</v>
      </c>
    </row>
    <row r="182" spans="1:16">
      <c r="A182" s="165" t="s">
        <v>230</v>
      </c>
      <c r="B182" s="163" t="s">
        <v>1959</v>
      </c>
      <c r="C182" s="163" t="s">
        <v>1960</v>
      </c>
      <c r="E182">
        <v>485</v>
      </c>
      <c r="F182">
        <v>540</v>
      </c>
      <c r="G182">
        <v>648</v>
      </c>
      <c r="H182">
        <v>749</v>
      </c>
      <c r="I182">
        <v>836</v>
      </c>
      <c r="J182" s="203">
        <v>922</v>
      </c>
      <c r="K182">
        <v>485</v>
      </c>
      <c r="L182">
        <v>578</v>
      </c>
      <c r="M182">
        <v>685</v>
      </c>
      <c r="N182">
        <v>940</v>
      </c>
      <c r="O182">
        <v>1029</v>
      </c>
      <c r="P182" s="203">
        <v>1117</v>
      </c>
    </row>
    <row r="183" spans="1:16">
      <c r="A183" s="165" t="s">
        <v>32</v>
      </c>
      <c r="B183" s="163" t="s">
        <v>807</v>
      </c>
      <c r="C183" s="163" t="s">
        <v>1648</v>
      </c>
      <c r="D183" s="192"/>
      <c r="E183">
        <v>503</v>
      </c>
      <c r="F183">
        <v>539</v>
      </c>
      <c r="G183">
        <v>647</v>
      </c>
      <c r="H183">
        <v>747</v>
      </c>
      <c r="I183">
        <v>833</v>
      </c>
      <c r="J183" s="203">
        <v>920</v>
      </c>
      <c r="K183">
        <v>513</v>
      </c>
      <c r="L183">
        <v>643</v>
      </c>
      <c r="M183">
        <v>797</v>
      </c>
      <c r="N183">
        <v>939</v>
      </c>
      <c r="O183">
        <v>1028</v>
      </c>
      <c r="P183" s="203">
        <v>1116</v>
      </c>
    </row>
    <row r="184" spans="1:16">
      <c r="A184" s="165" t="s">
        <v>231</v>
      </c>
      <c r="B184" s="163" t="s">
        <v>1961</v>
      </c>
      <c r="C184" s="163" t="s">
        <v>1962</v>
      </c>
      <c r="E184">
        <v>452</v>
      </c>
      <c r="F184">
        <v>485</v>
      </c>
      <c r="G184">
        <v>582</v>
      </c>
      <c r="H184">
        <v>672</v>
      </c>
      <c r="I184">
        <v>750</v>
      </c>
      <c r="J184" s="203">
        <v>828</v>
      </c>
      <c r="K184">
        <v>484</v>
      </c>
      <c r="L184">
        <v>551</v>
      </c>
      <c r="M184">
        <v>734</v>
      </c>
      <c r="N184">
        <v>840</v>
      </c>
      <c r="O184">
        <v>918</v>
      </c>
      <c r="P184" s="203">
        <v>994</v>
      </c>
    </row>
    <row r="185" spans="1:16">
      <c r="A185" s="165" t="s">
        <v>232</v>
      </c>
      <c r="B185" s="163" t="s">
        <v>1963</v>
      </c>
      <c r="C185" s="163" t="s">
        <v>1964</v>
      </c>
      <c r="E185">
        <v>463</v>
      </c>
      <c r="F185">
        <v>496</v>
      </c>
      <c r="G185">
        <v>596</v>
      </c>
      <c r="H185">
        <v>688</v>
      </c>
      <c r="I185">
        <v>767</v>
      </c>
      <c r="J185" s="203">
        <v>846</v>
      </c>
      <c r="K185">
        <v>478</v>
      </c>
      <c r="L185">
        <v>512</v>
      </c>
      <c r="M185">
        <v>626</v>
      </c>
      <c r="N185">
        <v>799</v>
      </c>
      <c r="O185">
        <v>939</v>
      </c>
      <c r="P185" s="203">
        <v>1017</v>
      </c>
    </row>
    <row r="186" spans="1:16">
      <c r="A186" s="205" t="s">
        <v>48</v>
      </c>
      <c r="B186" s="206" t="s">
        <v>815</v>
      </c>
      <c r="C186" s="206" t="s">
        <v>1665</v>
      </c>
      <c r="D186" s="192"/>
      <c r="E186">
        <v>606</v>
      </c>
      <c r="F186">
        <v>649</v>
      </c>
      <c r="G186">
        <v>778</v>
      </c>
      <c r="H186">
        <v>900</v>
      </c>
      <c r="I186">
        <v>1003</v>
      </c>
      <c r="J186" s="203">
        <v>1108</v>
      </c>
      <c r="K186" s="204">
        <v>652</v>
      </c>
      <c r="L186" s="204">
        <v>714</v>
      </c>
      <c r="M186" s="204">
        <v>924</v>
      </c>
      <c r="N186">
        <v>1136</v>
      </c>
      <c r="O186">
        <v>1248</v>
      </c>
      <c r="P186" s="203">
        <v>1358</v>
      </c>
    </row>
    <row r="187" spans="1:16">
      <c r="A187" s="165" t="s">
        <v>233</v>
      </c>
      <c r="B187" s="163" t="s">
        <v>1965</v>
      </c>
      <c r="C187" s="163" t="s">
        <v>1966</v>
      </c>
      <c r="E187">
        <v>442</v>
      </c>
      <c r="F187">
        <v>473</v>
      </c>
      <c r="G187">
        <v>568</v>
      </c>
      <c r="H187">
        <v>656</v>
      </c>
      <c r="I187">
        <v>732</v>
      </c>
      <c r="J187" s="203">
        <v>808</v>
      </c>
      <c r="K187">
        <v>470</v>
      </c>
      <c r="L187">
        <v>528</v>
      </c>
      <c r="M187">
        <v>626</v>
      </c>
      <c r="N187">
        <v>820</v>
      </c>
      <c r="O187">
        <v>896</v>
      </c>
      <c r="P187" s="203">
        <v>970</v>
      </c>
    </row>
    <row r="188" spans="1:16">
      <c r="A188" s="165" t="s">
        <v>234</v>
      </c>
      <c r="B188" s="163" t="s">
        <v>1967</v>
      </c>
      <c r="C188" s="163" t="s">
        <v>1968</v>
      </c>
      <c r="E188">
        <v>442</v>
      </c>
      <c r="F188">
        <v>473</v>
      </c>
      <c r="G188">
        <v>568</v>
      </c>
      <c r="H188">
        <v>656</v>
      </c>
      <c r="I188">
        <v>732</v>
      </c>
      <c r="J188" s="203">
        <v>808</v>
      </c>
      <c r="K188">
        <v>477</v>
      </c>
      <c r="L188">
        <v>526</v>
      </c>
      <c r="M188">
        <v>626</v>
      </c>
      <c r="N188">
        <v>820</v>
      </c>
      <c r="O188">
        <v>896</v>
      </c>
      <c r="P188" s="203">
        <v>970</v>
      </c>
    </row>
    <row r="189" spans="1:16">
      <c r="A189" s="165" t="s">
        <v>235</v>
      </c>
      <c r="B189" s="163" t="s">
        <v>1969</v>
      </c>
      <c r="C189" s="163" t="s">
        <v>1970</v>
      </c>
      <c r="E189">
        <v>442</v>
      </c>
      <c r="F189">
        <v>466</v>
      </c>
      <c r="G189">
        <v>568</v>
      </c>
      <c r="H189">
        <v>656</v>
      </c>
      <c r="I189">
        <v>732</v>
      </c>
      <c r="J189" s="203">
        <v>808</v>
      </c>
      <c r="K189">
        <v>455</v>
      </c>
      <c r="L189">
        <v>466</v>
      </c>
      <c r="M189">
        <v>626</v>
      </c>
      <c r="N189">
        <v>820</v>
      </c>
      <c r="O189">
        <v>896</v>
      </c>
      <c r="P189" s="203">
        <v>970</v>
      </c>
    </row>
    <row r="190" spans="1:16">
      <c r="A190" s="165" t="s">
        <v>23</v>
      </c>
      <c r="B190" s="163" t="s">
        <v>826</v>
      </c>
      <c r="C190" s="163" t="s">
        <v>1639</v>
      </c>
      <c r="D190" s="192"/>
      <c r="E190">
        <v>488</v>
      </c>
      <c r="F190">
        <v>576</v>
      </c>
      <c r="G190">
        <v>696</v>
      </c>
      <c r="H190">
        <v>803</v>
      </c>
      <c r="I190">
        <v>896</v>
      </c>
      <c r="J190" s="203">
        <v>989</v>
      </c>
      <c r="K190">
        <v>488</v>
      </c>
      <c r="L190">
        <v>576</v>
      </c>
      <c r="M190">
        <v>757</v>
      </c>
      <c r="N190">
        <v>1010</v>
      </c>
      <c r="O190">
        <v>1081</v>
      </c>
      <c r="P190" s="203">
        <v>1203</v>
      </c>
    </row>
    <row r="191" spans="1:16">
      <c r="A191" s="165" t="s">
        <v>236</v>
      </c>
      <c r="B191" s="163" t="s">
        <v>1971</v>
      </c>
      <c r="C191" s="163" t="s">
        <v>1972</v>
      </c>
      <c r="E191">
        <v>442</v>
      </c>
      <c r="F191">
        <v>473</v>
      </c>
      <c r="G191">
        <v>568</v>
      </c>
      <c r="H191">
        <v>656</v>
      </c>
      <c r="I191">
        <v>732</v>
      </c>
      <c r="J191" s="203">
        <v>808</v>
      </c>
      <c r="K191">
        <v>476</v>
      </c>
      <c r="L191">
        <v>528</v>
      </c>
      <c r="M191">
        <v>626</v>
      </c>
      <c r="N191">
        <v>820</v>
      </c>
      <c r="O191">
        <v>896</v>
      </c>
      <c r="P191" s="203">
        <v>970</v>
      </c>
    </row>
    <row r="192" spans="1:16">
      <c r="A192" s="165" t="s">
        <v>237</v>
      </c>
      <c r="B192" s="163" t="s">
        <v>1973</v>
      </c>
      <c r="C192" s="163" t="s">
        <v>1974</v>
      </c>
      <c r="E192">
        <v>443</v>
      </c>
      <c r="F192">
        <v>463</v>
      </c>
      <c r="G192">
        <v>595</v>
      </c>
      <c r="H192">
        <v>686</v>
      </c>
      <c r="I192">
        <v>766</v>
      </c>
      <c r="J192" s="203">
        <v>845</v>
      </c>
      <c r="K192">
        <v>443</v>
      </c>
      <c r="L192">
        <v>463</v>
      </c>
      <c r="M192">
        <v>626</v>
      </c>
      <c r="N192">
        <v>858</v>
      </c>
      <c r="O192">
        <v>926</v>
      </c>
      <c r="P192" s="203">
        <v>1016</v>
      </c>
    </row>
    <row r="193" spans="1:16">
      <c r="A193" s="165" t="s">
        <v>24</v>
      </c>
      <c r="B193" s="163" t="s">
        <v>834</v>
      </c>
      <c r="C193" s="163" t="s">
        <v>1640</v>
      </c>
      <c r="D193" s="192"/>
      <c r="E193">
        <v>488</v>
      </c>
      <c r="F193">
        <v>576</v>
      </c>
      <c r="G193">
        <v>696</v>
      </c>
      <c r="H193">
        <v>803</v>
      </c>
      <c r="I193">
        <v>896</v>
      </c>
      <c r="J193" s="203">
        <v>989</v>
      </c>
      <c r="K193">
        <v>488</v>
      </c>
      <c r="L193">
        <v>576</v>
      </c>
      <c r="M193">
        <v>757</v>
      </c>
      <c r="N193">
        <v>1010</v>
      </c>
      <c r="O193">
        <v>1081</v>
      </c>
      <c r="P193" s="203">
        <v>1203</v>
      </c>
    </row>
    <row r="194" spans="1:16">
      <c r="A194" s="165" t="s">
        <v>238</v>
      </c>
      <c r="B194" s="163" t="s">
        <v>1975</v>
      </c>
      <c r="C194" s="163" t="s">
        <v>1976</v>
      </c>
      <c r="E194">
        <v>469</v>
      </c>
      <c r="F194">
        <v>508</v>
      </c>
      <c r="G194">
        <v>610</v>
      </c>
      <c r="H194">
        <v>705</v>
      </c>
      <c r="I194">
        <v>786</v>
      </c>
      <c r="J194" s="203">
        <v>868</v>
      </c>
      <c r="K194">
        <v>469</v>
      </c>
      <c r="L194">
        <v>538</v>
      </c>
      <c r="M194">
        <v>663</v>
      </c>
      <c r="N194">
        <v>827</v>
      </c>
      <c r="O194">
        <v>962</v>
      </c>
      <c r="P194" s="203">
        <v>1047</v>
      </c>
    </row>
    <row r="195" spans="1:16">
      <c r="A195" s="165" t="s">
        <v>239</v>
      </c>
      <c r="B195" s="163" t="s">
        <v>1977</v>
      </c>
      <c r="C195" s="163" t="s">
        <v>1978</v>
      </c>
      <c r="E195">
        <v>442</v>
      </c>
      <c r="F195">
        <v>473</v>
      </c>
      <c r="G195">
        <v>568</v>
      </c>
      <c r="H195">
        <v>656</v>
      </c>
      <c r="I195">
        <v>732</v>
      </c>
      <c r="J195" s="203">
        <v>808</v>
      </c>
      <c r="K195">
        <v>473</v>
      </c>
      <c r="L195">
        <v>480</v>
      </c>
      <c r="M195">
        <v>626</v>
      </c>
      <c r="N195">
        <v>820</v>
      </c>
      <c r="O195">
        <v>896</v>
      </c>
      <c r="P195" s="203">
        <v>970</v>
      </c>
    </row>
    <row r="196" spans="1:16">
      <c r="A196" s="165" t="s">
        <v>240</v>
      </c>
      <c r="B196" s="163" t="s">
        <v>1979</v>
      </c>
      <c r="C196" s="163" t="s">
        <v>1980</v>
      </c>
      <c r="E196">
        <v>442</v>
      </c>
      <c r="F196">
        <v>473</v>
      </c>
      <c r="G196">
        <v>568</v>
      </c>
      <c r="H196">
        <v>656</v>
      </c>
      <c r="I196">
        <v>732</v>
      </c>
      <c r="J196" s="203">
        <v>808</v>
      </c>
      <c r="K196">
        <v>443</v>
      </c>
      <c r="L196">
        <v>496</v>
      </c>
      <c r="M196">
        <v>626</v>
      </c>
      <c r="N196">
        <v>820</v>
      </c>
      <c r="O196">
        <v>896</v>
      </c>
      <c r="P196" s="203">
        <v>970</v>
      </c>
    </row>
    <row r="197" spans="1:16">
      <c r="A197" s="165" t="s">
        <v>241</v>
      </c>
      <c r="B197" s="163" t="s">
        <v>1981</v>
      </c>
      <c r="C197" s="163" t="s">
        <v>1982</v>
      </c>
      <c r="E197">
        <v>442</v>
      </c>
      <c r="F197">
        <v>473</v>
      </c>
      <c r="G197">
        <v>568</v>
      </c>
      <c r="H197">
        <v>656</v>
      </c>
      <c r="I197">
        <v>732</v>
      </c>
      <c r="J197" s="203">
        <v>808</v>
      </c>
      <c r="K197">
        <v>477</v>
      </c>
      <c r="L197">
        <v>517</v>
      </c>
      <c r="M197">
        <v>626</v>
      </c>
      <c r="N197">
        <v>820</v>
      </c>
      <c r="O197">
        <v>896</v>
      </c>
      <c r="P197" s="203">
        <v>970</v>
      </c>
    </row>
    <row r="198" spans="1:16">
      <c r="A198" s="165" t="s">
        <v>242</v>
      </c>
      <c r="B198" s="163" t="s">
        <v>1983</v>
      </c>
      <c r="C198" s="163" t="s">
        <v>1984</v>
      </c>
      <c r="E198">
        <v>452</v>
      </c>
      <c r="F198">
        <v>485</v>
      </c>
      <c r="G198">
        <v>582</v>
      </c>
      <c r="H198">
        <v>672</v>
      </c>
      <c r="I198">
        <v>750</v>
      </c>
      <c r="J198" s="203">
        <v>828</v>
      </c>
      <c r="K198">
        <v>476</v>
      </c>
      <c r="L198">
        <v>497</v>
      </c>
      <c r="M198">
        <v>673</v>
      </c>
      <c r="N198">
        <v>840</v>
      </c>
      <c r="O198">
        <v>918</v>
      </c>
      <c r="P198" s="203">
        <v>994</v>
      </c>
    </row>
    <row r="199" spans="1:16">
      <c r="A199" s="165" t="s">
        <v>243</v>
      </c>
      <c r="B199" s="163" t="s">
        <v>1985</v>
      </c>
      <c r="C199" s="163" t="s">
        <v>1986</v>
      </c>
      <c r="E199">
        <v>471</v>
      </c>
      <c r="F199">
        <v>517</v>
      </c>
      <c r="G199">
        <v>665</v>
      </c>
      <c r="H199">
        <v>828</v>
      </c>
      <c r="I199">
        <v>965</v>
      </c>
      <c r="J199" s="203">
        <v>1110</v>
      </c>
      <c r="K199">
        <v>471</v>
      </c>
      <c r="L199">
        <v>517</v>
      </c>
      <c r="M199">
        <v>665</v>
      </c>
      <c r="N199">
        <v>828</v>
      </c>
      <c r="O199">
        <v>965</v>
      </c>
      <c r="P199" s="203">
        <v>1110</v>
      </c>
    </row>
    <row r="200" spans="1:16">
      <c r="A200" s="165" t="s">
        <v>36</v>
      </c>
      <c r="B200" s="163" t="s">
        <v>854</v>
      </c>
      <c r="C200" s="163" t="s">
        <v>1652</v>
      </c>
      <c r="D200" s="192"/>
      <c r="E200">
        <v>510</v>
      </c>
      <c r="F200">
        <v>546</v>
      </c>
      <c r="G200">
        <v>655</v>
      </c>
      <c r="H200">
        <v>756</v>
      </c>
      <c r="I200">
        <v>845</v>
      </c>
      <c r="J200" s="203">
        <v>931</v>
      </c>
      <c r="K200">
        <v>643</v>
      </c>
      <c r="L200">
        <v>679</v>
      </c>
      <c r="M200">
        <v>831</v>
      </c>
      <c r="N200">
        <v>950</v>
      </c>
      <c r="O200">
        <v>1041</v>
      </c>
      <c r="P200" s="203">
        <v>1130</v>
      </c>
    </row>
    <row r="201" spans="1:16">
      <c r="A201" s="165" t="s">
        <v>49</v>
      </c>
      <c r="B201" s="163" t="s">
        <v>856</v>
      </c>
      <c r="C201" s="163" t="s">
        <v>1663</v>
      </c>
      <c r="D201" s="192"/>
      <c r="E201">
        <v>613</v>
      </c>
      <c r="F201">
        <v>657</v>
      </c>
      <c r="G201">
        <v>788</v>
      </c>
      <c r="H201">
        <v>911</v>
      </c>
      <c r="I201">
        <v>1017</v>
      </c>
      <c r="J201" s="203">
        <v>1122</v>
      </c>
      <c r="K201">
        <v>642</v>
      </c>
      <c r="L201">
        <v>730</v>
      </c>
      <c r="M201">
        <v>895</v>
      </c>
      <c r="N201">
        <v>1150</v>
      </c>
      <c r="O201">
        <v>1264</v>
      </c>
      <c r="P201" s="203">
        <v>1376</v>
      </c>
    </row>
    <row r="202" spans="1:16">
      <c r="A202" s="165" t="s">
        <v>244</v>
      </c>
      <c r="B202" s="163" t="s">
        <v>1987</v>
      </c>
      <c r="C202" s="163" t="s">
        <v>1988</v>
      </c>
      <c r="E202">
        <v>442</v>
      </c>
      <c r="F202">
        <v>473</v>
      </c>
      <c r="G202">
        <v>568</v>
      </c>
      <c r="H202">
        <v>656</v>
      </c>
      <c r="I202">
        <v>732</v>
      </c>
      <c r="J202" s="203">
        <v>808</v>
      </c>
      <c r="K202">
        <v>475</v>
      </c>
      <c r="L202">
        <v>528</v>
      </c>
      <c r="M202">
        <v>626</v>
      </c>
      <c r="N202">
        <v>820</v>
      </c>
      <c r="O202">
        <v>896</v>
      </c>
      <c r="P202" s="203">
        <v>970</v>
      </c>
    </row>
    <row r="203" spans="1:16">
      <c r="A203" s="165" t="s">
        <v>245</v>
      </c>
      <c r="B203" s="163" t="s">
        <v>862</v>
      </c>
      <c r="C203" s="163" t="s">
        <v>1685</v>
      </c>
      <c r="D203" s="192"/>
      <c r="E203">
        <v>501</v>
      </c>
      <c r="F203">
        <v>505</v>
      </c>
      <c r="G203">
        <v>655</v>
      </c>
      <c r="H203">
        <v>756</v>
      </c>
      <c r="I203">
        <v>845</v>
      </c>
      <c r="J203" s="203">
        <v>931</v>
      </c>
      <c r="K203">
        <v>501</v>
      </c>
      <c r="L203">
        <v>505</v>
      </c>
      <c r="M203">
        <v>681</v>
      </c>
      <c r="N203">
        <v>900</v>
      </c>
      <c r="O203">
        <v>1041</v>
      </c>
      <c r="P203" s="203">
        <v>1130</v>
      </c>
    </row>
    <row r="204" spans="1:16">
      <c r="A204" s="165" t="s">
        <v>246</v>
      </c>
      <c r="B204" s="163" t="s">
        <v>1989</v>
      </c>
      <c r="C204" s="163" t="s">
        <v>1990</v>
      </c>
      <c r="E204">
        <v>442</v>
      </c>
      <c r="F204">
        <v>473</v>
      </c>
      <c r="G204">
        <v>568</v>
      </c>
      <c r="H204">
        <v>656</v>
      </c>
      <c r="I204">
        <v>732</v>
      </c>
      <c r="J204" s="203">
        <v>808</v>
      </c>
      <c r="K204">
        <v>476</v>
      </c>
      <c r="L204">
        <v>528</v>
      </c>
      <c r="M204">
        <v>626</v>
      </c>
      <c r="N204">
        <v>820</v>
      </c>
      <c r="O204">
        <v>896</v>
      </c>
      <c r="P204" s="203">
        <v>970</v>
      </c>
    </row>
    <row r="205" spans="1:16">
      <c r="A205" s="165" t="s">
        <v>247</v>
      </c>
      <c r="B205" s="163" t="s">
        <v>1991</v>
      </c>
      <c r="C205" s="163" t="s">
        <v>1992</v>
      </c>
      <c r="E205">
        <v>442</v>
      </c>
      <c r="F205">
        <v>473</v>
      </c>
      <c r="G205">
        <v>568</v>
      </c>
      <c r="H205">
        <v>656</v>
      </c>
      <c r="I205">
        <v>732</v>
      </c>
      <c r="J205" s="203">
        <v>808</v>
      </c>
      <c r="K205">
        <v>482</v>
      </c>
      <c r="L205">
        <v>484</v>
      </c>
      <c r="M205">
        <v>626</v>
      </c>
      <c r="N205">
        <v>780</v>
      </c>
      <c r="O205">
        <v>896</v>
      </c>
      <c r="P205" s="203">
        <v>970</v>
      </c>
    </row>
    <row r="206" spans="1:16">
      <c r="A206" s="205" t="s">
        <v>58</v>
      </c>
      <c r="B206" s="206" t="s">
        <v>870</v>
      </c>
      <c r="C206" s="206" t="s">
        <v>1675</v>
      </c>
      <c r="D206" s="192"/>
      <c r="E206">
        <v>586</v>
      </c>
      <c r="F206">
        <v>628</v>
      </c>
      <c r="G206">
        <v>753</v>
      </c>
      <c r="H206">
        <v>870</v>
      </c>
      <c r="I206">
        <v>971</v>
      </c>
      <c r="J206" s="203">
        <v>1071</v>
      </c>
      <c r="K206" s="204">
        <v>636</v>
      </c>
      <c r="L206" s="204">
        <v>765</v>
      </c>
      <c r="M206" s="204">
        <v>945</v>
      </c>
      <c r="N206">
        <v>1097</v>
      </c>
      <c r="O206">
        <v>1205</v>
      </c>
      <c r="P206" s="203">
        <v>1311</v>
      </c>
    </row>
    <row r="207" spans="1:16">
      <c r="A207" s="165" t="s">
        <v>39</v>
      </c>
      <c r="B207" s="163" t="s">
        <v>872</v>
      </c>
      <c r="C207" s="163" t="s">
        <v>1654</v>
      </c>
      <c r="D207" s="192"/>
      <c r="E207">
        <v>475</v>
      </c>
      <c r="F207">
        <v>508</v>
      </c>
      <c r="G207">
        <v>610</v>
      </c>
      <c r="H207">
        <v>705</v>
      </c>
      <c r="I207">
        <v>786</v>
      </c>
      <c r="J207" s="203">
        <v>868</v>
      </c>
      <c r="K207">
        <v>551</v>
      </c>
      <c r="L207">
        <v>641</v>
      </c>
      <c r="M207">
        <v>772</v>
      </c>
      <c r="N207">
        <v>883</v>
      </c>
      <c r="O207">
        <v>965</v>
      </c>
      <c r="P207" s="203">
        <v>1047</v>
      </c>
    </row>
    <row r="208" spans="1:16">
      <c r="A208" s="165" t="s">
        <v>248</v>
      </c>
      <c r="B208" s="163" t="s">
        <v>1993</v>
      </c>
      <c r="C208" s="163" t="s">
        <v>1994</v>
      </c>
      <c r="E208">
        <v>442</v>
      </c>
      <c r="F208">
        <v>473</v>
      </c>
      <c r="G208">
        <v>568</v>
      </c>
      <c r="H208">
        <v>656</v>
      </c>
      <c r="I208">
        <v>732</v>
      </c>
      <c r="J208" s="203">
        <v>808</v>
      </c>
      <c r="K208">
        <v>463</v>
      </c>
      <c r="L208">
        <v>493</v>
      </c>
      <c r="M208">
        <v>632</v>
      </c>
      <c r="N208">
        <v>820</v>
      </c>
      <c r="O208">
        <v>896</v>
      </c>
      <c r="P208" s="203">
        <v>970</v>
      </c>
    </row>
    <row r="209" spans="1:16">
      <c r="A209" s="165" t="s">
        <v>249</v>
      </c>
      <c r="B209" s="163" t="s">
        <v>1995</v>
      </c>
      <c r="C209" s="163" t="s">
        <v>1996</v>
      </c>
      <c r="E209">
        <v>469</v>
      </c>
      <c r="F209">
        <v>489</v>
      </c>
      <c r="G209">
        <v>621</v>
      </c>
      <c r="H209">
        <v>718</v>
      </c>
      <c r="I209">
        <v>801</v>
      </c>
      <c r="J209" s="203">
        <v>883</v>
      </c>
      <c r="K209">
        <v>469</v>
      </c>
      <c r="L209">
        <v>489</v>
      </c>
      <c r="M209">
        <v>662</v>
      </c>
      <c r="N209">
        <v>824</v>
      </c>
      <c r="O209">
        <v>960</v>
      </c>
      <c r="P209" s="203">
        <v>1066</v>
      </c>
    </row>
    <row r="210" spans="1:16">
      <c r="A210" s="165" t="s">
        <v>250</v>
      </c>
      <c r="B210" s="163" t="s">
        <v>1997</v>
      </c>
      <c r="C210" s="163" t="s">
        <v>1998</v>
      </c>
      <c r="E210">
        <v>460</v>
      </c>
      <c r="F210">
        <v>463</v>
      </c>
      <c r="G210">
        <v>626</v>
      </c>
      <c r="H210">
        <v>724</v>
      </c>
      <c r="I210">
        <v>808</v>
      </c>
      <c r="J210" s="203">
        <v>891</v>
      </c>
      <c r="K210">
        <v>460</v>
      </c>
      <c r="L210">
        <v>463</v>
      </c>
      <c r="M210">
        <v>626</v>
      </c>
      <c r="N210">
        <v>907</v>
      </c>
      <c r="O210">
        <v>926</v>
      </c>
      <c r="P210" s="203">
        <v>1065</v>
      </c>
    </row>
    <row r="211" spans="1:16">
      <c r="A211" s="165" t="s">
        <v>251</v>
      </c>
      <c r="B211" s="163" t="s">
        <v>1999</v>
      </c>
      <c r="C211" s="163" t="s">
        <v>2000</v>
      </c>
      <c r="E211">
        <v>449</v>
      </c>
      <c r="F211">
        <v>486</v>
      </c>
      <c r="G211">
        <v>626</v>
      </c>
      <c r="H211">
        <v>738</v>
      </c>
      <c r="I211">
        <v>823</v>
      </c>
      <c r="J211" s="203">
        <v>909</v>
      </c>
      <c r="K211">
        <v>449</v>
      </c>
      <c r="L211">
        <v>486</v>
      </c>
      <c r="M211">
        <v>626</v>
      </c>
      <c r="N211">
        <v>922</v>
      </c>
      <c r="O211">
        <v>926</v>
      </c>
      <c r="P211" s="203">
        <v>1065</v>
      </c>
    </row>
    <row r="212" spans="1:16">
      <c r="A212" s="165" t="s">
        <v>252</v>
      </c>
      <c r="B212" s="163" t="s">
        <v>2001</v>
      </c>
      <c r="C212" s="163" t="s">
        <v>2002</v>
      </c>
      <c r="E212">
        <v>442</v>
      </c>
      <c r="F212">
        <v>473</v>
      </c>
      <c r="G212">
        <v>568</v>
      </c>
      <c r="H212">
        <v>656</v>
      </c>
      <c r="I212">
        <v>732</v>
      </c>
      <c r="J212" s="203">
        <v>808</v>
      </c>
      <c r="K212">
        <v>477</v>
      </c>
      <c r="L212">
        <v>485</v>
      </c>
      <c r="M212">
        <v>626</v>
      </c>
      <c r="N212">
        <v>780</v>
      </c>
      <c r="O212">
        <v>896</v>
      </c>
      <c r="P212" s="203">
        <v>970</v>
      </c>
    </row>
    <row r="213" spans="1:16">
      <c r="A213" s="165" t="s">
        <v>253</v>
      </c>
      <c r="B213" s="163" t="s">
        <v>2003</v>
      </c>
      <c r="C213" s="163" t="s">
        <v>2004</v>
      </c>
      <c r="E213">
        <v>443</v>
      </c>
      <c r="F213">
        <v>528</v>
      </c>
      <c r="G213">
        <v>626</v>
      </c>
      <c r="H213">
        <v>745</v>
      </c>
      <c r="I213">
        <v>831</v>
      </c>
      <c r="J213" s="203">
        <v>917</v>
      </c>
      <c r="K213">
        <v>443</v>
      </c>
      <c r="L213">
        <v>528</v>
      </c>
      <c r="M213">
        <v>626</v>
      </c>
      <c r="N213">
        <v>865</v>
      </c>
      <c r="O213">
        <v>908</v>
      </c>
      <c r="P213" s="203">
        <v>1044</v>
      </c>
    </row>
    <row r="214" spans="1:16">
      <c r="A214" s="165" t="s">
        <v>86</v>
      </c>
      <c r="B214" s="163" t="s">
        <v>893</v>
      </c>
      <c r="C214" s="163" t="s">
        <v>1703</v>
      </c>
      <c r="D214" s="192"/>
      <c r="E214">
        <v>540</v>
      </c>
      <c r="F214">
        <v>578</v>
      </c>
      <c r="G214">
        <v>693</v>
      </c>
      <c r="H214">
        <v>801</v>
      </c>
      <c r="I214">
        <v>893</v>
      </c>
      <c r="J214" s="203">
        <v>986</v>
      </c>
      <c r="K214">
        <v>567</v>
      </c>
      <c r="L214">
        <v>665</v>
      </c>
      <c r="M214">
        <v>789</v>
      </c>
      <c r="N214">
        <v>1008</v>
      </c>
      <c r="O214">
        <v>1054</v>
      </c>
      <c r="P214" s="203">
        <v>1201</v>
      </c>
    </row>
    <row r="215" spans="1:16">
      <c r="A215" s="165" t="s">
        <v>254</v>
      </c>
      <c r="B215" s="163" t="s">
        <v>2005</v>
      </c>
      <c r="C215" s="163" t="s">
        <v>2006</v>
      </c>
      <c r="E215">
        <v>469</v>
      </c>
      <c r="F215">
        <v>528</v>
      </c>
      <c r="G215">
        <v>626</v>
      </c>
      <c r="H215">
        <v>889</v>
      </c>
      <c r="I215">
        <v>992</v>
      </c>
      <c r="J215" s="203">
        <v>1095</v>
      </c>
      <c r="K215">
        <v>469</v>
      </c>
      <c r="L215">
        <v>528</v>
      </c>
      <c r="M215">
        <v>626</v>
      </c>
      <c r="N215">
        <v>922</v>
      </c>
      <c r="O215">
        <v>1109</v>
      </c>
      <c r="P215" s="203">
        <v>1275</v>
      </c>
    </row>
    <row r="216" spans="1:16">
      <c r="A216" s="165" t="s">
        <v>255</v>
      </c>
      <c r="B216" s="163" t="s">
        <v>2007</v>
      </c>
      <c r="C216" s="163" t="s">
        <v>2008</v>
      </c>
      <c r="E216">
        <v>442</v>
      </c>
      <c r="F216">
        <v>473</v>
      </c>
      <c r="G216">
        <v>568</v>
      </c>
      <c r="H216">
        <v>656</v>
      </c>
      <c r="I216">
        <v>732</v>
      </c>
      <c r="J216" s="203">
        <v>808</v>
      </c>
      <c r="K216">
        <v>477</v>
      </c>
      <c r="L216">
        <v>513</v>
      </c>
      <c r="M216">
        <v>626</v>
      </c>
      <c r="N216">
        <v>780</v>
      </c>
      <c r="O216">
        <v>896</v>
      </c>
      <c r="P216" s="203">
        <v>970</v>
      </c>
    </row>
    <row r="217" spans="1:16">
      <c r="A217" s="165" t="s">
        <v>256</v>
      </c>
      <c r="B217" s="163" t="s">
        <v>2009</v>
      </c>
      <c r="C217" s="163" t="s">
        <v>2010</v>
      </c>
      <c r="E217">
        <v>442</v>
      </c>
      <c r="F217">
        <v>473</v>
      </c>
      <c r="G217">
        <v>568</v>
      </c>
      <c r="H217">
        <v>656</v>
      </c>
      <c r="I217">
        <v>732</v>
      </c>
      <c r="J217" s="203">
        <v>808</v>
      </c>
      <c r="K217">
        <v>467</v>
      </c>
      <c r="L217">
        <v>488</v>
      </c>
      <c r="M217">
        <v>660</v>
      </c>
      <c r="N217">
        <v>820</v>
      </c>
      <c r="O217">
        <v>896</v>
      </c>
      <c r="P217" s="203">
        <v>970</v>
      </c>
    </row>
    <row r="218" spans="1:16">
      <c r="A218" s="165" t="s">
        <v>257</v>
      </c>
      <c r="B218" s="163" t="s">
        <v>2011</v>
      </c>
      <c r="C218" s="163" t="s">
        <v>2012</v>
      </c>
      <c r="E218">
        <v>472</v>
      </c>
      <c r="F218">
        <v>506</v>
      </c>
      <c r="G218">
        <v>607</v>
      </c>
      <c r="H218">
        <v>701</v>
      </c>
      <c r="I218">
        <v>782</v>
      </c>
      <c r="J218" s="203">
        <v>863</v>
      </c>
      <c r="K218">
        <v>509</v>
      </c>
      <c r="L218">
        <v>606</v>
      </c>
      <c r="M218">
        <v>719</v>
      </c>
      <c r="N218">
        <v>878</v>
      </c>
      <c r="O218">
        <v>960</v>
      </c>
      <c r="P218" s="203">
        <v>1041</v>
      </c>
    </row>
    <row r="219" spans="1:16">
      <c r="A219" s="165" t="s">
        <v>258</v>
      </c>
      <c r="B219" s="163" t="s">
        <v>2013</v>
      </c>
      <c r="C219" s="163" t="s">
        <v>2014</v>
      </c>
      <c r="E219">
        <v>449</v>
      </c>
      <c r="F219">
        <v>497</v>
      </c>
      <c r="G219">
        <v>605</v>
      </c>
      <c r="H219">
        <v>698</v>
      </c>
      <c r="I219">
        <v>778</v>
      </c>
      <c r="J219" s="203">
        <v>859</v>
      </c>
      <c r="K219">
        <v>449</v>
      </c>
      <c r="L219">
        <v>497</v>
      </c>
      <c r="M219">
        <v>626</v>
      </c>
      <c r="N219">
        <v>874</v>
      </c>
      <c r="O219">
        <v>918</v>
      </c>
      <c r="P219" s="203">
        <v>1036</v>
      </c>
    </row>
    <row r="220" spans="1:16">
      <c r="A220" s="165" t="s">
        <v>259</v>
      </c>
      <c r="B220" s="163" t="s">
        <v>2015</v>
      </c>
      <c r="C220" s="163" t="s">
        <v>2016</v>
      </c>
      <c r="E220">
        <v>475</v>
      </c>
      <c r="F220">
        <v>510</v>
      </c>
      <c r="G220">
        <v>626</v>
      </c>
      <c r="H220">
        <v>730</v>
      </c>
      <c r="I220">
        <v>815</v>
      </c>
      <c r="J220" s="203">
        <v>899</v>
      </c>
      <c r="K220">
        <v>475</v>
      </c>
      <c r="L220">
        <v>510</v>
      </c>
      <c r="M220">
        <v>626</v>
      </c>
      <c r="N220">
        <v>801</v>
      </c>
      <c r="O220">
        <v>908</v>
      </c>
      <c r="P220" s="203">
        <v>1044</v>
      </c>
    </row>
    <row r="221" spans="1:16">
      <c r="A221" s="165" t="s">
        <v>260</v>
      </c>
      <c r="B221" s="163" t="s">
        <v>2017</v>
      </c>
      <c r="C221" s="163" t="s">
        <v>2018</v>
      </c>
      <c r="E221">
        <v>452</v>
      </c>
      <c r="F221">
        <v>477</v>
      </c>
      <c r="G221">
        <v>582</v>
      </c>
      <c r="H221">
        <v>672</v>
      </c>
      <c r="I221">
        <v>750</v>
      </c>
      <c r="J221" s="203">
        <v>828</v>
      </c>
      <c r="K221">
        <v>470</v>
      </c>
      <c r="L221">
        <v>477</v>
      </c>
      <c r="M221">
        <v>626</v>
      </c>
      <c r="N221">
        <v>840</v>
      </c>
      <c r="O221">
        <v>908</v>
      </c>
      <c r="P221" s="203">
        <v>994</v>
      </c>
    </row>
    <row r="222" spans="1:16">
      <c r="A222" s="205" t="s">
        <v>50</v>
      </c>
      <c r="B222" s="206" t="s">
        <v>916</v>
      </c>
      <c r="C222" s="206" t="s">
        <v>1666</v>
      </c>
      <c r="D222" s="192"/>
      <c r="E222">
        <v>606</v>
      </c>
      <c r="F222">
        <v>649</v>
      </c>
      <c r="G222">
        <v>778</v>
      </c>
      <c r="H222">
        <v>900</v>
      </c>
      <c r="I222">
        <v>1003</v>
      </c>
      <c r="J222" s="203">
        <v>1108</v>
      </c>
      <c r="K222" s="204">
        <v>652</v>
      </c>
      <c r="L222" s="204">
        <v>714</v>
      </c>
      <c r="M222" s="204">
        <v>924</v>
      </c>
      <c r="N222">
        <v>1136</v>
      </c>
      <c r="O222">
        <v>1248</v>
      </c>
      <c r="P222" s="203">
        <v>1358</v>
      </c>
    </row>
    <row r="223" spans="1:16">
      <c r="A223" s="165" t="s">
        <v>19</v>
      </c>
      <c r="B223" s="163" t="s">
        <v>918</v>
      </c>
      <c r="C223" s="163" t="s">
        <v>1636</v>
      </c>
      <c r="D223" s="192"/>
      <c r="E223">
        <v>481</v>
      </c>
      <c r="F223">
        <v>515</v>
      </c>
      <c r="G223">
        <v>618</v>
      </c>
      <c r="H223">
        <v>713</v>
      </c>
      <c r="I223">
        <v>796</v>
      </c>
      <c r="J223" s="203">
        <v>878</v>
      </c>
      <c r="K223">
        <v>526</v>
      </c>
      <c r="L223">
        <v>604</v>
      </c>
      <c r="M223">
        <v>782</v>
      </c>
      <c r="N223">
        <v>895</v>
      </c>
      <c r="O223">
        <v>979</v>
      </c>
      <c r="P223" s="203">
        <v>1061</v>
      </c>
    </row>
    <row r="224" spans="1:16">
      <c r="A224" s="165" t="s">
        <v>261</v>
      </c>
      <c r="B224" s="163" t="s">
        <v>2019</v>
      </c>
      <c r="C224" s="163" t="s">
        <v>2020</v>
      </c>
      <c r="E224">
        <v>442</v>
      </c>
      <c r="F224">
        <v>473</v>
      </c>
      <c r="G224">
        <v>568</v>
      </c>
      <c r="H224">
        <v>656</v>
      </c>
      <c r="I224">
        <v>732</v>
      </c>
      <c r="J224" s="203">
        <v>808</v>
      </c>
      <c r="K224">
        <v>483</v>
      </c>
      <c r="L224">
        <v>558</v>
      </c>
      <c r="M224">
        <v>662</v>
      </c>
      <c r="N224">
        <v>820</v>
      </c>
      <c r="O224">
        <v>896</v>
      </c>
      <c r="P224" s="203">
        <v>970</v>
      </c>
    </row>
    <row r="225" spans="1:16">
      <c r="A225" s="165" t="s">
        <v>262</v>
      </c>
      <c r="B225" s="163" t="s">
        <v>2021</v>
      </c>
      <c r="C225" s="163" t="s">
        <v>2022</v>
      </c>
      <c r="E225">
        <v>448</v>
      </c>
      <c r="F225">
        <v>481</v>
      </c>
      <c r="G225">
        <v>577</v>
      </c>
      <c r="H225">
        <v>667</v>
      </c>
      <c r="I225">
        <v>745</v>
      </c>
      <c r="J225" s="203">
        <v>821</v>
      </c>
      <c r="K225">
        <v>448</v>
      </c>
      <c r="L225">
        <v>499</v>
      </c>
      <c r="M225">
        <v>626</v>
      </c>
      <c r="N225">
        <v>802</v>
      </c>
      <c r="O225">
        <v>908</v>
      </c>
      <c r="P225" s="203">
        <v>986</v>
      </c>
    </row>
    <row r="226" spans="1:16">
      <c r="A226" s="165" t="s">
        <v>263</v>
      </c>
      <c r="B226" s="163" t="s">
        <v>2023</v>
      </c>
      <c r="C226" s="163" t="s">
        <v>2024</v>
      </c>
      <c r="E226">
        <v>442</v>
      </c>
      <c r="F226">
        <v>473</v>
      </c>
      <c r="G226">
        <v>568</v>
      </c>
      <c r="H226">
        <v>656</v>
      </c>
      <c r="I226">
        <v>732</v>
      </c>
      <c r="J226" s="203">
        <v>808</v>
      </c>
      <c r="K226">
        <v>443</v>
      </c>
      <c r="L226">
        <v>486</v>
      </c>
      <c r="M226">
        <v>626</v>
      </c>
      <c r="N226">
        <v>820</v>
      </c>
      <c r="O226">
        <v>896</v>
      </c>
      <c r="P226" s="203">
        <v>970</v>
      </c>
    </row>
    <row r="227" spans="1:16">
      <c r="A227" s="165" t="s">
        <v>264</v>
      </c>
      <c r="B227" s="163" t="s">
        <v>2025</v>
      </c>
      <c r="C227" s="163" t="s">
        <v>2026</v>
      </c>
      <c r="E227">
        <v>436</v>
      </c>
      <c r="F227">
        <v>473</v>
      </c>
      <c r="G227">
        <v>568</v>
      </c>
      <c r="H227">
        <v>656</v>
      </c>
      <c r="I227">
        <v>732</v>
      </c>
      <c r="J227" s="203">
        <v>808</v>
      </c>
      <c r="K227">
        <v>436</v>
      </c>
      <c r="L227">
        <v>533</v>
      </c>
      <c r="M227">
        <v>645</v>
      </c>
      <c r="N227">
        <v>793</v>
      </c>
      <c r="O227">
        <v>896</v>
      </c>
      <c r="P227" s="203">
        <v>970</v>
      </c>
    </row>
    <row r="228" spans="1:16">
      <c r="A228" s="165" t="s">
        <v>76</v>
      </c>
      <c r="B228" s="163" t="s">
        <v>932</v>
      </c>
      <c r="C228" s="163" t="s">
        <v>1692</v>
      </c>
      <c r="D228" s="192"/>
      <c r="E228">
        <v>460</v>
      </c>
      <c r="F228">
        <v>522</v>
      </c>
      <c r="G228">
        <v>627</v>
      </c>
      <c r="H228">
        <v>724</v>
      </c>
      <c r="I228">
        <v>808</v>
      </c>
      <c r="J228" s="203">
        <v>891</v>
      </c>
      <c r="K228">
        <v>460</v>
      </c>
      <c r="L228">
        <v>537</v>
      </c>
      <c r="M228">
        <v>717</v>
      </c>
      <c r="N228">
        <v>907</v>
      </c>
      <c r="O228">
        <v>993</v>
      </c>
      <c r="P228" s="203">
        <v>1077</v>
      </c>
    </row>
    <row r="229" spans="1:16">
      <c r="A229" s="207" t="s">
        <v>28</v>
      </c>
      <c r="B229" s="206" t="s">
        <v>934</v>
      </c>
      <c r="C229" s="206" t="s">
        <v>1644</v>
      </c>
      <c r="D229" s="192"/>
      <c r="E229" s="204">
        <v>665</v>
      </c>
      <c r="F229">
        <v>712</v>
      </c>
      <c r="G229">
        <v>855</v>
      </c>
      <c r="H229">
        <v>986</v>
      </c>
      <c r="I229">
        <v>1101</v>
      </c>
      <c r="J229" s="203">
        <v>1215</v>
      </c>
      <c r="K229" s="204">
        <v>681</v>
      </c>
      <c r="L229" s="204">
        <v>834</v>
      </c>
      <c r="M229" s="204">
        <v>1050</v>
      </c>
      <c r="N229">
        <v>1249</v>
      </c>
      <c r="O229">
        <v>1374</v>
      </c>
      <c r="P229" s="203">
        <v>1497</v>
      </c>
    </row>
    <row r="230" spans="1:16">
      <c r="A230" s="165" t="s">
        <v>265</v>
      </c>
      <c r="B230" s="163" t="s">
        <v>2027</v>
      </c>
      <c r="C230" s="163" t="s">
        <v>2028</v>
      </c>
      <c r="E230">
        <v>442</v>
      </c>
      <c r="F230">
        <v>473</v>
      </c>
      <c r="G230">
        <v>568</v>
      </c>
      <c r="H230">
        <v>656</v>
      </c>
      <c r="I230">
        <v>732</v>
      </c>
      <c r="J230" s="203">
        <v>808</v>
      </c>
      <c r="K230">
        <v>504</v>
      </c>
      <c r="L230">
        <v>556</v>
      </c>
      <c r="M230">
        <v>668</v>
      </c>
      <c r="N230">
        <v>820</v>
      </c>
      <c r="O230">
        <v>896</v>
      </c>
      <c r="P230" s="203">
        <v>970</v>
      </c>
    </row>
    <row r="231" spans="1:16">
      <c r="A231" s="165" t="s">
        <v>85</v>
      </c>
      <c r="B231" s="163" t="s">
        <v>2029</v>
      </c>
      <c r="C231" s="163" t="s">
        <v>2030</v>
      </c>
      <c r="E231">
        <v>442</v>
      </c>
      <c r="F231">
        <v>473</v>
      </c>
      <c r="G231">
        <v>568</v>
      </c>
      <c r="H231">
        <v>656</v>
      </c>
      <c r="I231">
        <v>732</v>
      </c>
      <c r="J231" s="203">
        <v>808</v>
      </c>
      <c r="K231">
        <v>461</v>
      </c>
      <c r="L231">
        <v>504</v>
      </c>
      <c r="M231">
        <v>651</v>
      </c>
      <c r="N231">
        <v>820</v>
      </c>
      <c r="O231">
        <v>896</v>
      </c>
      <c r="P231" s="203">
        <v>970</v>
      </c>
    </row>
    <row r="232" spans="1:16">
      <c r="A232" s="165" t="s">
        <v>67</v>
      </c>
      <c r="B232" s="163" t="s">
        <v>942</v>
      </c>
      <c r="C232" s="163" t="s">
        <v>1684</v>
      </c>
      <c r="D232" s="192"/>
      <c r="E232">
        <v>493</v>
      </c>
      <c r="F232">
        <v>529</v>
      </c>
      <c r="G232">
        <v>635</v>
      </c>
      <c r="H232">
        <v>733</v>
      </c>
      <c r="I232">
        <v>818</v>
      </c>
      <c r="J232" s="203">
        <v>903</v>
      </c>
      <c r="K232">
        <v>623</v>
      </c>
      <c r="L232">
        <v>642</v>
      </c>
      <c r="M232">
        <v>788</v>
      </c>
      <c r="N232">
        <v>919</v>
      </c>
      <c r="O232">
        <v>1006</v>
      </c>
      <c r="P232" s="203">
        <v>1091</v>
      </c>
    </row>
    <row r="233" spans="1:16">
      <c r="A233" s="165" t="s">
        <v>266</v>
      </c>
      <c r="B233" s="163" t="s">
        <v>2031</v>
      </c>
      <c r="C233" s="163" t="s">
        <v>2032</v>
      </c>
      <c r="E233">
        <v>475</v>
      </c>
      <c r="F233">
        <v>510</v>
      </c>
      <c r="G233">
        <v>612</v>
      </c>
      <c r="H233">
        <v>707</v>
      </c>
      <c r="I233">
        <v>790</v>
      </c>
      <c r="J233" s="203">
        <v>871</v>
      </c>
      <c r="K233">
        <v>475</v>
      </c>
      <c r="L233">
        <v>528</v>
      </c>
      <c r="M233">
        <v>626</v>
      </c>
      <c r="N233">
        <v>849</v>
      </c>
      <c r="O233">
        <v>908</v>
      </c>
      <c r="P233" s="203">
        <v>1044</v>
      </c>
    </row>
    <row r="234" spans="1:16">
      <c r="A234" s="165" t="s">
        <v>267</v>
      </c>
      <c r="B234" s="163" t="s">
        <v>2033</v>
      </c>
      <c r="C234" s="163" t="s">
        <v>2034</v>
      </c>
      <c r="E234">
        <v>442</v>
      </c>
      <c r="F234">
        <v>473</v>
      </c>
      <c r="G234">
        <v>568</v>
      </c>
      <c r="H234">
        <v>656</v>
      </c>
      <c r="I234">
        <v>732</v>
      </c>
      <c r="J234" s="203">
        <v>808</v>
      </c>
      <c r="K234">
        <v>510</v>
      </c>
      <c r="L234">
        <v>562</v>
      </c>
      <c r="M234">
        <v>666</v>
      </c>
      <c r="N234">
        <v>820</v>
      </c>
      <c r="O234">
        <v>896</v>
      </c>
      <c r="P234" s="203">
        <v>970</v>
      </c>
    </row>
    <row r="235" spans="1:16">
      <c r="A235" s="165" t="s">
        <v>269</v>
      </c>
      <c r="B235" s="163" t="s">
        <v>2035</v>
      </c>
      <c r="C235" s="163" t="s">
        <v>2036</v>
      </c>
      <c r="E235">
        <v>442</v>
      </c>
      <c r="F235">
        <v>473</v>
      </c>
      <c r="G235">
        <v>568</v>
      </c>
      <c r="H235">
        <v>656</v>
      </c>
      <c r="I235">
        <v>732</v>
      </c>
      <c r="J235" s="203">
        <v>808</v>
      </c>
      <c r="K235">
        <v>476</v>
      </c>
      <c r="L235">
        <v>497</v>
      </c>
      <c r="M235">
        <v>657</v>
      </c>
      <c r="N235">
        <v>820</v>
      </c>
      <c r="O235">
        <v>896</v>
      </c>
      <c r="P235" s="203">
        <v>970</v>
      </c>
    </row>
    <row r="236" spans="1:16">
      <c r="A236" s="165" t="s">
        <v>270</v>
      </c>
      <c r="B236" s="163" t="s">
        <v>2037</v>
      </c>
      <c r="C236" s="163" t="s">
        <v>2038</v>
      </c>
      <c r="E236">
        <v>478</v>
      </c>
      <c r="F236">
        <v>512</v>
      </c>
      <c r="G236">
        <v>615</v>
      </c>
      <c r="H236">
        <v>710</v>
      </c>
      <c r="I236">
        <v>792</v>
      </c>
      <c r="J236" s="203">
        <v>874</v>
      </c>
      <c r="K236">
        <v>517</v>
      </c>
      <c r="L236">
        <v>540</v>
      </c>
      <c r="M236">
        <v>730</v>
      </c>
      <c r="N236">
        <v>889</v>
      </c>
      <c r="O236">
        <v>973</v>
      </c>
      <c r="P236" s="203">
        <v>1055</v>
      </c>
    </row>
    <row r="237" spans="1:16">
      <c r="A237" s="165" t="s">
        <v>87</v>
      </c>
      <c r="B237" s="163" t="s">
        <v>956</v>
      </c>
      <c r="C237" s="163" t="s">
        <v>1705</v>
      </c>
      <c r="D237" s="192"/>
      <c r="E237">
        <v>496</v>
      </c>
      <c r="F237">
        <v>531</v>
      </c>
      <c r="G237">
        <v>638</v>
      </c>
      <c r="H237">
        <v>737</v>
      </c>
      <c r="I237">
        <v>822</v>
      </c>
      <c r="J237" s="203">
        <v>908</v>
      </c>
      <c r="K237">
        <v>535</v>
      </c>
      <c r="L237">
        <v>570</v>
      </c>
      <c r="M237">
        <v>721</v>
      </c>
      <c r="N237">
        <v>898</v>
      </c>
      <c r="O237">
        <v>1011</v>
      </c>
      <c r="P237" s="203">
        <v>1097</v>
      </c>
    </row>
    <row r="238" spans="1:16">
      <c r="A238" s="165" t="s">
        <v>271</v>
      </c>
      <c r="B238" s="163" t="s">
        <v>2039</v>
      </c>
      <c r="C238" s="163" t="s">
        <v>2040</v>
      </c>
      <c r="E238">
        <v>460</v>
      </c>
      <c r="F238">
        <v>493</v>
      </c>
      <c r="G238">
        <v>595</v>
      </c>
      <c r="H238">
        <v>688</v>
      </c>
      <c r="I238">
        <v>768</v>
      </c>
      <c r="J238" s="203">
        <v>849</v>
      </c>
      <c r="K238">
        <v>554</v>
      </c>
      <c r="L238">
        <v>614</v>
      </c>
      <c r="M238">
        <v>742</v>
      </c>
      <c r="N238">
        <v>863</v>
      </c>
      <c r="O238">
        <v>943</v>
      </c>
      <c r="P238" s="203">
        <v>1022</v>
      </c>
    </row>
    <row r="239" spans="1:16">
      <c r="A239" s="205" t="s">
        <v>59</v>
      </c>
      <c r="B239" s="206" t="s">
        <v>961</v>
      </c>
      <c r="C239" s="206" t="s">
        <v>1676</v>
      </c>
      <c r="D239" s="192"/>
      <c r="E239">
        <v>586</v>
      </c>
      <c r="F239">
        <v>628</v>
      </c>
      <c r="G239">
        <v>753</v>
      </c>
      <c r="H239">
        <v>870</v>
      </c>
      <c r="I239">
        <v>971</v>
      </c>
      <c r="J239" s="203">
        <v>1071</v>
      </c>
      <c r="K239" s="204">
        <v>636</v>
      </c>
      <c r="L239" s="204">
        <v>765</v>
      </c>
      <c r="M239" s="204">
        <v>945</v>
      </c>
      <c r="N239">
        <v>1097</v>
      </c>
      <c r="O239">
        <v>1205</v>
      </c>
      <c r="P239" s="203">
        <v>1311</v>
      </c>
    </row>
    <row r="240" spans="1:16">
      <c r="A240" s="165" t="s">
        <v>272</v>
      </c>
      <c r="B240" s="163" t="s">
        <v>2041</v>
      </c>
      <c r="C240" s="163" t="s">
        <v>2042</v>
      </c>
      <c r="E240">
        <v>442</v>
      </c>
      <c r="F240">
        <v>473</v>
      </c>
      <c r="G240">
        <v>568</v>
      </c>
      <c r="H240">
        <v>656</v>
      </c>
      <c r="I240">
        <v>732</v>
      </c>
      <c r="J240" s="203">
        <v>808</v>
      </c>
      <c r="K240">
        <v>477</v>
      </c>
      <c r="L240">
        <v>528</v>
      </c>
      <c r="M240">
        <v>626</v>
      </c>
      <c r="N240">
        <v>780</v>
      </c>
      <c r="O240">
        <v>837</v>
      </c>
      <c r="P240" s="203">
        <v>963</v>
      </c>
    </row>
    <row r="241" spans="1:16">
      <c r="A241" s="165" t="s">
        <v>273</v>
      </c>
      <c r="B241" s="163" t="s">
        <v>2043</v>
      </c>
      <c r="C241" s="163" t="s">
        <v>2044</v>
      </c>
      <c r="E241">
        <v>531</v>
      </c>
      <c r="F241">
        <v>568</v>
      </c>
      <c r="G241">
        <v>682</v>
      </c>
      <c r="H241">
        <v>788</v>
      </c>
      <c r="I241">
        <v>878</v>
      </c>
      <c r="J241" s="203">
        <v>970</v>
      </c>
      <c r="K241">
        <v>592</v>
      </c>
      <c r="L241">
        <v>698</v>
      </c>
      <c r="M241">
        <v>835</v>
      </c>
      <c r="N241">
        <v>991</v>
      </c>
      <c r="O241">
        <v>1086</v>
      </c>
      <c r="P241" s="203">
        <v>1180</v>
      </c>
    </row>
    <row r="242" spans="1:16">
      <c r="A242" s="165" t="s">
        <v>63</v>
      </c>
      <c r="B242" s="163" t="s">
        <v>970</v>
      </c>
      <c r="C242" s="163" t="s">
        <v>1682</v>
      </c>
      <c r="D242" s="192"/>
      <c r="E242">
        <v>442</v>
      </c>
      <c r="F242">
        <v>473</v>
      </c>
      <c r="G242">
        <v>568</v>
      </c>
      <c r="H242">
        <v>656</v>
      </c>
      <c r="I242">
        <v>732</v>
      </c>
      <c r="J242" s="203">
        <v>808</v>
      </c>
      <c r="K242">
        <v>543</v>
      </c>
      <c r="L242">
        <v>586</v>
      </c>
      <c r="M242">
        <v>718</v>
      </c>
      <c r="N242">
        <v>820</v>
      </c>
      <c r="O242">
        <v>896</v>
      </c>
      <c r="P242" s="203">
        <v>970</v>
      </c>
    </row>
    <row r="243" spans="1:16">
      <c r="A243" s="165" t="s">
        <v>274</v>
      </c>
      <c r="B243" s="163" t="s">
        <v>2045</v>
      </c>
      <c r="C243" s="163" t="s">
        <v>2046</v>
      </c>
      <c r="E243">
        <v>430</v>
      </c>
      <c r="F243">
        <v>506</v>
      </c>
      <c r="G243">
        <v>607</v>
      </c>
      <c r="H243">
        <v>701</v>
      </c>
      <c r="I243">
        <v>782</v>
      </c>
      <c r="J243" s="203">
        <v>863</v>
      </c>
      <c r="K243">
        <v>430</v>
      </c>
      <c r="L243">
        <v>534</v>
      </c>
      <c r="M243">
        <v>723</v>
      </c>
      <c r="N243">
        <v>878</v>
      </c>
      <c r="O243">
        <v>960</v>
      </c>
      <c r="P243" s="203">
        <v>1041</v>
      </c>
    </row>
    <row r="244" spans="1:16">
      <c r="A244" s="165" t="s">
        <v>275</v>
      </c>
      <c r="B244" s="163" t="s">
        <v>2047</v>
      </c>
      <c r="C244" s="163" t="s">
        <v>2048</v>
      </c>
      <c r="E244">
        <v>470</v>
      </c>
      <c r="F244">
        <v>512</v>
      </c>
      <c r="G244">
        <v>615</v>
      </c>
      <c r="H244">
        <v>710</v>
      </c>
      <c r="I244">
        <v>792</v>
      </c>
      <c r="J244" s="203">
        <v>874</v>
      </c>
      <c r="K244">
        <v>470</v>
      </c>
      <c r="L244">
        <v>528</v>
      </c>
      <c r="M244">
        <v>626</v>
      </c>
      <c r="N244">
        <v>888</v>
      </c>
      <c r="O244">
        <v>908</v>
      </c>
      <c r="P244" s="203">
        <v>1044</v>
      </c>
    </row>
    <row r="245" spans="1:16">
      <c r="A245" s="165" t="s">
        <v>94</v>
      </c>
      <c r="B245" s="163" t="s">
        <v>978</v>
      </c>
      <c r="C245" s="163" t="s">
        <v>1710</v>
      </c>
      <c r="D245" s="192"/>
      <c r="E245">
        <v>411</v>
      </c>
      <c r="F245">
        <v>523</v>
      </c>
      <c r="G245">
        <v>628</v>
      </c>
      <c r="H245">
        <v>725</v>
      </c>
      <c r="I245">
        <v>810</v>
      </c>
      <c r="J245" s="203">
        <v>893</v>
      </c>
      <c r="K245">
        <v>411</v>
      </c>
      <c r="L245">
        <v>552</v>
      </c>
      <c r="M245">
        <v>690</v>
      </c>
      <c r="N245">
        <v>909</v>
      </c>
      <c r="O245">
        <v>994</v>
      </c>
      <c r="P245" s="203">
        <v>1078</v>
      </c>
    </row>
    <row r="246" spans="1:16">
      <c r="A246" s="165" t="s">
        <v>276</v>
      </c>
      <c r="B246" s="163" t="s">
        <v>2049</v>
      </c>
      <c r="C246" s="163" t="s">
        <v>2050</v>
      </c>
      <c r="E246">
        <v>442</v>
      </c>
      <c r="F246">
        <v>473</v>
      </c>
      <c r="G246">
        <v>568</v>
      </c>
      <c r="H246">
        <v>656</v>
      </c>
      <c r="I246">
        <v>732</v>
      </c>
      <c r="J246" s="203">
        <v>808</v>
      </c>
      <c r="K246">
        <v>496</v>
      </c>
      <c r="L246">
        <v>517</v>
      </c>
      <c r="M246">
        <v>700</v>
      </c>
      <c r="N246">
        <v>820</v>
      </c>
      <c r="O246">
        <v>896</v>
      </c>
      <c r="P246" s="203">
        <v>970</v>
      </c>
    </row>
    <row r="247" spans="1:16">
      <c r="A247" s="165" t="s">
        <v>277</v>
      </c>
      <c r="B247" s="163" t="s">
        <v>2051</v>
      </c>
      <c r="C247" s="163" t="s">
        <v>2052</v>
      </c>
      <c r="E247">
        <v>442</v>
      </c>
      <c r="F247">
        <v>463</v>
      </c>
      <c r="G247">
        <v>568</v>
      </c>
      <c r="H247">
        <v>656</v>
      </c>
      <c r="I247">
        <v>732</v>
      </c>
      <c r="J247" s="203">
        <v>808</v>
      </c>
      <c r="K247">
        <v>443</v>
      </c>
      <c r="L247">
        <v>463</v>
      </c>
      <c r="M247">
        <v>626</v>
      </c>
      <c r="N247">
        <v>820</v>
      </c>
      <c r="O247">
        <v>896</v>
      </c>
      <c r="P247" s="203">
        <v>970</v>
      </c>
    </row>
    <row r="248" spans="1:16">
      <c r="A248" s="205" t="s">
        <v>29</v>
      </c>
      <c r="B248" s="206" t="s">
        <v>986</v>
      </c>
      <c r="C248" s="206" t="s">
        <v>1645</v>
      </c>
      <c r="D248" s="192"/>
      <c r="E248" s="204">
        <v>665</v>
      </c>
      <c r="F248">
        <v>712</v>
      </c>
      <c r="G248">
        <v>855</v>
      </c>
      <c r="H248">
        <v>986</v>
      </c>
      <c r="I248">
        <v>1101</v>
      </c>
      <c r="J248" s="203">
        <v>1215</v>
      </c>
      <c r="K248" s="204">
        <v>681</v>
      </c>
      <c r="L248" s="204">
        <v>834</v>
      </c>
      <c r="M248" s="204">
        <v>1050</v>
      </c>
      <c r="N248">
        <v>1249</v>
      </c>
      <c r="O248">
        <v>1374</v>
      </c>
      <c r="P248" s="203">
        <v>1497</v>
      </c>
    </row>
    <row r="249" spans="1:16">
      <c r="A249" s="165" t="s">
        <v>82</v>
      </c>
      <c r="B249" s="163" t="s">
        <v>988</v>
      </c>
      <c r="C249" s="163" t="s">
        <v>1697</v>
      </c>
      <c r="D249" s="192"/>
      <c r="E249">
        <v>537</v>
      </c>
      <c r="F249">
        <v>575</v>
      </c>
      <c r="G249">
        <v>690</v>
      </c>
      <c r="H249">
        <v>797</v>
      </c>
      <c r="I249">
        <v>890</v>
      </c>
      <c r="J249" s="203">
        <v>981</v>
      </c>
      <c r="K249">
        <v>593</v>
      </c>
      <c r="L249">
        <v>693</v>
      </c>
      <c r="M249">
        <v>870</v>
      </c>
      <c r="N249">
        <v>1002</v>
      </c>
      <c r="O249">
        <v>1099</v>
      </c>
      <c r="P249" s="203">
        <v>1194</v>
      </c>
    </row>
    <row r="250" spans="1:16">
      <c r="A250" s="165" t="s">
        <v>278</v>
      </c>
      <c r="B250" s="163" t="s">
        <v>2053</v>
      </c>
      <c r="C250" s="163" t="s">
        <v>2054</v>
      </c>
      <c r="E250">
        <v>450</v>
      </c>
      <c r="F250">
        <v>477</v>
      </c>
      <c r="G250">
        <v>578</v>
      </c>
      <c r="H250">
        <v>668</v>
      </c>
      <c r="I250">
        <v>746</v>
      </c>
      <c r="J250" s="203">
        <v>823</v>
      </c>
      <c r="K250">
        <v>457</v>
      </c>
      <c r="L250">
        <v>477</v>
      </c>
      <c r="M250">
        <v>645</v>
      </c>
      <c r="N250">
        <v>835</v>
      </c>
      <c r="O250">
        <v>911</v>
      </c>
      <c r="P250" s="203">
        <v>987</v>
      </c>
    </row>
    <row r="251" spans="1:16">
      <c r="A251" s="165" t="s">
        <v>279</v>
      </c>
      <c r="B251" s="163" t="s">
        <v>994</v>
      </c>
      <c r="C251" s="163" t="s">
        <v>1667</v>
      </c>
      <c r="D251" s="192"/>
      <c r="E251">
        <v>478</v>
      </c>
      <c r="F251">
        <v>594</v>
      </c>
      <c r="G251">
        <v>762</v>
      </c>
      <c r="H251">
        <v>880</v>
      </c>
      <c r="I251">
        <v>982</v>
      </c>
      <c r="J251" s="203">
        <v>1083</v>
      </c>
      <c r="K251">
        <v>478</v>
      </c>
      <c r="L251">
        <v>594</v>
      </c>
      <c r="M251">
        <v>803</v>
      </c>
      <c r="N251">
        <v>1000</v>
      </c>
      <c r="O251">
        <v>1073</v>
      </c>
      <c r="P251" s="203">
        <v>1234</v>
      </c>
    </row>
    <row r="252" spans="1:16">
      <c r="A252" s="165" t="s">
        <v>280</v>
      </c>
      <c r="B252" s="163" t="s">
        <v>2055</v>
      </c>
      <c r="C252" s="163" t="s">
        <v>2056</v>
      </c>
      <c r="E252">
        <v>473</v>
      </c>
      <c r="F252">
        <v>497</v>
      </c>
      <c r="G252">
        <v>608</v>
      </c>
      <c r="H252">
        <v>703</v>
      </c>
      <c r="I252">
        <v>785</v>
      </c>
      <c r="J252" s="203">
        <v>866</v>
      </c>
      <c r="K252">
        <v>493</v>
      </c>
      <c r="L252">
        <v>497</v>
      </c>
      <c r="M252">
        <v>672</v>
      </c>
      <c r="N252">
        <v>880</v>
      </c>
      <c r="O252">
        <v>963</v>
      </c>
      <c r="P252" s="203">
        <v>1043</v>
      </c>
    </row>
    <row r="253" spans="1:16">
      <c r="A253" s="165" t="s">
        <v>281</v>
      </c>
      <c r="B253" s="163" t="s">
        <v>2057</v>
      </c>
      <c r="C253" s="163" t="s">
        <v>2058</v>
      </c>
      <c r="E253">
        <v>473</v>
      </c>
      <c r="F253">
        <v>507</v>
      </c>
      <c r="G253">
        <v>608</v>
      </c>
      <c r="H253">
        <v>703</v>
      </c>
      <c r="I253">
        <v>785</v>
      </c>
      <c r="J253" s="203">
        <v>866</v>
      </c>
      <c r="K253">
        <v>476</v>
      </c>
      <c r="L253">
        <v>523</v>
      </c>
      <c r="M253">
        <v>673</v>
      </c>
      <c r="N253">
        <v>880</v>
      </c>
      <c r="O253">
        <v>963</v>
      </c>
      <c r="P253" s="203">
        <v>1043</v>
      </c>
    </row>
    <row r="254" spans="1:16">
      <c r="A254" s="165" t="s">
        <v>282</v>
      </c>
      <c r="B254" s="163" t="s">
        <v>2059</v>
      </c>
      <c r="C254" s="163" t="s">
        <v>2060</v>
      </c>
      <c r="E254">
        <v>428</v>
      </c>
      <c r="F254">
        <v>496</v>
      </c>
      <c r="G254">
        <v>596</v>
      </c>
      <c r="H254">
        <v>689</v>
      </c>
      <c r="I254">
        <v>768</v>
      </c>
      <c r="J254" s="203">
        <v>848</v>
      </c>
      <c r="K254">
        <v>428</v>
      </c>
      <c r="L254">
        <v>531</v>
      </c>
      <c r="M254">
        <v>719</v>
      </c>
      <c r="N254">
        <v>862</v>
      </c>
      <c r="O254">
        <v>943</v>
      </c>
      <c r="P254" s="203">
        <v>1021</v>
      </c>
    </row>
    <row r="255" spans="1:16">
      <c r="A255" s="165" t="s">
        <v>283</v>
      </c>
      <c r="B255" s="163" t="s">
        <v>2061</v>
      </c>
      <c r="C255" s="163" t="s">
        <v>2062</v>
      </c>
      <c r="E255">
        <v>442</v>
      </c>
      <c r="F255">
        <v>473</v>
      </c>
      <c r="G255">
        <v>568</v>
      </c>
      <c r="H255">
        <v>656</v>
      </c>
      <c r="I255">
        <v>732</v>
      </c>
      <c r="J255" s="203">
        <v>808</v>
      </c>
      <c r="K255">
        <v>477</v>
      </c>
      <c r="L255">
        <v>508</v>
      </c>
      <c r="M255">
        <v>626</v>
      </c>
      <c r="N255">
        <v>780</v>
      </c>
      <c r="O255">
        <v>896</v>
      </c>
      <c r="P255" s="203">
        <v>970</v>
      </c>
    </row>
    <row r="256" spans="1:16">
      <c r="A256" s="165" t="s">
        <v>284</v>
      </c>
      <c r="B256" s="163" t="s">
        <v>2063</v>
      </c>
      <c r="C256" s="163" t="s">
        <v>2064</v>
      </c>
      <c r="E256">
        <v>442</v>
      </c>
      <c r="F256">
        <v>473</v>
      </c>
      <c r="G256">
        <v>568</v>
      </c>
      <c r="H256">
        <v>656</v>
      </c>
      <c r="I256">
        <v>732</v>
      </c>
      <c r="J256" s="203">
        <v>808</v>
      </c>
      <c r="K256">
        <v>473</v>
      </c>
      <c r="L256">
        <v>528</v>
      </c>
      <c r="M256">
        <v>626</v>
      </c>
      <c r="N256">
        <v>820</v>
      </c>
      <c r="O256">
        <v>896</v>
      </c>
      <c r="P256" s="203">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v>474</v>
      </c>
      <c r="F3">
        <v>520</v>
      </c>
      <c r="G3">
        <v>623</v>
      </c>
      <c r="H3">
        <v>720</v>
      </c>
      <c r="I3">
        <v>803</v>
      </c>
      <c r="J3" s="203">
        <v>886</v>
      </c>
      <c r="K3">
        <v>474</v>
      </c>
      <c r="L3">
        <v>565</v>
      </c>
      <c r="M3">
        <v>670</v>
      </c>
      <c r="N3">
        <v>875</v>
      </c>
      <c r="O3">
        <v>988</v>
      </c>
      <c r="P3" s="203">
        <v>1071</v>
      </c>
    </row>
    <row r="4" spans="1:16">
      <c r="A4" t="s">
        <v>96</v>
      </c>
      <c r="B4" t="s">
        <v>293</v>
      </c>
      <c r="C4" t="s">
        <v>96</v>
      </c>
      <c r="E4">
        <v>451</v>
      </c>
      <c r="F4">
        <v>493</v>
      </c>
      <c r="G4">
        <v>637</v>
      </c>
      <c r="H4">
        <v>745</v>
      </c>
      <c r="I4">
        <v>831</v>
      </c>
      <c r="J4" s="203">
        <v>917</v>
      </c>
      <c r="K4">
        <v>451</v>
      </c>
      <c r="L4">
        <v>493</v>
      </c>
      <c r="M4">
        <v>637</v>
      </c>
      <c r="N4">
        <v>934</v>
      </c>
      <c r="O4">
        <v>942</v>
      </c>
      <c r="P4" s="203">
        <v>1083</v>
      </c>
    </row>
    <row r="5" spans="1:16">
      <c r="A5" t="s">
        <v>97</v>
      </c>
      <c r="B5" t="s">
        <v>296</v>
      </c>
      <c r="C5" t="s">
        <v>97</v>
      </c>
      <c r="E5">
        <v>442</v>
      </c>
      <c r="F5">
        <v>473</v>
      </c>
      <c r="G5">
        <v>568</v>
      </c>
      <c r="H5">
        <v>656</v>
      </c>
      <c r="I5">
        <v>732</v>
      </c>
      <c r="J5" s="203">
        <v>808</v>
      </c>
      <c r="K5">
        <v>539</v>
      </c>
      <c r="L5">
        <v>589</v>
      </c>
      <c r="M5">
        <v>713</v>
      </c>
      <c r="N5">
        <v>820</v>
      </c>
      <c r="O5">
        <v>896</v>
      </c>
      <c r="P5" s="203">
        <v>970</v>
      </c>
    </row>
    <row r="6" spans="1:16">
      <c r="A6" s="163" t="s">
        <v>98</v>
      </c>
      <c r="B6" s="163" t="s">
        <v>299</v>
      </c>
      <c r="C6" s="163" t="s">
        <v>98</v>
      </c>
      <c r="D6" s="163"/>
      <c r="E6">
        <v>435</v>
      </c>
      <c r="F6">
        <v>515</v>
      </c>
      <c r="G6">
        <v>618</v>
      </c>
      <c r="H6">
        <v>713</v>
      </c>
      <c r="I6">
        <v>796</v>
      </c>
      <c r="J6" s="203">
        <v>878</v>
      </c>
      <c r="K6">
        <v>435</v>
      </c>
      <c r="L6">
        <v>519</v>
      </c>
      <c r="M6">
        <v>702</v>
      </c>
      <c r="N6">
        <v>895</v>
      </c>
      <c r="O6">
        <v>979</v>
      </c>
      <c r="P6" s="203">
        <v>1061</v>
      </c>
    </row>
    <row r="7" spans="1:16">
      <c r="A7" s="163" t="s">
        <v>92</v>
      </c>
      <c r="B7" s="163" t="s">
        <v>303</v>
      </c>
      <c r="C7" s="163" t="s">
        <v>92</v>
      </c>
      <c r="D7" s="163"/>
      <c r="E7">
        <v>424</v>
      </c>
      <c r="F7">
        <v>523</v>
      </c>
      <c r="G7">
        <v>628</v>
      </c>
      <c r="H7">
        <v>725</v>
      </c>
      <c r="I7">
        <v>810</v>
      </c>
      <c r="J7" s="203">
        <v>893</v>
      </c>
      <c r="K7">
        <v>424</v>
      </c>
      <c r="L7">
        <v>570</v>
      </c>
      <c r="M7">
        <v>712</v>
      </c>
      <c r="N7">
        <v>909</v>
      </c>
      <c r="O7">
        <v>994</v>
      </c>
      <c r="P7" s="203">
        <v>1078</v>
      </c>
    </row>
    <row r="8" spans="1:16">
      <c r="A8" s="163" t="s">
        <v>21</v>
      </c>
      <c r="B8" s="163" t="s">
        <v>306</v>
      </c>
      <c r="C8" s="163" t="s">
        <v>21</v>
      </c>
      <c r="D8" s="163"/>
      <c r="E8">
        <v>474</v>
      </c>
      <c r="F8">
        <v>560</v>
      </c>
      <c r="G8">
        <v>713</v>
      </c>
      <c r="H8">
        <v>824</v>
      </c>
      <c r="I8">
        <v>920</v>
      </c>
      <c r="J8" s="203">
        <v>1015</v>
      </c>
      <c r="K8">
        <v>474</v>
      </c>
      <c r="L8">
        <v>560</v>
      </c>
      <c r="M8">
        <v>736</v>
      </c>
      <c r="N8">
        <v>1004</v>
      </c>
      <c r="O8">
        <v>1051</v>
      </c>
      <c r="P8" s="203">
        <v>1209</v>
      </c>
    </row>
    <row r="9" spans="1:16">
      <c r="A9" s="163" t="s">
        <v>99</v>
      </c>
      <c r="B9" s="163" t="s">
        <v>309</v>
      </c>
      <c r="C9" s="163" t="s">
        <v>99</v>
      </c>
      <c r="D9" s="163"/>
      <c r="E9">
        <v>410</v>
      </c>
      <c r="F9">
        <v>493</v>
      </c>
      <c r="G9">
        <v>592</v>
      </c>
      <c r="H9">
        <v>684</v>
      </c>
      <c r="I9">
        <v>763</v>
      </c>
      <c r="J9" s="203">
        <v>842</v>
      </c>
      <c r="K9">
        <v>410</v>
      </c>
      <c r="L9">
        <v>526</v>
      </c>
      <c r="M9">
        <v>689</v>
      </c>
      <c r="N9">
        <v>855</v>
      </c>
      <c r="O9">
        <v>935</v>
      </c>
      <c r="P9" s="203">
        <v>1013</v>
      </c>
    </row>
    <row r="10" spans="1:16">
      <c r="A10" s="163" t="s">
        <v>100</v>
      </c>
      <c r="B10" s="163" t="s">
        <v>312</v>
      </c>
      <c r="C10" s="163" t="s">
        <v>100</v>
      </c>
      <c r="D10" s="163"/>
      <c r="E10">
        <v>509</v>
      </c>
      <c r="F10">
        <v>551</v>
      </c>
      <c r="G10">
        <v>700</v>
      </c>
      <c r="H10">
        <v>877</v>
      </c>
      <c r="I10">
        <v>978</v>
      </c>
      <c r="J10" s="203">
        <v>1080</v>
      </c>
      <c r="K10">
        <v>509</v>
      </c>
      <c r="L10">
        <v>551</v>
      </c>
      <c r="M10">
        <v>700</v>
      </c>
      <c r="N10">
        <v>1031</v>
      </c>
      <c r="O10">
        <v>1181</v>
      </c>
      <c r="P10" s="203">
        <v>1323</v>
      </c>
    </row>
    <row r="11" spans="1:16">
      <c r="A11" t="s">
        <v>101</v>
      </c>
      <c r="B11" t="s">
        <v>315</v>
      </c>
      <c r="C11" t="s">
        <v>101</v>
      </c>
      <c r="E11">
        <v>463</v>
      </c>
      <c r="F11">
        <v>508</v>
      </c>
      <c r="G11">
        <v>613</v>
      </c>
      <c r="H11">
        <v>708</v>
      </c>
      <c r="I11">
        <v>791</v>
      </c>
      <c r="J11" s="203">
        <v>872</v>
      </c>
      <c r="K11">
        <v>463</v>
      </c>
      <c r="L11">
        <v>508</v>
      </c>
      <c r="M11">
        <v>654</v>
      </c>
      <c r="N11">
        <v>815</v>
      </c>
      <c r="O11">
        <v>949</v>
      </c>
      <c r="P11" s="203">
        <v>1053</v>
      </c>
    </row>
    <row r="12" spans="1:16">
      <c r="A12" s="163" t="s">
        <v>78</v>
      </c>
      <c r="B12" s="163" t="s">
        <v>318</v>
      </c>
      <c r="C12" s="163" t="s">
        <v>78</v>
      </c>
      <c r="D12" s="163"/>
      <c r="E12">
        <v>537</v>
      </c>
      <c r="F12">
        <v>575</v>
      </c>
      <c r="G12">
        <v>690</v>
      </c>
      <c r="H12">
        <v>797</v>
      </c>
      <c r="I12">
        <v>890</v>
      </c>
      <c r="J12" s="203">
        <v>981</v>
      </c>
      <c r="K12">
        <v>571</v>
      </c>
      <c r="L12">
        <v>683</v>
      </c>
      <c r="M12">
        <v>857</v>
      </c>
      <c r="N12">
        <v>1002</v>
      </c>
      <c r="O12">
        <v>1099</v>
      </c>
      <c r="P12" s="203">
        <v>1194</v>
      </c>
    </row>
    <row r="13" spans="1:16">
      <c r="A13" s="163" t="s">
        <v>25</v>
      </c>
      <c r="B13" s="163" t="s">
        <v>321</v>
      </c>
      <c r="C13" s="163" t="s">
        <v>25</v>
      </c>
      <c r="D13" s="163"/>
      <c r="E13">
        <v>665</v>
      </c>
      <c r="F13">
        <v>712</v>
      </c>
      <c r="G13">
        <v>855</v>
      </c>
      <c r="H13">
        <v>986</v>
      </c>
      <c r="I13">
        <v>1101</v>
      </c>
      <c r="J13" s="203">
        <v>1215</v>
      </c>
      <c r="K13">
        <v>696</v>
      </c>
      <c r="L13">
        <v>853</v>
      </c>
      <c r="M13">
        <v>1074</v>
      </c>
      <c r="N13">
        <v>1249</v>
      </c>
      <c r="O13">
        <v>1374</v>
      </c>
      <c r="P13" s="203">
        <v>1497</v>
      </c>
    </row>
    <row r="14" spans="1:16">
      <c r="A14" t="s">
        <v>102</v>
      </c>
      <c r="B14" t="s">
        <v>324</v>
      </c>
      <c r="C14" t="s">
        <v>102</v>
      </c>
      <c r="E14">
        <v>451</v>
      </c>
      <c r="F14">
        <v>471</v>
      </c>
      <c r="G14">
        <v>621</v>
      </c>
      <c r="H14">
        <v>718</v>
      </c>
      <c r="I14">
        <v>801</v>
      </c>
      <c r="J14" s="203">
        <v>883</v>
      </c>
      <c r="K14">
        <v>451</v>
      </c>
      <c r="L14">
        <v>471</v>
      </c>
      <c r="M14">
        <v>637</v>
      </c>
      <c r="N14">
        <v>793</v>
      </c>
      <c r="O14">
        <v>924</v>
      </c>
      <c r="P14" s="203">
        <v>1063</v>
      </c>
    </row>
    <row r="15" spans="1:16">
      <c r="A15" t="s">
        <v>103</v>
      </c>
      <c r="B15" t="s">
        <v>327</v>
      </c>
      <c r="C15" t="s">
        <v>103</v>
      </c>
      <c r="E15">
        <v>442</v>
      </c>
      <c r="F15">
        <v>473</v>
      </c>
      <c r="G15">
        <v>568</v>
      </c>
      <c r="H15">
        <v>656</v>
      </c>
      <c r="I15">
        <v>732</v>
      </c>
      <c r="J15" s="203">
        <v>808</v>
      </c>
      <c r="K15">
        <v>534</v>
      </c>
      <c r="L15">
        <v>547</v>
      </c>
      <c r="M15">
        <v>661</v>
      </c>
      <c r="N15">
        <v>820</v>
      </c>
      <c r="O15">
        <v>896</v>
      </c>
      <c r="P15" s="203">
        <v>970</v>
      </c>
    </row>
    <row r="16" spans="1:16">
      <c r="A16" s="163" t="s">
        <v>60</v>
      </c>
      <c r="B16" s="163" t="s">
        <v>330</v>
      </c>
      <c r="C16" s="163" t="s">
        <v>60</v>
      </c>
      <c r="D16" s="163"/>
      <c r="E16">
        <v>521</v>
      </c>
      <c r="F16">
        <v>551</v>
      </c>
      <c r="G16">
        <v>670</v>
      </c>
      <c r="H16">
        <v>773</v>
      </c>
      <c r="I16">
        <v>863</v>
      </c>
      <c r="J16" s="203">
        <v>952</v>
      </c>
      <c r="K16">
        <v>537</v>
      </c>
      <c r="L16">
        <v>551</v>
      </c>
      <c r="M16">
        <v>734</v>
      </c>
      <c r="N16">
        <v>971</v>
      </c>
      <c r="O16">
        <v>1064</v>
      </c>
      <c r="P16" s="203">
        <v>1156</v>
      </c>
    </row>
    <row r="17" spans="1:16">
      <c r="A17" s="163" t="s">
        <v>79</v>
      </c>
      <c r="B17" s="163" t="s">
        <v>332</v>
      </c>
      <c r="C17" s="163" t="s">
        <v>79</v>
      </c>
      <c r="D17" s="163"/>
      <c r="E17">
        <v>537</v>
      </c>
      <c r="F17">
        <v>575</v>
      </c>
      <c r="G17">
        <v>690</v>
      </c>
      <c r="H17">
        <v>797</v>
      </c>
      <c r="I17">
        <v>890</v>
      </c>
      <c r="J17" s="203">
        <v>981</v>
      </c>
      <c r="K17">
        <v>571</v>
      </c>
      <c r="L17">
        <v>683</v>
      </c>
      <c r="M17">
        <v>857</v>
      </c>
      <c r="N17">
        <v>1002</v>
      </c>
      <c r="O17">
        <v>1099</v>
      </c>
      <c r="P17" s="203">
        <v>1194</v>
      </c>
    </row>
    <row r="18" spans="1:16">
      <c r="A18" t="s">
        <v>104</v>
      </c>
      <c r="B18" t="s">
        <v>335</v>
      </c>
      <c r="C18" t="s">
        <v>104</v>
      </c>
      <c r="E18">
        <v>570</v>
      </c>
      <c r="F18">
        <v>595</v>
      </c>
      <c r="G18">
        <v>753</v>
      </c>
      <c r="H18">
        <v>871</v>
      </c>
      <c r="I18">
        <v>972</v>
      </c>
      <c r="J18" s="203">
        <v>1072</v>
      </c>
      <c r="K18">
        <v>570</v>
      </c>
      <c r="L18">
        <v>595</v>
      </c>
      <c r="M18">
        <v>805</v>
      </c>
      <c r="N18">
        <v>1003</v>
      </c>
      <c r="O18">
        <v>1076</v>
      </c>
      <c r="P18" s="203">
        <v>1237</v>
      </c>
    </row>
    <row r="19" spans="1:16">
      <c r="A19" t="s">
        <v>105</v>
      </c>
      <c r="B19" t="s">
        <v>338</v>
      </c>
      <c r="C19" t="s">
        <v>105</v>
      </c>
      <c r="E19">
        <v>462</v>
      </c>
      <c r="F19">
        <v>507</v>
      </c>
      <c r="G19">
        <v>635</v>
      </c>
      <c r="H19">
        <v>733</v>
      </c>
      <c r="I19">
        <v>818</v>
      </c>
      <c r="J19" s="203">
        <v>903</v>
      </c>
      <c r="K19">
        <v>462</v>
      </c>
      <c r="L19">
        <v>507</v>
      </c>
      <c r="M19">
        <v>653</v>
      </c>
      <c r="N19">
        <v>813</v>
      </c>
      <c r="O19">
        <v>947</v>
      </c>
      <c r="P19" s="203">
        <v>1089</v>
      </c>
    </row>
    <row r="20" spans="1:16">
      <c r="A20" t="s">
        <v>106</v>
      </c>
      <c r="B20" t="s">
        <v>341</v>
      </c>
      <c r="C20" t="s">
        <v>106</v>
      </c>
      <c r="E20">
        <v>451</v>
      </c>
      <c r="F20">
        <v>491</v>
      </c>
      <c r="G20">
        <v>626</v>
      </c>
      <c r="H20">
        <v>723</v>
      </c>
      <c r="I20">
        <v>806</v>
      </c>
      <c r="J20" s="203">
        <v>890</v>
      </c>
      <c r="K20">
        <v>451</v>
      </c>
      <c r="L20">
        <v>491</v>
      </c>
      <c r="M20">
        <v>637</v>
      </c>
      <c r="N20">
        <v>906</v>
      </c>
      <c r="O20">
        <v>991</v>
      </c>
      <c r="P20" s="203">
        <v>1076</v>
      </c>
    </row>
    <row r="21" spans="1:16">
      <c r="A21" s="163" t="s">
        <v>84</v>
      </c>
      <c r="B21" s="163" t="s">
        <v>344</v>
      </c>
      <c r="C21" s="163" t="s">
        <v>84</v>
      </c>
      <c r="D21" s="163"/>
      <c r="E21">
        <v>468</v>
      </c>
      <c r="F21">
        <v>510</v>
      </c>
      <c r="G21">
        <v>612</v>
      </c>
      <c r="H21">
        <v>707</v>
      </c>
      <c r="I21">
        <v>790</v>
      </c>
      <c r="J21" s="203">
        <v>871</v>
      </c>
      <c r="K21">
        <v>468</v>
      </c>
      <c r="L21">
        <v>573</v>
      </c>
      <c r="M21">
        <v>704</v>
      </c>
      <c r="N21">
        <v>877</v>
      </c>
      <c r="O21">
        <v>941</v>
      </c>
      <c r="P21" s="203">
        <v>1050</v>
      </c>
    </row>
    <row r="22" spans="1:16">
      <c r="A22" s="163" t="s">
        <v>107</v>
      </c>
      <c r="B22" s="163" t="s">
        <v>347</v>
      </c>
      <c r="C22" s="163" t="s">
        <v>107</v>
      </c>
      <c r="D22" s="163"/>
      <c r="E22">
        <v>640</v>
      </c>
      <c r="F22">
        <v>644</v>
      </c>
      <c r="G22">
        <v>828</v>
      </c>
      <c r="H22">
        <v>1023</v>
      </c>
      <c r="I22">
        <v>1141</v>
      </c>
      <c r="J22" s="203">
        <v>1259</v>
      </c>
      <c r="K22">
        <v>640</v>
      </c>
      <c r="L22">
        <v>644</v>
      </c>
      <c r="M22">
        <v>828</v>
      </c>
      <c r="N22">
        <v>1141</v>
      </c>
      <c r="O22">
        <v>1408</v>
      </c>
      <c r="P22" s="203">
        <v>1556</v>
      </c>
    </row>
    <row r="23" spans="1:16">
      <c r="A23" s="163" t="s">
        <v>34</v>
      </c>
      <c r="B23" s="163" t="s">
        <v>350</v>
      </c>
      <c r="C23" s="163" t="s">
        <v>34</v>
      </c>
      <c r="D23" s="163"/>
      <c r="E23">
        <v>510</v>
      </c>
      <c r="F23">
        <v>546</v>
      </c>
      <c r="G23">
        <v>655</v>
      </c>
      <c r="H23">
        <v>756</v>
      </c>
      <c r="I23">
        <v>845</v>
      </c>
      <c r="J23" s="203">
        <v>931</v>
      </c>
      <c r="K23">
        <v>643</v>
      </c>
      <c r="L23">
        <v>690</v>
      </c>
      <c r="M23">
        <v>831</v>
      </c>
      <c r="N23">
        <v>950</v>
      </c>
      <c r="O23">
        <v>1041</v>
      </c>
      <c r="P23" s="203">
        <v>1130</v>
      </c>
    </row>
    <row r="24" spans="1:16">
      <c r="A24" t="s">
        <v>108</v>
      </c>
      <c r="B24" t="s">
        <v>353</v>
      </c>
      <c r="C24" t="s">
        <v>108</v>
      </c>
      <c r="E24">
        <v>493</v>
      </c>
      <c r="F24">
        <v>528</v>
      </c>
      <c r="G24">
        <v>633</v>
      </c>
      <c r="H24">
        <v>732</v>
      </c>
      <c r="I24">
        <v>817</v>
      </c>
      <c r="J24" s="203">
        <v>901</v>
      </c>
      <c r="K24">
        <v>545</v>
      </c>
      <c r="L24">
        <v>549</v>
      </c>
      <c r="M24">
        <v>743</v>
      </c>
      <c r="N24">
        <v>918</v>
      </c>
      <c r="O24">
        <v>1005</v>
      </c>
      <c r="P24" s="203">
        <v>1090</v>
      </c>
    </row>
    <row r="25" spans="1:16">
      <c r="A25" t="s">
        <v>109</v>
      </c>
      <c r="B25" t="s">
        <v>356</v>
      </c>
      <c r="C25" t="s">
        <v>109</v>
      </c>
      <c r="E25">
        <v>442</v>
      </c>
      <c r="F25">
        <v>473</v>
      </c>
      <c r="G25">
        <v>568</v>
      </c>
      <c r="H25">
        <v>656</v>
      </c>
      <c r="I25">
        <v>732</v>
      </c>
      <c r="J25" s="203">
        <v>808</v>
      </c>
      <c r="K25">
        <v>456</v>
      </c>
      <c r="L25">
        <v>495</v>
      </c>
      <c r="M25">
        <v>637</v>
      </c>
      <c r="N25">
        <v>820</v>
      </c>
      <c r="O25">
        <v>896</v>
      </c>
      <c r="P25" s="203">
        <v>970</v>
      </c>
    </row>
    <row r="26" spans="1:16">
      <c r="A26" t="s">
        <v>110</v>
      </c>
      <c r="B26" t="s">
        <v>359</v>
      </c>
      <c r="C26" t="s">
        <v>110</v>
      </c>
      <c r="E26">
        <v>442</v>
      </c>
      <c r="F26">
        <v>473</v>
      </c>
      <c r="G26">
        <v>568</v>
      </c>
      <c r="H26">
        <v>656</v>
      </c>
      <c r="I26">
        <v>732</v>
      </c>
      <c r="J26" s="203">
        <v>808</v>
      </c>
      <c r="K26">
        <v>460</v>
      </c>
      <c r="L26">
        <v>537</v>
      </c>
      <c r="M26">
        <v>637</v>
      </c>
      <c r="N26">
        <v>820</v>
      </c>
      <c r="O26">
        <v>896</v>
      </c>
      <c r="P26" s="203">
        <v>970</v>
      </c>
    </row>
    <row r="27" spans="1:16">
      <c r="A27" t="s">
        <v>111</v>
      </c>
      <c r="B27" t="s">
        <v>362</v>
      </c>
      <c r="C27" t="s">
        <v>111</v>
      </c>
      <c r="E27">
        <v>398</v>
      </c>
      <c r="F27">
        <v>491</v>
      </c>
      <c r="G27">
        <v>588</v>
      </c>
      <c r="H27">
        <v>680</v>
      </c>
      <c r="I27">
        <v>758</v>
      </c>
      <c r="J27" s="203">
        <v>837</v>
      </c>
      <c r="K27">
        <v>398</v>
      </c>
      <c r="L27">
        <v>494</v>
      </c>
      <c r="M27">
        <v>669</v>
      </c>
      <c r="N27">
        <v>850</v>
      </c>
      <c r="O27">
        <v>929</v>
      </c>
      <c r="P27" s="203">
        <v>1007</v>
      </c>
    </row>
    <row r="28" spans="1:16">
      <c r="A28" s="163" t="s">
        <v>35</v>
      </c>
      <c r="B28" s="163" t="s">
        <v>364</v>
      </c>
      <c r="C28" s="163" t="s">
        <v>35</v>
      </c>
      <c r="D28" s="163"/>
      <c r="E28">
        <v>510</v>
      </c>
      <c r="F28">
        <v>546</v>
      </c>
      <c r="G28">
        <v>655</v>
      </c>
      <c r="H28">
        <v>756</v>
      </c>
      <c r="I28">
        <v>845</v>
      </c>
      <c r="J28" s="203">
        <v>931</v>
      </c>
      <c r="K28">
        <v>643</v>
      </c>
      <c r="L28">
        <v>690</v>
      </c>
      <c r="M28">
        <v>831</v>
      </c>
      <c r="N28">
        <v>950</v>
      </c>
      <c r="O28">
        <v>1041</v>
      </c>
      <c r="P28" s="203">
        <v>1130</v>
      </c>
    </row>
    <row r="29" spans="1:16">
      <c r="A29" t="s">
        <v>112</v>
      </c>
      <c r="B29" t="s">
        <v>367</v>
      </c>
      <c r="C29" t="s">
        <v>112</v>
      </c>
      <c r="E29">
        <v>483</v>
      </c>
      <c r="F29">
        <v>520</v>
      </c>
      <c r="G29">
        <v>695</v>
      </c>
      <c r="H29">
        <v>802</v>
      </c>
      <c r="I29">
        <v>895</v>
      </c>
      <c r="J29" s="203">
        <v>988</v>
      </c>
      <c r="K29">
        <v>483</v>
      </c>
      <c r="L29">
        <v>520</v>
      </c>
      <c r="M29">
        <v>696</v>
      </c>
      <c r="N29">
        <v>1005</v>
      </c>
      <c r="O29">
        <v>1106</v>
      </c>
      <c r="P29" s="203">
        <v>1202</v>
      </c>
    </row>
    <row r="30" spans="1:16">
      <c r="A30" s="163" t="s">
        <v>26</v>
      </c>
      <c r="B30" s="163" t="s">
        <v>369</v>
      </c>
      <c r="C30" s="163" t="s">
        <v>26</v>
      </c>
      <c r="D30" s="163"/>
      <c r="E30">
        <v>665</v>
      </c>
      <c r="F30">
        <v>712</v>
      </c>
      <c r="G30">
        <v>855</v>
      </c>
      <c r="H30">
        <v>986</v>
      </c>
      <c r="I30">
        <v>1101</v>
      </c>
      <c r="J30" s="203">
        <v>1215</v>
      </c>
      <c r="K30">
        <v>696</v>
      </c>
      <c r="L30">
        <v>853</v>
      </c>
      <c r="M30">
        <v>1074</v>
      </c>
      <c r="N30">
        <v>1249</v>
      </c>
      <c r="O30">
        <v>1374</v>
      </c>
      <c r="P30" s="203">
        <v>1497</v>
      </c>
    </row>
    <row r="31" spans="1:16">
      <c r="A31" s="163" t="s">
        <v>113</v>
      </c>
      <c r="B31" s="163" t="s">
        <v>372</v>
      </c>
      <c r="C31" s="163" t="s">
        <v>113</v>
      </c>
      <c r="D31" s="163"/>
      <c r="E31">
        <v>498</v>
      </c>
      <c r="F31">
        <v>525</v>
      </c>
      <c r="G31">
        <v>641</v>
      </c>
      <c r="H31">
        <v>740</v>
      </c>
      <c r="I31">
        <v>826</v>
      </c>
      <c r="J31" s="203">
        <v>911</v>
      </c>
      <c r="K31">
        <v>522</v>
      </c>
      <c r="L31">
        <v>525</v>
      </c>
      <c r="M31">
        <v>710</v>
      </c>
      <c r="N31">
        <v>887</v>
      </c>
      <c r="O31">
        <v>1016</v>
      </c>
      <c r="P31" s="203">
        <v>1102</v>
      </c>
    </row>
    <row r="32" spans="1:16">
      <c r="A32" s="163" t="s">
        <v>12</v>
      </c>
      <c r="B32" s="163" t="s">
        <v>375</v>
      </c>
      <c r="C32" s="163" t="s">
        <v>12</v>
      </c>
      <c r="D32" s="163"/>
      <c r="E32">
        <v>481</v>
      </c>
      <c r="F32">
        <v>515</v>
      </c>
      <c r="G32">
        <v>618</v>
      </c>
      <c r="H32">
        <v>713</v>
      </c>
      <c r="I32">
        <v>796</v>
      </c>
      <c r="J32" s="203">
        <v>878</v>
      </c>
      <c r="K32">
        <v>510</v>
      </c>
      <c r="L32">
        <v>586</v>
      </c>
      <c r="M32">
        <v>782</v>
      </c>
      <c r="N32">
        <v>895</v>
      </c>
      <c r="O32">
        <v>979</v>
      </c>
      <c r="P32" s="203">
        <v>1061</v>
      </c>
    </row>
    <row r="33" spans="1:16">
      <c r="A33" s="163" t="s">
        <v>33</v>
      </c>
      <c r="B33" s="163" t="s">
        <v>378</v>
      </c>
      <c r="C33" s="163" t="s">
        <v>33</v>
      </c>
      <c r="D33" s="163"/>
      <c r="E33">
        <v>442</v>
      </c>
      <c r="F33">
        <v>473</v>
      </c>
      <c r="G33">
        <v>568</v>
      </c>
      <c r="H33">
        <v>656</v>
      </c>
      <c r="I33">
        <v>732</v>
      </c>
      <c r="J33" s="203">
        <v>808</v>
      </c>
      <c r="K33">
        <v>459</v>
      </c>
      <c r="L33">
        <v>542</v>
      </c>
      <c r="M33">
        <v>676</v>
      </c>
      <c r="N33">
        <v>820</v>
      </c>
      <c r="O33">
        <v>896</v>
      </c>
      <c r="P33" s="203">
        <v>970</v>
      </c>
    </row>
    <row r="34" spans="1:16">
      <c r="A34" t="s">
        <v>114</v>
      </c>
      <c r="B34" t="s">
        <v>381</v>
      </c>
      <c r="C34" t="s">
        <v>114</v>
      </c>
      <c r="E34">
        <v>442</v>
      </c>
      <c r="F34">
        <v>473</v>
      </c>
      <c r="G34">
        <v>568</v>
      </c>
      <c r="H34">
        <v>656</v>
      </c>
      <c r="I34">
        <v>732</v>
      </c>
      <c r="J34" s="203">
        <v>808</v>
      </c>
      <c r="K34">
        <v>461</v>
      </c>
      <c r="L34">
        <v>537</v>
      </c>
      <c r="M34">
        <v>637</v>
      </c>
      <c r="N34">
        <v>820</v>
      </c>
      <c r="O34">
        <v>896</v>
      </c>
      <c r="P34" s="203">
        <v>970</v>
      </c>
    </row>
    <row r="35" spans="1:16">
      <c r="A35" s="163" t="s">
        <v>22</v>
      </c>
      <c r="B35" s="163" t="s">
        <v>383</v>
      </c>
      <c r="C35" s="163" t="s">
        <v>22</v>
      </c>
      <c r="D35" s="163"/>
      <c r="E35">
        <v>474</v>
      </c>
      <c r="F35">
        <v>560</v>
      </c>
      <c r="G35">
        <v>713</v>
      </c>
      <c r="H35">
        <v>824</v>
      </c>
      <c r="I35">
        <v>920</v>
      </c>
      <c r="J35" s="203">
        <v>1015</v>
      </c>
      <c r="K35">
        <v>474</v>
      </c>
      <c r="L35">
        <v>560</v>
      </c>
      <c r="M35">
        <v>736</v>
      </c>
      <c r="N35">
        <v>1004</v>
      </c>
      <c r="O35">
        <v>1051</v>
      </c>
      <c r="P35" s="203">
        <v>1209</v>
      </c>
    </row>
    <row r="36" spans="1:16">
      <c r="A36" t="s">
        <v>115</v>
      </c>
      <c r="B36" t="s">
        <v>386</v>
      </c>
      <c r="C36" t="s">
        <v>115</v>
      </c>
      <c r="E36">
        <v>442</v>
      </c>
      <c r="F36">
        <v>473</v>
      </c>
      <c r="G36">
        <v>568</v>
      </c>
      <c r="H36">
        <v>656</v>
      </c>
      <c r="I36">
        <v>732</v>
      </c>
      <c r="J36" s="203">
        <v>808</v>
      </c>
      <c r="K36">
        <v>451</v>
      </c>
      <c r="L36">
        <v>506</v>
      </c>
      <c r="M36">
        <v>637</v>
      </c>
      <c r="N36">
        <v>820</v>
      </c>
      <c r="O36">
        <v>896</v>
      </c>
      <c r="P36" s="203">
        <v>970</v>
      </c>
    </row>
    <row r="37" spans="1:16">
      <c r="A37" t="s">
        <v>116</v>
      </c>
      <c r="B37" t="s">
        <v>389</v>
      </c>
      <c r="C37" t="s">
        <v>116</v>
      </c>
      <c r="E37">
        <v>442</v>
      </c>
      <c r="F37">
        <v>473</v>
      </c>
      <c r="G37">
        <v>568</v>
      </c>
      <c r="H37">
        <v>656</v>
      </c>
      <c r="I37">
        <v>732</v>
      </c>
      <c r="J37" s="203">
        <v>808</v>
      </c>
      <c r="K37">
        <v>459</v>
      </c>
      <c r="L37">
        <v>537</v>
      </c>
      <c r="M37">
        <v>637</v>
      </c>
      <c r="N37">
        <v>793</v>
      </c>
      <c r="O37">
        <v>896</v>
      </c>
      <c r="P37" s="203">
        <v>970</v>
      </c>
    </row>
    <row r="38" spans="1:16">
      <c r="A38" s="163" t="s">
        <v>52</v>
      </c>
      <c r="B38" s="163" t="s">
        <v>392</v>
      </c>
      <c r="C38" s="163" t="s">
        <v>52</v>
      </c>
      <c r="D38" s="163"/>
      <c r="E38">
        <v>586</v>
      </c>
      <c r="F38">
        <v>628</v>
      </c>
      <c r="G38">
        <v>753</v>
      </c>
      <c r="H38">
        <v>870</v>
      </c>
      <c r="I38">
        <v>971</v>
      </c>
      <c r="J38" s="203">
        <v>1071</v>
      </c>
      <c r="K38">
        <v>623</v>
      </c>
      <c r="L38">
        <v>750</v>
      </c>
      <c r="M38">
        <v>926</v>
      </c>
      <c r="N38">
        <v>1097</v>
      </c>
      <c r="O38">
        <v>1205</v>
      </c>
      <c r="P38" s="203">
        <v>1311</v>
      </c>
    </row>
    <row r="39" spans="1:16">
      <c r="A39" t="s">
        <v>117</v>
      </c>
      <c r="B39" t="s">
        <v>395</v>
      </c>
      <c r="C39" t="s">
        <v>117</v>
      </c>
      <c r="E39">
        <v>442</v>
      </c>
      <c r="F39">
        <v>473</v>
      </c>
      <c r="G39">
        <v>568</v>
      </c>
      <c r="H39">
        <v>656</v>
      </c>
      <c r="I39">
        <v>732</v>
      </c>
      <c r="J39" s="203">
        <v>808</v>
      </c>
      <c r="K39">
        <v>456</v>
      </c>
      <c r="L39">
        <v>530</v>
      </c>
      <c r="M39">
        <v>637</v>
      </c>
      <c r="N39">
        <v>820</v>
      </c>
      <c r="O39">
        <v>890</v>
      </c>
      <c r="P39" s="203">
        <v>970</v>
      </c>
    </row>
    <row r="40" spans="1:16">
      <c r="A40" t="s">
        <v>118</v>
      </c>
      <c r="B40" t="s">
        <v>398</v>
      </c>
      <c r="C40" t="s">
        <v>118</v>
      </c>
      <c r="E40">
        <v>470</v>
      </c>
      <c r="F40">
        <v>508</v>
      </c>
      <c r="G40">
        <v>610</v>
      </c>
      <c r="H40">
        <v>705</v>
      </c>
      <c r="I40">
        <v>786</v>
      </c>
      <c r="J40" s="203">
        <v>868</v>
      </c>
      <c r="K40">
        <v>470</v>
      </c>
      <c r="L40">
        <v>560</v>
      </c>
      <c r="M40">
        <v>664</v>
      </c>
      <c r="N40">
        <v>827</v>
      </c>
      <c r="O40">
        <v>963</v>
      </c>
      <c r="P40" s="203">
        <v>1047</v>
      </c>
    </row>
    <row r="41" spans="1:16">
      <c r="A41" s="163" t="s">
        <v>93</v>
      </c>
      <c r="B41" s="163" t="s">
        <v>400</v>
      </c>
      <c r="C41" s="163" t="s">
        <v>93</v>
      </c>
      <c r="D41" s="163"/>
      <c r="E41">
        <v>424</v>
      </c>
      <c r="F41">
        <v>523</v>
      </c>
      <c r="G41">
        <v>628</v>
      </c>
      <c r="H41">
        <v>725</v>
      </c>
      <c r="I41">
        <v>810</v>
      </c>
      <c r="J41" s="203">
        <v>893</v>
      </c>
      <c r="K41">
        <v>424</v>
      </c>
      <c r="L41">
        <v>570</v>
      </c>
      <c r="M41">
        <v>712</v>
      </c>
      <c r="N41">
        <v>909</v>
      </c>
      <c r="O41">
        <v>994</v>
      </c>
      <c r="P41" s="203">
        <v>1078</v>
      </c>
    </row>
    <row r="42" spans="1:16">
      <c r="A42" t="s">
        <v>119</v>
      </c>
      <c r="B42" t="s">
        <v>403</v>
      </c>
      <c r="C42" t="s">
        <v>119</v>
      </c>
      <c r="E42">
        <v>442</v>
      </c>
      <c r="F42">
        <v>473</v>
      </c>
      <c r="G42">
        <v>568</v>
      </c>
      <c r="H42">
        <v>656</v>
      </c>
      <c r="I42">
        <v>732</v>
      </c>
      <c r="J42" s="203">
        <v>808</v>
      </c>
      <c r="K42">
        <v>451</v>
      </c>
      <c r="L42">
        <v>479</v>
      </c>
      <c r="M42">
        <v>637</v>
      </c>
      <c r="N42">
        <v>820</v>
      </c>
      <c r="O42">
        <v>896</v>
      </c>
      <c r="P42" s="203">
        <v>970</v>
      </c>
    </row>
    <row r="43" spans="1:16">
      <c r="A43" t="s">
        <v>120</v>
      </c>
      <c r="B43" t="s">
        <v>406</v>
      </c>
      <c r="C43" t="s">
        <v>120</v>
      </c>
      <c r="E43">
        <v>403</v>
      </c>
      <c r="F43">
        <v>487</v>
      </c>
      <c r="G43">
        <v>610</v>
      </c>
      <c r="H43">
        <v>705</v>
      </c>
      <c r="I43">
        <v>786</v>
      </c>
      <c r="J43" s="203">
        <v>868</v>
      </c>
      <c r="K43">
        <v>403</v>
      </c>
      <c r="L43">
        <v>487</v>
      </c>
      <c r="M43">
        <v>644</v>
      </c>
      <c r="N43">
        <v>793</v>
      </c>
      <c r="O43">
        <v>924</v>
      </c>
      <c r="P43" s="203">
        <v>1047</v>
      </c>
    </row>
    <row r="44" spans="1:16">
      <c r="A44" t="s">
        <v>121</v>
      </c>
      <c r="B44" t="s">
        <v>409</v>
      </c>
      <c r="C44" t="s">
        <v>121</v>
      </c>
      <c r="E44">
        <v>442</v>
      </c>
      <c r="F44">
        <v>473</v>
      </c>
      <c r="G44">
        <v>568</v>
      </c>
      <c r="H44">
        <v>656</v>
      </c>
      <c r="I44">
        <v>732</v>
      </c>
      <c r="J44" s="203">
        <v>808</v>
      </c>
      <c r="K44">
        <v>453</v>
      </c>
      <c r="L44">
        <v>478</v>
      </c>
      <c r="M44">
        <v>637</v>
      </c>
      <c r="N44">
        <v>820</v>
      </c>
      <c r="O44">
        <v>896</v>
      </c>
      <c r="P44" s="203">
        <v>970</v>
      </c>
    </row>
    <row r="45" spans="1:16">
      <c r="A45" s="163" t="s">
        <v>40</v>
      </c>
      <c r="B45" s="163" t="s">
        <v>412</v>
      </c>
      <c r="C45" s="163" t="s">
        <v>40</v>
      </c>
      <c r="D45" s="163"/>
      <c r="E45">
        <v>613</v>
      </c>
      <c r="F45">
        <v>657</v>
      </c>
      <c r="G45">
        <v>788</v>
      </c>
      <c r="H45">
        <v>911</v>
      </c>
      <c r="I45">
        <v>1017</v>
      </c>
      <c r="J45" s="203">
        <v>1122</v>
      </c>
      <c r="K45">
        <v>613</v>
      </c>
      <c r="L45">
        <v>722</v>
      </c>
      <c r="M45">
        <v>913</v>
      </c>
      <c r="N45">
        <v>1150</v>
      </c>
      <c r="O45">
        <v>1264</v>
      </c>
      <c r="P45" s="203">
        <v>1376</v>
      </c>
    </row>
    <row r="46" spans="1:16">
      <c r="A46" t="s">
        <v>122</v>
      </c>
      <c r="B46" t="s">
        <v>415</v>
      </c>
      <c r="C46" t="s">
        <v>122</v>
      </c>
      <c r="E46">
        <v>456</v>
      </c>
      <c r="F46">
        <v>495</v>
      </c>
      <c r="G46">
        <v>596</v>
      </c>
      <c r="H46">
        <v>689</v>
      </c>
      <c r="I46">
        <v>768</v>
      </c>
      <c r="J46" s="203">
        <v>848</v>
      </c>
      <c r="K46">
        <v>456</v>
      </c>
      <c r="L46">
        <v>495</v>
      </c>
      <c r="M46">
        <v>637</v>
      </c>
      <c r="N46">
        <v>862</v>
      </c>
      <c r="O46">
        <v>942</v>
      </c>
      <c r="P46" s="203">
        <v>1021</v>
      </c>
    </row>
    <row r="47" spans="1:16">
      <c r="A47" t="s">
        <v>123</v>
      </c>
      <c r="B47" t="s">
        <v>418</v>
      </c>
      <c r="C47" t="s">
        <v>123</v>
      </c>
      <c r="E47">
        <v>417</v>
      </c>
      <c r="F47">
        <v>471</v>
      </c>
      <c r="G47">
        <v>635</v>
      </c>
      <c r="H47">
        <v>733</v>
      </c>
      <c r="I47">
        <v>818</v>
      </c>
      <c r="J47" s="203">
        <v>903</v>
      </c>
      <c r="K47">
        <v>417</v>
      </c>
      <c r="L47">
        <v>471</v>
      </c>
      <c r="M47">
        <v>637</v>
      </c>
      <c r="N47">
        <v>914</v>
      </c>
      <c r="O47">
        <v>1006</v>
      </c>
      <c r="P47" s="203">
        <v>1091</v>
      </c>
    </row>
    <row r="48" spans="1:16">
      <c r="A48" s="163" t="s">
        <v>80</v>
      </c>
      <c r="B48" s="163" t="s">
        <v>420</v>
      </c>
      <c r="C48" s="163" t="s">
        <v>80</v>
      </c>
      <c r="D48" s="163"/>
      <c r="E48">
        <v>537</v>
      </c>
      <c r="F48">
        <v>575</v>
      </c>
      <c r="G48">
        <v>690</v>
      </c>
      <c r="H48">
        <v>797</v>
      </c>
      <c r="I48">
        <v>890</v>
      </c>
      <c r="J48" s="203">
        <v>981</v>
      </c>
      <c r="K48">
        <v>571</v>
      </c>
      <c r="L48">
        <v>683</v>
      </c>
      <c r="M48">
        <v>857</v>
      </c>
      <c r="N48">
        <v>1002</v>
      </c>
      <c r="O48">
        <v>1099</v>
      </c>
      <c r="P48" s="203">
        <v>1194</v>
      </c>
    </row>
    <row r="49" spans="1:16">
      <c r="A49" t="s">
        <v>124</v>
      </c>
      <c r="B49" t="s">
        <v>423</v>
      </c>
      <c r="C49" t="s">
        <v>124</v>
      </c>
      <c r="E49">
        <v>445</v>
      </c>
      <c r="F49">
        <v>476</v>
      </c>
      <c r="G49">
        <v>572</v>
      </c>
      <c r="H49">
        <v>660</v>
      </c>
      <c r="I49">
        <v>737</v>
      </c>
      <c r="J49" s="203">
        <v>813</v>
      </c>
      <c r="K49">
        <v>456</v>
      </c>
      <c r="L49">
        <v>481</v>
      </c>
      <c r="M49">
        <v>637</v>
      </c>
      <c r="N49">
        <v>793</v>
      </c>
      <c r="O49">
        <v>900</v>
      </c>
      <c r="P49" s="203">
        <v>975</v>
      </c>
    </row>
    <row r="50" spans="1:16">
      <c r="A50" t="s">
        <v>125</v>
      </c>
      <c r="B50" t="s">
        <v>426</v>
      </c>
      <c r="C50" t="s">
        <v>125</v>
      </c>
      <c r="E50">
        <v>498</v>
      </c>
      <c r="F50">
        <v>534</v>
      </c>
      <c r="G50">
        <v>641</v>
      </c>
      <c r="H50">
        <v>740</v>
      </c>
      <c r="I50">
        <v>826</v>
      </c>
      <c r="J50" s="203">
        <v>911</v>
      </c>
      <c r="K50">
        <v>628</v>
      </c>
      <c r="L50">
        <v>674</v>
      </c>
      <c r="M50">
        <v>811</v>
      </c>
      <c r="N50">
        <v>929</v>
      </c>
      <c r="O50">
        <v>1016</v>
      </c>
      <c r="P50" s="203">
        <v>1102</v>
      </c>
    </row>
    <row r="51" spans="1:16">
      <c r="A51" t="s">
        <v>126</v>
      </c>
      <c r="B51" t="s">
        <v>429</v>
      </c>
      <c r="C51" t="s">
        <v>126</v>
      </c>
      <c r="E51">
        <v>545</v>
      </c>
      <c r="F51">
        <v>583</v>
      </c>
      <c r="G51">
        <v>700</v>
      </c>
      <c r="H51">
        <v>808</v>
      </c>
      <c r="I51">
        <v>902</v>
      </c>
      <c r="J51" s="203">
        <v>996</v>
      </c>
      <c r="K51">
        <v>576</v>
      </c>
      <c r="L51">
        <v>601</v>
      </c>
      <c r="M51">
        <v>813</v>
      </c>
      <c r="N51">
        <v>1018</v>
      </c>
      <c r="O51">
        <v>1086</v>
      </c>
      <c r="P51" s="203">
        <v>1213</v>
      </c>
    </row>
    <row r="52" spans="1:16">
      <c r="A52" s="163" t="s">
        <v>61</v>
      </c>
      <c r="B52" s="163" t="s">
        <v>431</v>
      </c>
      <c r="C52" s="163" t="s">
        <v>61</v>
      </c>
      <c r="D52" s="163"/>
      <c r="E52">
        <v>521</v>
      </c>
      <c r="F52">
        <v>551</v>
      </c>
      <c r="G52">
        <v>670</v>
      </c>
      <c r="H52">
        <v>773</v>
      </c>
      <c r="I52">
        <v>863</v>
      </c>
      <c r="J52" s="203">
        <v>952</v>
      </c>
      <c r="K52">
        <v>537</v>
      </c>
      <c r="L52">
        <v>551</v>
      </c>
      <c r="M52">
        <v>734</v>
      </c>
      <c r="N52">
        <v>971</v>
      </c>
      <c r="O52">
        <v>1064</v>
      </c>
      <c r="P52" s="203">
        <v>1156</v>
      </c>
    </row>
    <row r="53" spans="1:16">
      <c r="A53" t="s">
        <v>127</v>
      </c>
      <c r="B53" t="s">
        <v>434</v>
      </c>
      <c r="C53" t="s">
        <v>127</v>
      </c>
      <c r="E53">
        <v>442</v>
      </c>
      <c r="F53">
        <v>473</v>
      </c>
      <c r="G53">
        <v>568</v>
      </c>
      <c r="H53">
        <v>656</v>
      </c>
      <c r="I53">
        <v>732</v>
      </c>
      <c r="J53" s="203">
        <v>808</v>
      </c>
      <c r="K53">
        <v>451</v>
      </c>
      <c r="L53">
        <v>518</v>
      </c>
      <c r="M53">
        <v>637</v>
      </c>
      <c r="N53">
        <v>820</v>
      </c>
      <c r="O53">
        <v>896</v>
      </c>
      <c r="P53" s="203">
        <v>970</v>
      </c>
    </row>
    <row r="54" spans="1:16">
      <c r="A54" t="s">
        <v>128</v>
      </c>
      <c r="B54" t="s">
        <v>437</v>
      </c>
      <c r="C54" t="s">
        <v>128</v>
      </c>
      <c r="E54">
        <v>497</v>
      </c>
      <c r="F54">
        <v>533</v>
      </c>
      <c r="G54">
        <v>640</v>
      </c>
      <c r="H54">
        <v>738</v>
      </c>
      <c r="I54">
        <v>823</v>
      </c>
      <c r="J54" s="203">
        <v>909</v>
      </c>
      <c r="K54">
        <v>528</v>
      </c>
      <c r="L54">
        <v>580</v>
      </c>
      <c r="M54">
        <v>746</v>
      </c>
      <c r="N54">
        <v>926</v>
      </c>
      <c r="O54">
        <v>1014</v>
      </c>
      <c r="P54" s="203">
        <v>1100</v>
      </c>
    </row>
    <row r="55" spans="1:16">
      <c r="A55" t="s">
        <v>129</v>
      </c>
      <c r="B55" t="s">
        <v>440</v>
      </c>
      <c r="C55" t="s">
        <v>129</v>
      </c>
      <c r="E55">
        <v>467</v>
      </c>
      <c r="F55">
        <v>471</v>
      </c>
      <c r="G55">
        <v>606</v>
      </c>
      <c r="H55">
        <v>700</v>
      </c>
      <c r="I55">
        <v>781</v>
      </c>
      <c r="J55" s="203">
        <v>861</v>
      </c>
      <c r="K55">
        <v>467</v>
      </c>
      <c r="L55">
        <v>471</v>
      </c>
      <c r="M55">
        <v>637</v>
      </c>
      <c r="N55">
        <v>875</v>
      </c>
      <c r="O55">
        <v>942</v>
      </c>
      <c r="P55" s="203">
        <v>1037</v>
      </c>
    </row>
    <row r="56" spans="1:16">
      <c r="A56" s="163" t="s">
        <v>69</v>
      </c>
      <c r="B56" s="163" t="s">
        <v>443</v>
      </c>
      <c r="C56" s="163" t="s">
        <v>69</v>
      </c>
      <c r="D56" s="163"/>
      <c r="E56">
        <v>505</v>
      </c>
      <c r="F56">
        <v>553</v>
      </c>
      <c r="G56">
        <v>663</v>
      </c>
      <c r="H56">
        <v>766</v>
      </c>
      <c r="I56">
        <v>855</v>
      </c>
      <c r="J56" s="203">
        <v>943</v>
      </c>
      <c r="K56">
        <v>505</v>
      </c>
      <c r="L56">
        <v>589</v>
      </c>
      <c r="M56">
        <v>774</v>
      </c>
      <c r="N56">
        <v>962</v>
      </c>
      <c r="O56">
        <v>1054</v>
      </c>
      <c r="P56" s="203">
        <v>1144</v>
      </c>
    </row>
    <row r="57" spans="1:16">
      <c r="A57" t="s">
        <v>130</v>
      </c>
      <c r="B57" t="s">
        <v>446</v>
      </c>
      <c r="C57" t="s">
        <v>130</v>
      </c>
      <c r="E57">
        <v>442</v>
      </c>
      <c r="F57">
        <v>473</v>
      </c>
      <c r="G57">
        <v>568</v>
      </c>
      <c r="H57">
        <v>656</v>
      </c>
      <c r="I57">
        <v>732</v>
      </c>
      <c r="J57" s="203">
        <v>808</v>
      </c>
      <c r="K57">
        <v>459</v>
      </c>
      <c r="L57">
        <v>498</v>
      </c>
      <c r="M57">
        <v>637</v>
      </c>
      <c r="N57">
        <v>820</v>
      </c>
      <c r="O57">
        <v>896</v>
      </c>
      <c r="P57" s="203">
        <v>970</v>
      </c>
    </row>
    <row r="58" spans="1:16">
      <c r="A58" t="s">
        <v>131</v>
      </c>
      <c r="B58" t="s">
        <v>449</v>
      </c>
      <c r="C58" t="s">
        <v>131</v>
      </c>
      <c r="E58">
        <v>451</v>
      </c>
      <c r="F58">
        <v>511</v>
      </c>
      <c r="G58">
        <v>613</v>
      </c>
      <c r="H58">
        <v>708</v>
      </c>
      <c r="I58">
        <v>791</v>
      </c>
      <c r="J58" s="203">
        <v>872</v>
      </c>
      <c r="K58">
        <v>451</v>
      </c>
      <c r="L58">
        <v>537</v>
      </c>
      <c r="M58">
        <v>637</v>
      </c>
      <c r="N58">
        <v>888</v>
      </c>
      <c r="O58">
        <v>934</v>
      </c>
      <c r="P58" s="203">
        <v>1053</v>
      </c>
    </row>
    <row r="59" spans="1:16">
      <c r="A59" s="163" t="s">
        <v>41</v>
      </c>
      <c r="B59" s="163" t="s">
        <v>451</v>
      </c>
      <c r="C59" s="163" t="s">
        <v>41</v>
      </c>
      <c r="D59" s="163"/>
      <c r="E59">
        <v>613</v>
      </c>
      <c r="F59">
        <v>657</v>
      </c>
      <c r="G59">
        <v>788</v>
      </c>
      <c r="H59">
        <v>911</v>
      </c>
      <c r="I59">
        <v>1017</v>
      </c>
      <c r="J59" s="203">
        <v>1122</v>
      </c>
      <c r="K59">
        <v>613</v>
      </c>
      <c r="L59">
        <v>722</v>
      </c>
      <c r="M59">
        <v>913</v>
      </c>
      <c r="N59">
        <v>1150</v>
      </c>
      <c r="O59">
        <v>1264</v>
      </c>
      <c r="P59" s="203">
        <v>1376</v>
      </c>
    </row>
    <row r="60" spans="1:16">
      <c r="A60" t="s">
        <v>132</v>
      </c>
      <c r="B60" t="s">
        <v>454</v>
      </c>
      <c r="C60" t="s">
        <v>132</v>
      </c>
      <c r="E60">
        <v>442</v>
      </c>
      <c r="F60">
        <v>473</v>
      </c>
      <c r="G60">
        <v>568</v>
      </c>
      <c r="H60">
        <v>656</v>
      </c>
      <c r="I60">
        <v>732</v>
      </c>
      <c r="J60" s="203">
        <v>808</v>
      </c>
      <c r="K60">
        <v>459</v>
      </c>
      <c r="L60">
        <v>531</v>
      </c>
      <c r="M60">
        <v>637</v>
      </c>
      <c r="N60">
        <v>820</v>
      </c>
      <c r="O60">
        <v>896</v>
      </c>
      <c r="P60" s="203">
        <v>970</v>
      </c>
    </row>
    <row r="61" spans="1:16">
      <c r="A61" t="s">
        <v>134</v>
      </c>
      <c r="B61" t="s">
        <v>457</v>
      </c>
      <c r="C61" t="s">
        <v>134</v>
      </c>
      <c r="E61">
        <v>452</v>
      </c>
      <c r="F61">
        <v>472</v>
      </c>
      <c r="G61">
        <v>588</v>
      </c>
      <c r="H61">
        <v>680</v>
      </c>
      <c r="I61">
        <v>758</v>
      </c>
      <c r="J61" s="203">
        <v>837</v>
      </c>
      <c r="K61">
        <v>452</v>
      </c>
      <c r="L61">
        <v>472</v>
      </c>
      <c r="M61">
        <v>638</v>
      </c>
      <c r="N61">
        <v>850</v>
      </c>
      <c r="O61">
        <v>892</v>
      </c>
      <c r="P61" s="203">
        <v>1007</v>
      </c>
    </row>
    <row r="62" spans="1:16">
      <c r="A62" s="163" t="s">
        <v>42</v>
      </c>
      <c r="B62" s="163" t="s">
        <v>459</v>
      </c>
      <c r="C62" s="163" t="s">
        <v>42</v>
      </c>
      <c r="D62" s="163"/>
      <c r="E62">
        <v>613</v>
      </c>
      <c r="F62">
        <v>657</v>
      </c>
      <c r="G62">
        <v>788</v>
      </c>
      <c r="H62">
        <v>911</v>
      </c>
      <c r="I62">
        <v>1017</v>
      </c>
      <c r="J62" s="203">
        <v>1122</v>
      </c>
      <c r="K62">
        <v>613</v>
      </c>
      <c r="L62">
        <v>722</v>
      </c>
      <c r="M62">
        <v>913</v>
      </c>
      <c r="N62">
        <v>1150</v>
      </c>
      <c r="O62">
        <v>1264</v>
      </c>
      <c r="P62" s="203">
        <v>1376</v>
      </c>
    </row>
    <row r="63" spans="1:16">
      <c r="A63" s="163" t="s">
        <v>43</v>
      </c>
      <c r="B63" s="163" t="s">
        <v>461</v>
      </c>
      <c r="C63" s="163" t="s">
        <v>43</v>
      </c>
      <c r="D63" s="163"/>
      <c r="E63">
        <v>613</v>
      </c>
      <c r="F63">
        <v>657</v>
      </c>
      <c r="G63">
        <v>788</v>
      </c>
      <c r="H63">
        <v>911</v>
      </c>
      <c r="I63">
        <v>1017</v>
      </c>
      <c r="J63" s="203">
        <v>1122</v>
      </c>
      <c r="K63">
        <v>613</v>
      </c>
      <c r="L63">
        <v>722</v>
      </c>
      <c r="M63">
        <v>913</v>
      </c>
      <c r="N63">
        <v>1150</v>
      </c>
      <c r="O63">
        <v>1264</v>
      </c>
      <c r="P63" s="203">
        <v>1376</v>
      </c>
    </row>
    <row r="64" spans="1:16">
      <c r="A64" t="s">
        <v>133</v>
      </c>
      <c r="B64" t="s">
        <v>464</v>
      </c>
      <c r="C64" t="s">
        <v>133</v>
      </c>
      <c r="E64">
        <v>468</v>
      </c>
      <c r="F64">
        <v>471</v>
      </c>
      <c r="G64">
        <v>630</v>
      </c>
      <c r="H64">
        <v>726</v>
      </c>
      <c r="I64">
        <v>811</v>
      </c>
      <c r="J64" s="203">
        <v>895</v>
      </c>
      <c r="K64">
        <v>468</v>
      </c>
      <c r="L64">
        <v>471</v>
      </c>
      <c r="M64">
        <v>637</v>
      </c>
      <c r="N64">
        <v>793</v>
      </c>
      <c r="O64">
        <v>924</v>
      </c>
      <c r="P64" s="203">
        <v>1063</v>
      </c>
    </row>
    <row r="65" spans="1:16">
      <c r="A65" t="s">
        <v>135</v>
      </c>
      <c r="B65" t="s">
        <v>467</v>
      </c>
      <c r="C65" t="s">
        <v>135</v>
      </c>
      <c r="E65">
        <v>451</v>
      </c>
      <c r="F65">
        <v>487</v>
      </c>
      <c r="G65">
        <v>585</v>
      </c>
      <c r="H65">
        <v>675</v>
      </c>
      <c r="I65">
        <v>753</v>
      </c>
      <c r="J65" s="203">
        <v>831</v>
      </c>
      <c r="K65">
        <v>451</v>
      </c>
      <c r="L65">
        <v>495</v>
      </c>
      <c r="M65">
        <v>637</v>
      </c>
      <c r="N65">
        <v>793</v>
      </c>
      <c r="O65">
        <v>921</v>
      </c>
      <c r="P65" s="203">
        <v>998</v>
      </c>
    </row>
    <row r="66" spans="1:16">
      <c r="A66" t="s">
        <v>136</v>
      </c>
      <c r="B66" t="s">
        <v>470</v>
      </c>
      <c r="C66" t="s">
        <v>136</v>
      </c>
      <c r="E66">
        <v>442</v>
      </c>
      <c r="F66">
        <v>473</v>
      </c>
      <c r="G66">
        <v>568</v>
      </c>
      <c r="H66">
        <v>656</v>
      </c>
      <c r="I66">
        <v>732</v>
      </c>
      <c r="J66" s="203">
        <v>808</v>
      </c>
      <c r="K66">
        <v>458</v>
      </c>
      <c r="L66">
        <v>537</v>
      </c>
      <c r="M66">
        <v>637</v>
      </c>
      <c r="N66">
        <v>793</v>
      </c>
      <c r="O66">
        <v>851</v>
      </c>
      <c r="P66" s="203">
        <v>970</v>
      </c>
    </row>
    <row r="67" spans="1:16">
      <c r="A67" t="s">
        <v>137</v>
      </c>
      <c r="B67" t="s">
        <v>473</v>
      </c>
      <c r="C67" t="s">
        <v>137</v>
      </c>
      <c r="E67">
        <v>451</v>
      </c>
      <c r="F67">
        <v>471</v>
      </c>
      <c r="G67">
        <v>627</v>
      </c>
      <c r="H67">
        <v>724</v>
      </c>
      <c r="I67">
        <v>808</v>
      </c>
      <c r="J67" s="203">
        <v>891</v>
      </c>
      <c r="K67">
        <v>451</v>
      </c>
      <c r="L67">
        <v>471</v>
      </c>
      <c r="M67">
        <v>637</v>
      </c>
      <c r="N67">
        <v>793</v>
      </c>
      <c r="O67">
        <v>924</v>
      </c>
      <c r="P67" s="203">
        <v>1063</v>
      </c>
    </row>
    <row r="68" spans="1:16">
      <c r="A68" t="s">
        <v>138</v>
      </c>
      <c r="B68" t="s">
        <v>476</v>
      </c>
      <c r="C68" t="s">
        <v>138</v>
      </c>
      <c r="E68">
        <v>442</v>
      </c>
      <c r="F68">
        <v>473</v>
      </c>
      <c r="G68">
        <v>568</v>
      </c>
      <c r="H68">
        <v>656</v>
      </c>
      <c r="I68">
        <v>732</v>
      </c>
      <c r="J68" s="203">
        <v>808</v>
      </c>
      <c r="K68">
        <v>501</v>
      </c>
      <c r="L68">
        <v>596</v>
      </c>
      <c r="M68">
        <v>708</v>
      </c>
      <c r="N68">
        <v>820</v>
      </c>
      <c r="O68">
        <v>896</v>
      </c>
      <c r="P68" s="203">
        <v>970</v>
      </c>
    </row>
    <row r="69" spans="1:16">
      <c r="A69" t="s">
        <v>139</v>
      </c>
      <c r="B69" t="s">
        <v>479</v>
      </c>
      <c r="C69" t="s">
        <v>139</v>
      </c>
      <c r="E69">
        <v>442</v>
      </c>
      <c r="F69">
        <v>473</v>
      </c>
      <c r="G69">
        <v>568</v>
      </c>
      <c r="H69">
        <v>656</v>
      </c>
      <c r="I69">
        <v>732</v>
      </c>
      <c r="J69" s="203">
        <v>808</v>
      </c>
      <c r="K69">
        <v>468</v>
      </c>
      <c r="L69">
        <v>481</v>
      </c>
      <c r="M69">
        <v>637</v>
      </c>
      <c r="N69">
        <v>793</v>
      </c>
      <c r="O69">
        <v>896</v>
      </c>
      <c r="P69" s="203">
        <v>970</v>
      </c>
    </row>
    <row r="70" spans="1:16">
      <c r="A70" s="163" t="s">
        <v>73</v>
      </c>
      <c r="B70" s="163" t="s">
        <v>482</v>
      </c>
      <c r="C70" s="163" t="s">
        <v>73</v>
      </c>
      <c r="D70" s="163"/>
      <c r="E70">
        <v>495</v>
      </c>
      <c r="F70">
        <v>530</v>
      </c>
      <c r="G70">
        <v>636</v>
      </c>
      <c r="H70">
        <v>735</v>
      </c>
      <c r="I70">
        <v>820</v>
      </c>
      <c r="J70" s="203">
        <v>904</v>
      </c>
      <c r="K70">
        <v>624</v>
      </c>
      <c r="L70">
        <v>669</v>
      </c>
      <c r="M70">
        <v>806</v>
      </c>
      <c r="N70">
        <v>922</v>
      </c>
      <c r="O70">
        <v>1009</v>
      </c>
      <c r="P70" s="203">
        <v>1095</v>
      </c>
    </row>
    <row r="71" spans="1:16">
      <c r="A71" t="s">
        <v>140</v>
      </c>
      <c r="B71" t="s">
        <v>485</v>
      </c>
      <c r="C71" t="s">
        <v>140</v>
      </c>
      <c r="E71">
        <v>442</v>
      </c>
      <c r="F71">
        <v>473</v>
      </c>
      <c r="G71">
        <v>568</v>
      </c>
      <c r="H71">
        <v>656</v>
      </c>
      <c r="I71">
        <v>732</v>
      </c>
      <c r="J71" s="203">
        <v>808</v>
      </c>
      <c r="K71">
        <v>451</v>
      </c>
      <c r="L71">
        <v>495</v>
      </c>
      <c r="M71">
        <v>637</v>
      </c>
      <c r="N71">
        <v>793</v>
      </c>
      <c r="O71">
        <v>896</v>
      </c>
      <c r="P71" s="203">
        <v>970</v>
      </c>
    </row>
    <row r="72" spans="1:16">
      <c r="A72" s="163" t="s">
        <v>51</v>
      </c>
      <c r="B72" s="163" t="s">
        <v>490</v>
      </c>
      <c r="C72" s="163" t="s">
        <v>51</v>
      </c>
      <c r="D72" s="163"/>
      <c r="E72">
        <v>442</v>
      </c>
      <c r="F72">
        <v>473</v>
      </c>
      <c r="G72">
        <v>568</v>
      </c>
      <c r="H72">
        <v>656</v>
      </c>
      <c r="I72">
        <v>732</v>
      </c>
      <c r="J72" s="203">
        <v>808</v>
      </c>
      <c r="K72">
        <v>553</v>
      </c>
      <c r="L72">
        <v>596</v>
      </c>
      <c r="M72">
        <v>718</v>
      </c>
      <c r="N72">
        <v>820</v>
      </c>
      <c r="O72">
        <v>896</v>
      </c>
      <c r="P72" s="203">
        <v>970</v>
      </c>
    </row>
    <row r="73" spans="1:16">
      <c r="A73" s="163" t="s">
        <v>44</v>
      </c>
      <c r="B73" s="163" t="s">
        <v>487</v>
      </c>
      <c r="C73" s="163" t="s">
        <v>44</v>
      </c>
      <c r="D73" s="163"/>
      <c r="E73">
        <v>613</v>
      </c>
      <c r="F73">
        <v>657</v>
      </c>
      <c r="G73">
        <v>788</v>
      </c>
      <c r="H73">
        <v>911</v>
      </c>
      <c r="I73">
        <v>1017</v>
      </c>
      <c r="J73" s="203">
        <v>1122</v>
      </c>
      <c r="K73">
        <v>613</v>
      </c>
      <c r="L73">
        <v>722</v>
      </c>
      <c r="M73">
        <v>913</v>
      </c>
      <c r="N73">
        <v>1150</v>
      </c>
      <c r="O73">
        <v>1264</v>
      </c>
      <c r="P73" s="203">
        <v>1376</v>
      </c>
    </row>
    <row r="74" spans="1:16">
      <c r="A74" t="s">
        <v>141</v>
      </c>
      <c r="B74" t="s">
        <v>493</v>
      </c>
      <c r="C74" t="s">
        <v>141</v>
      </c>
      <c r="E74">
        <v>480</v>
      </c>
      <c r="F74">
        <v>514</v>
      </c>
      <c r="G74">
        <v>617</v>
      </c>
      <c r="H74">
        <v>712</v>
      </c>
      <c r="I74">
        <v>795</v>
      </c>
      <c r="J74" s="203">
        <v>877</v>
      </c>
      <c r="K74">
        <v>525</v>
      </c>
      <c r="L74">
        <v>528</v>
      </c>
      <c r="M74">
        <v>694</v>
      </c>
      <c r="N74">
        <v>892</v>
      </c>
      <c r="O74">
        <v>935</v>
      </c>
      <c r="P74" s="203">
        <v>1057</v>
      </c>
    </row>
    <row r="75" spans="1:16">
      <c r="A75" t="s">
        <v>142</v>
      </c>
      <c r="B75" t="s">
        <v>496</v>
      </c>
      <c r="C75" t="s">
        <v>142</v>
      </c>
      <c r="E75">
        <v>438</v>
      </c>
      <c r="F75">
        <v>473</v>
      </c>
      <c r="G75">
        <v>568</v>
      </c>
      <c r="H75">
        <v>656</v>
      </c>
      <c r="I75">
        <v>732</v>
      </c>
      <c r="J75" s="203">
        <v>808</v>
      </c>
      <c r="K75">
        <v>438</v>
      </c>
      <c r="L75">
        <v>487</v>
      </c>
      <c r="M75">
        <v>651</v>
      </c>
      <c r="N75">
        <v>820</v>
      </c>
      <c r="O75">
        <v>896</v>
      </c>
      <c r="P75" s="203">
        <v>970</v>
      </c>
    </row>
    <row r="76" spans="1:16">
      <c r="A76" t="s">
        <v>143</v>
      </c>
      <c r="B76" t="s">
        <v>499</v>
      </c>
      <c r="C76" t="s">
        <v>143</v>
      </c>
      <c r="E76">
        <v>388</v>
      </c>
      <c r="F76">
        <v>482</v>
      </c>
      <c r="G76">
        <v>641</v>
      </c>
      <c r="H76">
        <v>740</v>
      </c>
      <c r="I76">
        <v>826</v>
      </c>
      <c r="J76" s="203">
        <v>911</v>
      </c>
      <c r="K76">
        <v>388</v>
      </c>
      <c r="L76">
        <v>482</v>
      </c>
      <c r="M76">
        <v>652</v>
      </c>
      <c r="N76">
        <v>896</v>
      </c>
      <c r="O76">
        <v>1016</v>
      </c>
      <c r="P76" s="203">
        <v>1102</v>
      </c>
    </row>
    <row r="77" spans="1:16">
      <c r="A77" t="s">
        <v>144</v>
      </c>
      <c r="B77" t="s">
        <v>502</v>
      </c>
      <c r="C77" t="s">
        <v>144</v>
      </c>
      <c r="E77">
        <v>467</v>
      </c>
      <c r="F77">
        <v>488</v>
      </c>
      <c r="G77">
        <v>660</v>
      </c>
      <c r="H77">
        <v>776</v>
      </c>
      <c r="I77">
        <v>866</v>
      </c>
      <c r="J77" s="203">
        <v>956</v>
      </c>
      <c r="K77">
        <v>467</v>
      </c>
      <c r="L77">
        <v>488</v>
      </c>
      <c r="M77">
        <v>660</v>
      </c>
      <c r="N77">
        <v>833</v>
      </c>
      <c r="O77">
        <v>882</v>
      </c>
      <c r="P77" s="203">
        <v>1014</v>
      </c>
    </row>
    <row r="78" spans="1:16">
      <c r="A78" t="s">
        <v>145</v>
      </c>
      <c r="B78" t="s">
        <v>505</v>
      </c>
      <c r="C78" t="s">
        <v>145</v>
      </c>
      <c r="E78">
        <v>451</v>
      </c>
      <c r="F78">
        <v>471</v>
      </c>
      <c r="G78">
        <v>622</v>
      </c>
      <c r="H78">
        <v>719</v>
      </c>
      <c r="I78">
        <v>802</v>
      </c>
      <c r="J78" s="203">
        <v>885</v>
      </c>
      <c r="K78">
        <v>451</v>
      </c>
      <c r="L78">
        <v>471</v>
      </c>
      <c r="M78">
        <v>637</v>
      </c>
      <c r="N78">
        <v>901</v>
      </c>
      <c r="O78">
        <v>942</v>
      </c>
      <c r="P78" s="203">
        <v>1069</v>
      </c>
    </row>
    <row r="79" spans="1:16">
      <c r="A79" t="s">
        <v>146</v>
      </c>
      <c r="B79" t="s">
        <v>508</v>
      </c>
      <c r="C79" t="s">
        <v>146</v>
      </c>
      <c r="E79">
        <v>442</v>
      </c>
      <c r="F79">
        <v>473</v>
      </c>
      <c r="G79">
        <v>568</v>
      </c>
      <c r="H79">
        <v>656</v>
      </c>
      <c r="I79">
        <v>732</v>
      </c>
      <c r="J79" s="203">
        <v>808</v>
      </c>
      <c r="K79">
        <v>451</v>
      </c>
      <c r="L79">
        <v>537</v>
      </c>
      <c r="M79">
        <v>637</v>
      </c>
      <c r="N79">
        <v>820</v>
      </c>
      <c r="O79">
        <v>896</v>
      </c>
      <c r="P79" s="203">
        <v>970</v>
      </c>
    </row>
    <row r="80" spans="1:16">
      <c r="A80" t="s">
        <v>147</v>
      </c>
      <c r="B80" t="s">
        <v>511</v>
      </c>
      <c r="C80" t="s">
        <v>147</v>
      </c>
      <c r="E80">
        <v>442</v>
      </c>
      <c r="F80">
        <v>473</v>
      </c>
      <c r="G80">
        <v>568</v>
      </c>
      <c r="H80">
        <v>656</v>
      </c>
      <c r="I80">
        <v>732</v>
      </c>
      <c r="J80" s="203">
        <v>808</v>
      </c>
      <c r="K80">
        <v>451</v>
      </c>
      <c r="L80">
        <v>495</v>
      </c>
      <c r="M80">
        <v>637</v>
      </c>
      <c r="N80">
        <v>820</v>
      </c>
      <c r="O80">
        <v>896</v>
      </c>
      <c r="P80" s="203">
        <v>970</v>
      </c>
    </row>
    <row r="81" spans="1:16">
      <c r="A81" s="163" t="s">
        <v>53</v>
      </c>
      <c r="B81" s="163" t="s">
        <v>513</v>
      </c>
      <c r="C81" s="163" t="s">
        <v>53</v>
      </c>
      <c r="D81" s="163"/>
      <c r="E81">
        <v>586</v>
      </c>
      <c r="F81">
        <v>628</v>
      </c>
      <c r="G81">
        <v>753</v>
      </c>
      <c r="H81">
        <v>870</v>
      </c>
      <c r="I81">
        <v>971</v>
      </c>
      <c r="J81" s="203">
        <v>1071</v>
      </c>
      <c r="K81">
        <v>623</v>
      </c>
      <c r="L81">
        <v>750</v>
      </c>
      <c r="M81">
        <v>926</v>
      </c>
      <c r="N81">
        <v>1097</v>
      </c>
      <c r="O81">
        <v>1205</v>
      </c>
      <c r="P81" s="203">
        <v>1311</v>
      </c>
    </row>
    <row r="82" spans="1:16">
      <c r="A82" t="s">
        <v>148</v>
      </c>
      <c r="B82" t="s">
        <v>516</v>
      </c>
      <c r="C82" t="s">
        <v>148</v>
      </c>
      <c r="E82">
        <v>451</v>
      </c>
      <c r="F82">
        <v>471</v>
      </c>
      <c r="G82">
        <v>637</v>
      </c>
      <c r="H82">
        <v>745</v>
      </c>
      <c r="I82">
        <v>831</v>
      </c>
      <c r="J82" s="203">
        <v>917</v>
      </c>
      <c r="K82">
        <v>451</v>
      </c>
      <c r="L82">
        <v>471</v>
      </c>
      <c r="M82">
        <v>637</v>
      </c>
      <c r="N82">
        <v>934</v>
      </c>
      <c r="O82">
        <v>1023</v>
      </c>
      <c r="P82" s="203">
        <v>1109</v>
      </c>
    </row>
    <row r="83" spans="1:16">
      <c r="A83" t="s">
        <v>149</v>
      </c>
      <c r="B83" t="s">
        <v>519</v>
      </c>
      <c r="C83" t="s">
        <v>149</v>
      </c>
      <c r="E83">
        <v>467</v>
      </c>
      <c r="F83">
        <v>548</v>
      </c>
      <c r="G83">
        <v>657</v>
      </c>
      <c r="H83">
        <v>759</v>
      </c>
      <c r="I83">
        <v>847</v>
      </c>
      <c r="J83" s="203">
        <v>935</v>
      </c>
      <c r="K83">
        <v>467</v>
      </c>
      <c r="L83">
        <v>580</v>
      </c>
      <c r="M83">
        <v>785</v>
      </c>
      <c r="N83">
        <v>953</v>
      </c>
      <c r="O83">
        <v>1044</v>
      </c>
      <c r="P83" s="203">
        <v>1133</v>
      </c>
    </row>
    <row r="84" spans="1:16">
      <c r="A84" t="s">
        <v>150</v>
      </c>
      <c r="B84" t="s">
        <v>522</v>
      </c>
      <c r="C84" t="s">
        <v>150</v>
      </c>
      <c r="E84">
        <v>442</v>
      </c>
      <c r="F84">
        <v>473</v>
      </c>
      <c r="G84">
        <v>568</v>
      </c>
      <c r="H84">
        <v>656</v>
      </c>
      <c r="I84">
        <v>732</v>
      </c>
      <c r="J84" s="203">
        <v>808</v>
      </c>
      <c r="K84">
        <v>454</v>
      </c>
      <c r="L84">
        <v>543</v>
      </c>
      <c r="M84">
        <v>647</v>
      </c>
      <c r="N84">
        <v>820</v>
      </c>
      <c r="O84">
        <v>896</v>
      </c>
      <c r="P84" s="203">
        <v>970</v>
      </c>
    </row>
    <row r="85" spans="1:16">
      <c r="A85" t="s">
        <v>151</v>
      </c>
      <c r="B85" t="s">
        <v>525</v>
      </c>
      <c r="C85" t="s">
        <v>151</v>
      </c>
      <c r="E85">
        <v>460</v>
      </c>
      <c r="F85">
        <v>484</v>
      </c>
      <c r="G85">
        <v>607</v>
      </c>
      <c r="H85">
        <v>701</v>
      </c>
      <c r="I85">
        <v>782</v>
      </c>
      <c r="J85" s="203">
        <v>863</v>
      </c>
      <c r="K85">
        <v>460</v>
      </c>
      <c r="L85">
        <v>484</v>
      </c>
      <c r="M85">
        <v>639</v>
      </c>
      <c r="N85">
        <v>878</v>
      </c>
      <c r="O85">
        <v>956</v>
      </c>
      <c r="P85" s="203">
        <v>1041</v>
      </c>
    </row>
    <row r="86" spans="1:16">
      <c r="A86" s="163" t="s">
        <v>54</v>
      </c>
      <c r="B86" s="163" t="s">
        <v>527</v>
      </c>
      <c r="C86" s="163" t="s">
        <v>54</v>
      </c>
      <c r="D86" s="163"/>
      <c r="E86">
        <v>586</v>
      </c>
      <c r="F86">
        <v>628</v>
      </c>
      <c r="G86">
        <v>753</v>
      </c>
      <c r="H86">
        <v>870</v>
      </c>
      <c r="I86">
        <v>971</v>
      </c>
      <c r="J86" s="203">
        <v>1071</v>
      </c>
      <c r="K86">
        <v>623</v>
      </c>
      <c r="L86">
        <v>750</v>
      </c>
      <c r="M86">
        <v>926</v>
      </c>
      <c r="N86">
        <v>1097</v>
      </c>
      <c r="O86">
        <v>1205</v>
      </c>
      <c r="P86" s="203">
        <v>1311</v>
      </c>
    </row>
    <row r="87" spans="1:16">
      <c r="A87" t="s">
        <v>152</v>
      </c>
      <c r="B87" t="s">
        <v>530</v>
      </c>
      <c r="C87" t="s">
        <v>152</v>
      </c>
      <c r="E87">
        <v>451</v>
      </c>
      <c r="F87">
        <v>503</v>
      </c>
      <c r="G87">
        <v>603</v>
      </c>
      <c r="H87">
        <v>696</v>
      </c>
      <c r="I87">
        <v>777</v>
      </c>
      <c r="J87" s="203">
        <v>858</v>
      </c>
      <c r="K87">
        <v>451</v>
      </c>
      <c r="L87">
        <v>537</v>
      </c>
      <c r="M87">
        <v>637</v>
      </c>
      <c r="N87">
        <v>872</v>
      </c>
      <c r="O87">
        <v>942</v>
      </c>
      <c r="P87" s="203">
        <v>1034</v>
      </c>
    </row>
    <row r="88" spans="1:16">
      <c r="A88" t="s">
        <v>153</v>
      </c>
      <c r="B88" t="s">
        <v>533</v>
      </c>
      <c r="C88" t="s">
        <v>153</v>
      </c>
      <c r="E88">
        <v>583</v>
      </c>
      <c r="F88">
        <v>625</v>
      </c>
      <c r="G88">
        <v>751</v>
      </c>
      <c r="H88">
        <v>867</v>
      </c>
      <c r="I88">
        <v>967</v>
      </c>
      <c r="J88" s="203">
        <v>1068</v>
      </c>
      <c r="K88">
        <v>619</v>
      </c>
      <c r="L88">
        <v>647</v>
      </c>
      <c r="M88">
        <v>875</v>
      </c>
      <c r="N88">
        <v>1090</v>
      </c>
      <c r="O88">
        <v>1200</v>
      </c>
      <c r="P88" s="203">
        <v>1306</v>
      </c>
    </row>
    <row r="89" spans="1:16">
      <c r="A89" t="s">
        <v>154</v>
      </c>
      <c r="B89" t="s">
        <v>536</v>
      </c>
      <c r="C89" t="s">
        <v>154</v>
      </c>
      <c r="E89">
        <v>462</v>
      </c>
      <c r="F89">
        <v>507</v>
      </c>
      <c r="G89">
        <v>653</v>
      </c>
      <c r="H89">
        <v>813</v>
      </c>
      <c r="I89">
        <v>947</v>
      </c>
      <c r="J89" s="203">
        <v>1053</v>
      </c>
      <c r="K89">
        <v>462</v>
      </c>
      <c r="L89">
        <v>507</v>
      </c>
      <c r="M89">
        <v>653</v>
      </c>
      <c r="N89">
        <v>813</v>
      </c>
      <c r="O89">
        <v>947</v>
      </c>
      <c r="P89" s="203">
        <v>1089</v>
      </c>
    </row>
    <row r="90" spans="1:16">
      <c r="A90" s="163" t="s">
        <v>88</v>
      </c>
      <c r="B90" s="163" t="s">
        <v>539</v>
      </c>
      <c r="C90" s="163" t="s">
        <v>88</v>
      </c>
      <c r="D90" s="163"/>
      <c r="E90">
        <v>496</v>
      </c>
      <c r="F90">
        <v>531</v>
      </c>
      <c r="G90">
        <v>638</v>
      </c>
      <c r="H90">
        <v>737</v>
      </c>
      <c r="I90">
        <v>822</v>
      </c>
      <c r="J90" s="203">
        <v>908</v>
      </c>
      <c r="K90">
        <v>542</v>
      </c>
      <c r="L90">
        <v>578</v>
      </c>
      <c r="M90">
        <v>731</v>
      </c>
      <c r="N90">
        <v>910</v>
      </c>
      <c r="O90">
        <v>1011</v>
      </c>
      <c r="P90" s="203">
        <v>1097</v>
      </c>
    </row>
    <row r="91" spans="1:16">
      <c r="A91" t="s">
        <v>155</v>
      </c>
      <c r="B91" t="s">
        <v>542</v>
      </c>
      <c r="C91" t="s">
        <v>155</v>
      </c>
      <c r="E91">
        <v>442</v>
      </c>
      <c r="F91">
        <v>471</v>
      </c>
      <c r="G91">
        <v>568</v>
      </c>
      <c r="H91">
        <v>656</v>
      </c>
      <c r="I91">
        <v>732</v>
      </c>
      <c r="J91" s="203">
        <v>808</v>
      </c>
      <c r="K91">
        <v>468</v>
      </c>
      <c r="L91">
        <v>471</v>
      </c>
      <c r="M91">
        <v>637</v>
      </c>
      <c r="N91">
        <v>820</v>
      </c>
      <c r="O91">
        <v>896</v>
      </c>
      <c r="P91" s="203">
        <v>970</v>
      </c>
    </row>
    <row r="92" spans="1:16">
      <c r="A92" t="s">
        <v>156</v>
      </c>
      <c r="B92" t="s">
        <v>545</v>
      </c>
      <c r="C92" t="s">
        <v>156</v>
      </c>
      <c r="E92">
        <v>451</v>
      </c>
      <c r="F92">
        <v>497</v>
      </c>
      <c r="G92">
        <v>621</v>
      </c>
      <c r="H92">
        <v>718</v>
      </c>
      <c r="I92">
        <v>801</v>
      </c>
      <c r="J92" s="203">
        <v>883</v>
      </c>
      <c r="K92">
        <v>451</v>
      </c>
      <c r="L92">
        <v>497</v>
      </c>
      <c r="M92">
        <v>637</v>
      </c>
      <c r="N92">
        <v>799</v>
      </c>
      <c r="O92">
        <v>984</v>
      </c>
      <c r="P92" s="203">
        <v>1067</v>
      </c>
    </row>
    <row r="93" spans="1:16">
      <c r="A93" s="163" t="s">
        <v>83</v>
      </c>
      <c r="B93" s="163" t="s">
        <v>548</v>
      </c>
      <c r="C93" s="163" t="s">
        <v>83</v>
      </c>
      <c r="D93" s="163"/>
      <c r="E93">
        <v>533</v>
      </c>
      <c r="F93">
        <v>578</v>
      </c>
      <c r="G93">
        <v>695</v>
      </c>
      <c r="H93">
        <v>802</v>
      </c>
      <c r="I93">
        <v>895</v>
      </c>
      <c r="J93" s="203">
        <v>988</v>
      </c>
      <c r="K93">
        <v>533</v>
      </c>
      <c r="L93">
        <v>623</v>
      </c>
      <c r="M93">
        <v>806</v>
      </c>
      <c r="N93">
        <v>1009</v>
      </c>
      <c r="O93">
        <v>1106</v>
      </c>
      <c r="P93" s="203">
        <v>1202</v>
      </c>
    </row>
    <row r="94" spans="1:16">
      <c r="A94" s="163" t="s">
        <v>66</v>
      </c>
      <c r="B94" s="163" t="s">
        <v>551</v>
      </c>
      <c r="C94" s="163" t="s">
        <v>66</v>
      </c>
      <c r="D94" s="163"/>
      <c r="E94">
        <v>493</v>
      </c>
      <c r="F94">
        <v>529</v>
      </c>
      <c r="G94">
        <v>635</v>
      </c>
      <c r="H94">
        <v>733</v>
      </c>
      <c r="I94">
        <v>818</v>
      </c>
      <c r="J94" s="203">
        <v>903</v>
      </c>
      <c r="K94">
        <v>623</v>
      </c>
      <c r="L94">
        <v>650</v>
      </c>
      <c r="M94">
        <v>798</v>
      </c>
      <c r="N94">
        <v>919</v>
      </c>
      <c r="O94">
        <v>1006</v>
      </c>
      <c r="P94" s="203">
        <v>1091</v>
      </c>
    </row>
    <row r="95" spans="1:16">
      <c r="A95" t="s">
        <v>157</v>
      </c>
      <c r="B95" t="s">
        <v>554</v>
      </c>
      <c r="C95" t="s">
        <v>157</v>
      </c>
      <c r="E95">
        <v>451</v>
      </c>
      <c r="F95">
        <v>505</v>
      </c>
      <c r="G95">
        <v>606</v>
      </c>
      <c r="H95">
        <v>700</v>
      </c>
      <c r="I95">
        <v>781</v>
      </c>
      <c r="J95" s="203">
        <v>861</v>
      </c>
      <c r="K95">
        <v>451</v>
      </c>
      <c r="L95">
        <v>509</v>
      </c>
      <c r="M95">
        <v>637</v>
      </c>
      <c r="N95">
        <v>849</v>
      </c>
      <c r="O95">
        <v>924</v>
      </c>
      <c r="P95" s="203">
        <v>1037</v>
      </c>
    </row>
    <row r="96" spans="1:16">
      <c r="A96" s="163" t="s">
        <v>81</v>
      </c>
      <c r="B96" s="163" t="s">
        <v>556</v>
      </c>
      <c r="C96" s="163" t="s">
        <v>81</v>
      </c>
      <c r="D96" s="163"/>
      <c r="E96">
        <v>537</v>
      </c>
      <c r="F96">
        <v>575</v>
      </c>
      <c r="G96">
        <v>690</v>
      </c>
      <c r="H96">
        <v>797</v>
      </c>
      <c r="I96">
        <v>890</v>
      </c>
      <c r="J96" s="203">
        <v>981</v>
      </c>
      <c r="K96">
        <v>571</v>
      </c>
      <c r="L96">
        <v>683</v>
      </c>
      <c r="M96">
        <v>857</v>
      </c>
      <c r="N96">
        <v>1002</v>
      </c>
      <c r="O96">
        <v>1099</v>
      </c>
      <c r="P96" s="203">
        <v>1194</v>
      </c>
    </row>
    <row r="97" spans="1:16">
      <c r="A97" t="s">
        <v>158</v>
      </c>
      <c r="B97" t="s">
        <v>559</v>
      </c>
      <c r="C97" t="s">
        <v>158</v>
      </c>
      <c r="E97">
        <v>442</v>
      </c>
      <c r="F97">
        <v>473</v>
      </c>
      <c r="G97">
        <v>568</v>
      </c>
      <c r="H97">
        <v>656</v>
      </c>
      <c r="I97">
        <v>732</v>
      </c>
      <c r="J97" s="203">
        <v>808</v>
      </c>
      <c r="K97">
        <v>465</v>
      </c>
      <c r="L97">
        <v>500</v>
      </c>
      <c r="M97">
        <v>637</v>
      </c>
      <c r="N97">
        <v>820</v>
      </c>
      <c r="O97">
        <v>896</v>
      </c>
      <c r="P97" s="203">
        <v>970</v>
      </c>
    </row>
    <row r="98" spans="1:16">
      <c r="A98" t="s">
        <v>159</v>
      </c>
      <c r="B98" t="s">
        <v>562</v>
      </c>
      <c r="C98" t="s">
        <v>159</v>
      </c>
      <c r="E98">
        <v>440</v>
      </c>
      <c r="F98">
        <v>473</v>
      </c>
      <c r="G98">
        <v>568</v>
      </c>
      <c r="H98">
        <v>656</v>
      </c>
      <c r="I98">
        <v>732</v>
      </c>
      <c r="J98" s="203">
        <v>808</v>
      </c>
      <c r="K98">
        <v>440</v>
      </c>
      <c r="L98">
        <v>495</v>
      </c>
      <c r="M98">
        <v>637</v>
      </c>
      <c r="N98">
        <v>820</v>
      </c>
      <c r="O98">
        <v>896</v>
      </c>
      <c r="P98" s="203">
        <v>970</v>
      </c>
    </row>
    <row r="99" spans="1:16">
      <c r="A99" t="s">
        <v>160</v>
      </c>
      <c r="B99" t="s">
        <v>565</v>
      </c>
      <c r="C99" t="s">
        <v>160</v>
      </c>
      <c r="E99">
        <v>453</v>
      </c>
      <c r="F99">
        <v>478</v>
      </c>
      <c r="G99">
        <v>613</v>
      </c>
      <c r="H99">
        <v>708</v>
      </c>
      <c r="I99">
        <v>791</v>
      </c>
      <c r="J99" s="203">
        <v>872</v>
      </c>
      <c r="K99">
        <v>453</v>
      </c>
      <c r="L99">
        <v>478</v>
      </c>
      <c r="M99">
        <v>637</v>
      </c>
      <c r="N99">
        <v>888</v>
      </c>
      <c r="O99">
        <v>942</v>
      </c>
      <c r="P99" s="203">
        <v>1053</v>
      </c>
    </row>
    <row r="100" spans="1:16">
      <c r="A100" t="s">
        <v>161</v>
      </c>
      <c r="B100" t="s">
        <v>568</v>
      </c>
      <c r="C100" t="s">
        <v>161</v>
      </c>
      <c r="E100">
        <v>451</v>
      </c>
      <c r="F100">
        <v>537</v>
      </c>
      <c r="G100">
        <v>637</v>
      </c>
      <c r="H100">
        <v>794</v>
      </c>
      <c r="I100">
        <v>886</v>
      </c>
      <c r="J100" s="203">
        <v>978</v>
      </c>
      <c r="K100">
        <v>451</v>
      </c>
      <c r="L100">
        <v>537</v>
      </c>
      <c r="M100">
        <v>637</v>
      </c>
      <c r="N100">
        <v>842</v>
      </c>
      <c r="O100">
        <v>947</v>
      </c>
      <c r="P100" s="203">
        <v>1089</v>
      </c>
    </row>
    <row r="101" spans="1:16">
      <c r="A101" t="s">
        <v>162</v>
      </c>
      <c r="B101" t="s">
        <v>571</v>
      </c>
      <c r="C101" t="s">
        <v>162</v>
      </c>
      <c r="E101">
        <v>442</v>
      </c>
      <c r="F101">
        <v>473</v>
      </c>
      <c r="G101">
        <v>568</v>
      </c>
      <c r="H101">
        <v>656</v>
      </c>
      <c r="I101">
        <v>732</v>
      </c>
      <c r="J101" s="203">
        <v>808</v>
      </c>
      <c r="K101">
        <v>457</v>
      </c>
      <c r="L101">
        <v>501</v>
      </c>
      <c r="M101">
        <v>645</v>
      </c>
      <c r="N101">
        <v>803</v>
      </c>
      <c r="O101">
        <v>896</v>
      </c>
      <c r="P101" s="203">
        <v>970</v>
      </c>
    </row>
    <row r="102" spans="1:16">
      <c r="A102" s="163" t="s">
        <v>30</v>
      </c>
      <c r="B102" s="163" t="s">
        <v>574</v>
      </c>
      <c r="C102" s="163" t="s">
        <v>30</v>
      </c>
      <c r="D102" s="163"/>
      <c r="E102">
        <v>503</v>
      </c>
      <c r="F102">
        <v>539</v>
      </c>
      <c r="G102">
        <v>647</v>
      </c>
      <c r="H102">
        <v>747</v>
      </c>
      <c r="I102">
        <v>833</v>
      </c>
      <c r="J102" s="203">
        <v>920</v>
      </c>
      <c r="K102">
        <v>518</v>
      </c>
      <c r="L102">
        <v>650</v>
      </c>
      <c r="M102">
        <v>806</v>
      </c>
      <c r="N102">
        <v>939</v>
      </c>
      <c r="O102">
        <v>1028</v>
      </c>
      <c r="P102" s="203">
        <v>1116</v>
      </c>
    </row>
    <row r="103" spans="1:16">
      <c r="A103" s="163" t="s">
        <v>55</v>
      </c>
      <c r="B103" s="163" t="s">
        <v>576</v>
      </c>
      <c r="C103" s="163" t="s">
        <v>55</v>
      </c>
      <c r="D103" s="163"/>
      <c r="E103">
        <v>586</v>
      </c>
      <c r="F103">
        <v>628</v>
      </c>
      <c r="G103">
        <v>753</v>
      </c>
      <c r="H103">
        <v>870</v>
      </c>
      <c r="I103">
        <v>971</v>
      </c>
      <c r="J103" s="203">
        <v>1071</v>
      </c>
      <c r="K103">
        <v>623</v>
      </c>
      <c r="L103">
        <v>750</v>
      </c>
      <c r="M103">
        <v>926</v>
      </c>
      <c r="N103">
        <v>1097</v>
      </c>
      <c r="O103">
        <v>1205</v>
      </c>
      <c r="P103" s="203">
        <v>1311</v>
      </c>
    </row>
    <row r="104" spans="1:16">
      <c r="A104" t="s">
        <v>163</v>
      </c>
      <c r="B104" t="s">
        <v>579</v>
      </c>
      <c r="C104" t="s">
        <v>163</v>
      </c>
      <c r="E104">
        <v>401</v>
      </c>
      <c r="F104">
        <v>511</v>
      </c>
      <c r="G104">
        <v>627</v>
      </c>
      <c r="H104">
        <v>724</v>
      </c>
      <c r="I104">
        <v>808</v>
      </c>
      <c r="J104" s="203">
        <v>891</v>
      </c>
      <c r="K104">
        <v>401</v>
      </c>
      <c r="L104">
        <v>511</v>
      </c>
      <c r="M104">
        <v>637</v>
      </c>
      <c r="N104">
        <v>836</v>
      </c>
      <c r="O104">
        <v>851</v>
      </c>
      <c r="P104" s="203">
        <v>979</v>
      </c>
    </row>
    <row r="105" spans="1:16">
      <c r="A105" t="s">
        <v>164</v>
      </c>
      <c r="B105" t="s">
        <v>582</v>
      </c>
      <c r="C105" t="s">
        <v>164</v>
      </c>
      <c r="E105">
        <v>451</v>
      </c>
      <c r="F105">
        <v>471</v>
      </c>
      <c r="G105">
        <v>637</v>
      </c>
      <c r="H105">
        <v>884</v>
      </c>
      <c r="I105">
        <v>924</v>
      </c>
      <c r="J105" s="203">
        <v>1063</v>
      </c>
      <c r="K105">
        <v>451</v>
      </c>
      <c r="L105">
        <v>471</v>
      </c>
      <c r="M105">
        <v>637</v>
      </c>
      <c r="N105">
        <v>884</v>
      </c>
      <c r="O105">
        <v>924</v>
      </c>
      <c r="P105" s="203">
        <v>1063</v>
      </c>
    </row>
    <row r="106" spans="1:16">
      <c r="A106" t="s">
        <v>165</v>
      </c>
      <c r="B106" t="s">
        <v>585</v>
      </c>
      <c r="C106" t="s">
        <v>165</v>
      </c>
      <c r="E106">
        <v>451</v>
      </c>
      <c r="F106">
        <v>483</v>
      </c>
      <c r="G106">
        <v>580</v>
      </c>
      <c r="H106">
        <v>670</v>
      </c>
      <c r="I106">
        <v>747</v>
      </c>
      <c r="J106" s="203">
        <v>824</v>
      </c>
      <c r="K106">
        <v>451</v>
      </c>
      <c r="L106">
        <v>495</v>
      </c>
      <c r="M106">
        <v>637</v>
      </c>
      <c r="N106">
        <v>837</v>
      </c>
      <c r="O106">
        <v>915</v>
      </c>
      <c r="P106" s="203">
        <v>991</v>
      </c>
    </row>
    <row r="107" spans="1:16">
      <c r="A107" s="163" t="s">
        <v>27</v>
      </c>
      <c r="B107" s="163" t="s">
        <v>587</v>
      </c>
      <c r="C107" s="163" t="s">
        <v>27</v>
      </c>
      <c r="D107" s="163"/>
      <c r="E107">
        <v>665</v>
      </c>
      <c r="F107">
        <v>712</v>
      </c>
      <c r="G107">
        <v>855</v>
      </c>
      <c r="H107">
        <v>986</v>
      </c>
      <c r="I107">
        <v>1101</v>
      </c>
      <c r="J107" s="203">
        <v>1215</v>
      </c>
      <c r="K107">
        <v>696</v>
      </c>
      <c r="L107">
        <v>853</v>
      </c>
      <c r="M107">
        <v>1074</v>
      </c>
      <c r="N107">
        <v>1249</v>
      </c>
      <c r="O107">
        <v>1374</v>
      </c>
      <c r="P107" s="203">
        <v>1497</v>
      </c>
    </row>
    <row r="108" spans="1:16">
      <c r="A108" t="s">
        <v>166</v>
      </c>
      <c r="B108" t="s">
        <v>590</v>
      </c>
      <c r="C108" t="s">
        <v>166</v>
      </c>
      <c r="E108">
        <v>496</v>
      </c>
      <c r="F108">
        <v>578</v>
      </c>
      <c r="G108">
        <v>701</v>
      </c>
      <c r="H108">
        <v>848</v>
      </c>
      <c r="I108">
        <v>946</v>
      </c>
      <c r="J108" s="203">
        <v>1043</v>
      </c>
      <c r="K108">
        <v>496</v>
      </c>
      <c r="L108">
        <v>578</v>
      </c>
      <c r="M108">
        <v>701</v>
      </c>
      <c r="N108">
        <v>873</v>
      </c>
      <c r="O108">
        <v>1017</v>
      </c>
      <c r="P108" s="203">
        <v>1170</v>
      </c>
    </row>
    <row r="109" spans="1:16">
      <c r="A109" t="s">
        <v>167</v>
      </c>
      <c r="B109" t="s">
        <v>593</v>
      </c>
      <c r="C109" t="s">
        <v>167</v>
      </c>
      <c r="E109">
        <v>447</v>
      </c>
      <c r="F109">
        <v>479</v>
      </c>
      <c r="G109">
        <v>575</v>
      </c>
      <c r="H109">
        <v>664</v>
      </c>
      <c r="I109">
        <v>741</v>
      </c>
      <c r="J109" s="203">
        <v>818</v>
      </c>
      <c r="K109">
        <v>554</v>
      </c>
      <c r="L109">
        <v>560</v>
      </c>
      <c r="M109">
        <v>686</v>
      </c>
      <c r="N109">
        <v>830</v>
      </c>
      <c r="O109">
        <v>906</v>
      </c>
      <c r="P109" s="203">
        <v>981</v>
      </c>
    </row>
    <row r="110" spans="1:16">
      <c r="A110" s="163" t="s">
        <v>70</v>
      </c>
      <c r="B110" s="163" t="s">
        <v>596</v>
      </c>
      <c r="C110" s="163" t="s">
        <v>70</v>
      </c>
      <c r="D110" s="163"/>
      <c r="E110">
        <v>442</v>
      </c>
      <c r="F110">
        <v>473</v>
      </c>
      <c r="G110">
        <v>568</v>
      </c>
      <c r="H110">
        <v>656</v>
      </c>
      <c r="I110">
        <v>732</v>
      </c>
      <c r="J110" s="203">
        <v>808</v>
      </c>
      <c r="K110">
        <v>463</v>
      </c>
      <c r="L110">
        <v>520</v>
      </c>
      <c r="M110">
        <v>655</v>
      </c>
      <c r="N110">
        <v>816</v>
      </c>
      <c r="O110">
        <v>896</v>
      </c>
      <c r="P110" s="203">
        <v>970</v>
      </c>
    </row>
    <row r="111" spans="1:16">
      <c r="A111" t="s">
        <v>168</v>
      </c>
      <c r="B111" t="s">
        <v>599</v>
      </c>
      <c r="C111" t="s">
        <v>168</v>
      </c>
      <c r="E111">
        <v>472</v>
      </c>
      <c r="F111">
        <v>506</v>
      </c>
      <c r="G111">
        <v>607</v>
      </c>
      <c r="H111">
        <v>701</v>
      </c>
      <c r="I111">
        <v>782</v>
      </c>
      <c r="J111" s="203">
        <v>863</v>
      </c>
      <c r="K111">
        <v>496</v>
      </c>
      <c r="L111">
        <v>517</v>
      </c>
      <c r="M111">
        <v>700</v>
      </c>
      <c r="N111">
        <v>878</v>
      </c>
      <c r="O111">
        <v>960</v>
      </c>
      <c r="P111" s="203">
        <v>1041</v>
      </c>
    </row>
    <row r="112" spans="1:16">
      <c r="A112" t="s">
        <v>169</v>
      </c>
      <c r="B112" t="s">
        <v>602</v>
      </c>
      <c r="C112" t="s">
        <v>169</v>
      </c>
      <c r="E112">
        <v>493</v>
      </c>
      <c r="F112">
        <v>527</v>
      </c>
      <c r="G112">
        <v>633</v>
      </c>
      <c r="H112">
        <v>732</v>
      </c>
      <c r="I112">
        <v>817</v>
      </c>
      <c r="J112" s="203">
        <v>901</v>
      </c>
      <c r="K112">
        <v>503</v>
      </c>
      <c r="L112">
        <v>527</v>
      </c>
      <c r="M112">
        <v>711</v>
      </c>
      <c r="N112">
        <v>886</v>
      </c>
      <c r="O112">
        <v>950</v>
      </c>
      <c r="P112" s="203">
        <v>1090</v>
      </c>
    </row>
    <row r="113" spans="1:16">
      <c r="A113" t="s">
        <v>170</v>
      </c>
      <c r="B113" t="s">
        <v>605</v>
      </c>
      <c r="C113" t="s">
        <v>170</v>
      </c>
      <c r="E113">
        <v>611</v>
      </c>
      <c r="F113">
        <v>631</v>
      </c>
      <c r="G113">
        <v>786</v>
      </c>
      <c r="H113">
        <v>907</v>
      </c>
      <c r="I113">
        <v>1012</v>
      </c>
      <c r="J113" s="203">
        <v>1117</v>
      </c>
      <c r="K113">
        <v>627</v>
      </c>
      <c r="L113">
        <v>631</v>
      </c>
      <c r="M113">
        <v>854</v>
      </c>
      <c r="N113">
        <v>1143</v>
      </c>
      <c r="O113">
        <v>1209</v>
      </c>
      <c r="P113" s="203">
        <v>1370</v>
      </c>
    </row>
    <row r="114" spans="1:16">
      <c r="A114" t="s">
        <v>171</v>
      </c>
      <c r="B114" t="s">
        <v>608</v>
      </c>
      <c r="C114" t="s">
        <v>171</v>
      </c>
      <c r="E114">
        <v>493</v>
      </c>
      <c r="F114">
        <v>521</v>
      </c>
      <c r="G114">
        <v>635</v>
      </c>
      <c r="H114">
        <v>733</v>
      </c>
      <c r="I114">
        <v>818</v>
      </c>
      <c r="J114" s="203">
        <v>903</v>
      </c>
      <c r="K114">
        <v>518</v>
      </c>
      <c r="L114">
        <v>521</v>
      </c>
      <c r="M114">
        <v>705</v>
      </c>
      <c r="N114">
        <v>905</v>
      </c>
      <c r="O114">
        <v>1006</v>
      </c>
      <c r="P114" s="203">
        <v>1091</v>
      </c>
    </row>
    <row r="115" spans="1:16">
      <c r="A115" t="s">
        <v>172</v>
      </c>
      <c r="B115" t="s">
        <v>611</v>
      </c>
      <c r="C115" t="s">
        <v>172</v>
      </c>
      <c r="E115">
        <v>428</v>
      </c>
      <c r="F115">
        <v>473</v>
      </c>
      <c r="G115">
        <v>568</v>
      </c>
      <c r="H115">
        <v>656</v>
      </c>
      <c r="I115">
        <v>732</v>
      </c>
      <c r="J115" s="203">
        <v>808</v>
      </c>
      <c r="K115">
        <v>428</v>
      </c>
      <c r="L115">
        <v>502</v>
      </c>
      <c r="M115">
        <v>655</v>
      </c>
      <c r="N115">
        <v>820</v>
      </c>
      <c r="O115">
        <v>896</v>
      </c>
      <c r="P115" s="203">
        <v>970</v>
      </c>
    </row>
    <row r="116" spans="1:16">
      <c r="A116" t="s">
        <v>174</v>
      </c>
      <c r="B116" t="s">
        <v>614</v>
      </c>
      <c r="C116" t="s">
        <v>174</v>
      </c>
      <c r="E116">
        <v>389</v>
      </c>
      <c r="F116">
        <v>483</v>
      </c>
      <c r="G116">
        <v>623</v>
      </c>
      <c r="H116">
        <v>720</v>
      </c>
      <c r="I116">
        <v>803</v>
      </c>
      <c r="J116" s="203">
        <v>886</v>
      </c>
      <c r="K116">
        <v>389</v>
      </c>
      <c r="L116">
        <v>483</v>
      </c>
      <c r="M116">
        <v>654</v>
      </c>
      <c r="N116">
        <v>847</v>
      </c>
      <c r="O116">
        <v>971</v>
      </c>
      <c r="P116" s="203">
        <v>1071</v>
      </c>
    </row>
    <row r="117" spans="1:16">
      <c r="A117" t="s">
        <v>175</v>
      </c>
      <c r="B117" t="s">
        <v>617</v>
      </c>
      <c r="C117" t="s">
        <v>175</v>
      </c>
      <c r="E117">
        <v>442</v>
      </c>
      <c r="F117">
        <v>473</v>
      </c>
      <c r="G117">
        <v>568</v>
      </c>
      <c r="H117">
        <v>656</v>
      </c>
      <c r="I117">
        <v>732</v>
      </c>
      <c r="J117" s="203">
        <v>808</v>
      </c>
      <c r="K117">
        <v>459</v>
      </c>
      <c r="L117">
        <v>498</v>
      </c>
      <c r="M117">
        <v>637</v>
      </c>
      <c r="N117">
        <v>820</v>
      </c>
      <c r="O117">
        <v>896</v>
      </c>
      <c r="P117" s="203">
        <v>970</v>
      </c>
    </row>
    <row r="118" spans="1:16">
      <c r="A118" s="163" t="s">
        <v>45</v>
      </c>
      <c r="B118" s="163" t="s">
        <v>619</v>
      </c>
      <c r="C118" s="163" t="s">
        <v>45</v>
      </c>
      <c r="D118" s="163"/>
      <c r="E118">
        <v>613</v>
      </c>
      <c r="F118">
        <v>657</v>
      </c>
      <c r="G118">
        <v>788</v>
      </c>
      <c r="H118">
        <v>911</v>
      </c>
      <c r="I118">
        <v>1017</v>
      </c>
      <c r="J118" s="203">
        <v>1122</v>
      </c>
      <c r="K118">
        <v>613</v>
      </c>
      <c r="L118">
        <v>722</v>
      </c>
      <c r="M118">
        <v>913</v>
      </c>
      <c r="N118">
        <v>1150</v>
      </c>
      <c r="O118">
        <v>1264</v>
      </c>
      <c r="P118" s="203">
        <v>1376</v>
      </c>
    </row>
    <row r="119" spans="1:16">
      <c r="A119" t="s">
        <v>176</v>
      </c>
      <c r="B119" t="s">
        <v>622</v>
      </c>
      <c r="C119" t="s">
        <v>176</v>
      </c>
      <c r="E119">
        <v>487</v>
      </c>
      <c r="F119">
        <v>521</v>
      </c>
      <c r="G119">
        <v>626</v>
      </c>
      <c r="H119">
        <v>723</v>
      </c>
      <c r="I119">
        <v>806</v>
      </c>
      <c r="J119" s="203">
        <v>890</v>
      </c>
      <c r="K119">
        <v>503</v>
      </c>
      <c r="L119">
        <v>559</v>
      </c>
      <c r="M119">
        <v>710</v>
      </c>
      <c r="N119">
        <v>901</v>
      </c>
      <c r="O119">
        <v>949</v>
      </c>
      <c r="P119" s="203">
        <v>1076</v>
      </c>
    </row>
    <row r="120" spans="1:16">
      <c r="A120" s="163" t="s">
        <v>75</v>
      </c>
      <c r="B120" s="163" t="s">
        <v>625</v>
      </c>
      <c r="C120" s="163" t="s">
        <v>75</v>
      </c>
      <c r="D120" s="163"/>
      <c r="E120">
        <v>469</v>
      </c>
      <c r="F120">
        <v>526</v>
      </c>
      <c r="G120">
        <v>631</v>
      </c>
      <c r="H120">
        <v>729</v>
      </c>
      <c r="I120">
        <v>813</v>
      </c>
      <c r="J120" s="203">
        <v>898</v>
      </c>
      <c r="K120">
        <v>469</v>
      </c>
      <c r="L120">
        <v>547</v>
      </c>
      <c r="M120">
        <v>730</v>
      </c>
      <c r="N120">
        <v>914</v>
      </c>
      <c r="O120">
        <v>1000</v>
      </c>
      <c r="P120" s="203">
        <v>1085</v>
      </c>
    </row>
    <row r="121" spans="1:16">
      <c r="A121" t="s">
        <v>177</v>
      </c>
      <c r="B121" t="s">
        <v>628</v>
      </c>
      <c r="C121" t="s">
        <v>177</v>
      </c>
      <c r="E121">
        <v>472</v>
      </c>
      <c r="F121">
        <v>542</v>
      </c>
      <c r="G121">
        <v>651</v>
      </c>
      <c r="H121">
        <v>751</v>
      </c>
      <c r="I121">
        <v>838</v>
      </c>
      <c r="J121" s="203">
        <v>925</v>
      </c>
      <c r="K121">
        <v>472</v>
      </c>
      <c r="L121">
        <v>562</v>
      </c>
      <c r="M121">
        <v>666</v>
      </c>
      <c r="N121">
        <v>829</v>
      </c>
      <c r="O121">
        <v>1033</v>
      </c>
      <c r="P121" s="203">
        <v>1121</v>
      </c>
    </row>
    <row r="122" spans="1:16">
      <c r="A122" t="s">
        <v>178</v>
      </c>
      <c r="B122" t="s">
        <v>631</v>
      </c>
      <c r="C122" t="s">
        <v>178</v>
      </c>
      <c r="E122">
        <v>447</v>
      </c>
      <c r="F122">
        <v>591</v>
      </c>
      <c r="G122">
        <v>717</v>
      </c>
      <c r="H122">
        <v>828</v>
      </c>
      <c r="I122">
        <v>923</v>
      </c>
      <c r="J122" s="203">
        <v>1019</v>
      </c>
      <c r="K122">
        <v>447</v>
      </c>
      <c r="L122">
        <v>591</v>
      </c>
      <c r="M122">
        <v>752</v>
      </c>
      <c r="N122">
        <v>1019</v>
      </c>
      <c r="O122">
        <v>1144</v>
      </c>
      <c r="P122" s="203">
        <v>1243</v>
      </c>
    </row>
    <row r="123" spans="1:16">
      <c r="A123" t="s">
        <v>179</v>
      </c>
      <c r="B123" t="s">
        <v>634</v>
      </c>
      <c r="C123" t="s">
        <v>179</v>
      </c>
      <c r="E123">
        <v>442</v>
      </c>
      <c r="F123">
        <v>473</v>
      </c>
      <c r="G123">
        <v>568</v>
      </c>
      <c r="H123">
        <v>656</v>
      </c>
      <c r="I123">
        <v>732</v>
      </c>
      <c r="J123" s="203">
        <v>808</v>
      </c>
      <c r="K123">
        <v>515</v>
      </c>
      <c r="L123">
        <v>565</v>
      </c>
      <c r="M123">
        <v>718</v>
      </c>
      <c r="N123">
        <v>820</v>
      </c>
      <c r="O123">
        <v>896</v>
      </c>
      <c r="P123" s="203">
        <v>970</v>
      </c>
    </row>
    <row r="124" spans="1:16">
      <c r="A124" t="s">
        <v>180</v>
      </c>
      <c r="B124" t="s">
        <v>637</v>
      </c>
      <c r="C124" t="s">
        <v>180</v>
      </c>
      <c r="E124">
        <v>451</v>
      </c>
      <c r="F124">
        <v>508</v>
      </c>
      <c r="G124">
        <v>610</v>
      </c>
      <c r="H124">
        <v>705</v>
      </c>
      <c r="I124">
        <v>786</v>
      </c>
      <c r="J124" s="203">
        <v>868</v>
      </c>
      <c r="K124">
        <v>451</v>
      </c>
      <c r="L124">
        <v>537</v>
      </c>
      <c r="M124">
        <v>637</v>
      </c>
      <c r="N124">
        <v>849</v>
      </c>
      <c r="O124">
        <v>924</v>
      </c>
      <c r="P124" s="203">
        <v>1047</v>
      </c>
    </row>
    <row r="125" spans="1:16">
      <c r="A125" s="163" t="s">
        <v>31</v>
      </c>
      <c r="B125" s="163" t="s">
        <v>639</v>
      </c>
      <c r="C125" s="163" t="s">
        <v>31</v>
      </c>
      <c r="D125" s="163"/>
      <c r="E125">
        <v>503</v>
      </c>
      <c r="F125">
        <v>539</v>
      </c>
      <c r="G125">
        <v>647</v>
      </c>
      <c r="H125">
        <v>747</v>
      </c>
      <c r="I125">
        <v>833</v>
      </c>
      <c r="J125" s="203">
        <v>920</v>
      </c>
      <c r="K125">
        <v>518</v>
      </c>
      <c r="L125">
        <v>650</v>
      </c>
      <c r="M125">
        <v>806</v>
      </c>
      <c r="N125">
        <v>939</v>
      </c>
      <c r="O125">
        <v>1028</v>
      </c>
      <c r="P125" s="203">
        <v>1116</v>
      </c>
    </row>
    <row r="126" spans="1:16">
      <c r="A126" t="s">
        <v>181</v>
      </c>
      <c r="B126" t="s">
        <v>642</v>
      </c>
      <c r="C126" t="s">
        <v>181</v>
      </c>
      <c r="E126">
        <v>442</v>
      </c>
      <c r="F126">
        <v>473</v>
      </c>
      <c r="G126">
        <v>568</v>
      </c>
      <c r="H126">
        <v>656</v>
      </c>
      <c r="I126">
        <v>732</v>
      </c>
      <c r="J126" s="203">
        <v>808</v>
      </c>
      <c r="K126">
        <v>460</v>
      </c>
      <c r="L126">
        <v>537</v>
      </c>
      <c r="M126">
        <v>637</v>
      </c>
      <c r="N126">
        <v>808</v>
      </c>
      <c r="O126">
        <v>896</v>
      </c>
      <c r="P126" s="203">
        <v>970</v>
      </c>
    </row>
    <row r="127" spans="1:16">
      <c r="A127" t="s">
        <v>182</v>
      </c>
      <c r="B127" t="s">
        <v>645</v>
      </c>
      <c r="C127" t="s">
        <v>182</v>
      </c>
      <c r="E127">
        <v>442</v>
      </c>
      <c r="F127">
        <v>473</v>
      </c>
      <c r="G127">
        <v>568</v>
      </c>
      <c r="H127">
        <v>656</v>
      </c>
      <c r="I127">
        <v>732</v>
      </c>
      <c r="J127" s="203">
        <v>808</v>
      </c>
      <c r="K127">
        <v>538</v>
      </c>
      <c r="L127">
        <v>584</v>
      </c>
      <c r="M127">
        <v>718</v>
      </c>
      <c r="N127">
        <v>820</v>
      </c>
      <c r="O127">
        <v>896</v>
      </c>
      <c r="P127" s="203">
        <v>970</v>
      </c>
    </row>
    <row r="128" spans="1:16">
      <c r="A128" s="163" t="s">
        <v>46</v>
      </c>
      <c r="B128" s="163" t="s">
        <v>648</v>
      </c>
      <c r="C128" s="163" t="s">
        <v>46</v>
      </c>
      <c r="D128" s="163"/>
      <c r="E128">
        <v>606</v>
      </c>
      <c r="F128">
        <v>649</v>
      </c>
      <c r="G128">
        <v>778</v>
      </c>
      <c r="H128">
        <v>900</v>
      </c>
      <c r="I128">
        <v>1003</v>
      </c>
      <c r="J128" s="203">
        <v>1108</v>
      </c>
      <c r="K128">
        <v>631</v>
      </c>
      <c r="L128">
        <v>725</v>
      </c>
      <c r="M128">
        <v>938</v>
      </c>
      <c r="N128">
        <v>1136</v>
      </c>
      <c r="O128">
        <v>1248</v>
      </c>
      <c r="P128" s="203">
        <v>1358</v>
      </c>
    </row>
    <row r="129" spans="1:16">
      <c r="A129" s="163" t="s">
        <v>18</v>
      </c>
      <c r="B129" s="163" t="s">
        <v>650</v>
      </c>
      <c r="C129" s="163" t="s">
        <v>18</v>
      </c>
      <c r="D129" s="163"/>
      <c r="E129">
        <v>481</v>
      </c>
      <c r="F129">
        <v>515</v>
      </c>
      <c r="G129">
        <v>618</v>
      </c>
      <c r="H129">
        <v>713</v>
      </c>
      <c r="I129">
        <v>796</v>
      </c>
      <c r="J129" s="203">
        <v>878</v>
      </c>
      <c r="K129">
        <v>510</v>
      </c>
      <c r="L129">
        <v>586</v>
      </c>
      <c r="M129">
        <v>782</v>
      </c>
      <c r="N129">
        <v>895</v>
      </c>
      <c r="O129">
        <v>979</v>
      </c>
      <c r="P129" s="203">
        <v>1061</v>
      </c>
    </row>
    <row r="130" spans="1:16">
      <c r="A130" t="s">
        <v>183</v>
      </c>
      <c r="B130" t="s">
        <v>653</v>
      </c>
      <c r="C130" t="s">
        <v>183</v>
      </c>
      <c r="E130">
        <v>467</v>
      </c>
      <c r="F130">
        <v>501</v>
      </c>
      <c r="G130">
        <v>601</v>
      </c>
      <c r="H130">
        <v>694</v>
      </c>
      <c r="I130">
        <v>775</v>
      </c>
      <c r="J130" s="203">
        <v>855</v>
      </c>
      <c r="K130">
        <v>515</v>
      </c>
      <c r="L130">
        <v>537</v>
      </c>
      <c r="M130">
        <v>637</v>
      </c>
      <c r="N130">
        <v>869</v>
      </c>
      <c r="O130">
        <v>950</v>
      </c>
      <c r="P130" s="203">
        <v>1029</v>
      </c>
    </row>
    <row r="131" spans="1:16">
      <c r="A131" s="163" t="s">
        <v>47</v>
      </c>
      <c r="B131" s="163" t="s">
        <v>655</v>
      </c>
      <c r="C131" s="163" t="s">
        <v>47</v>
      </c>
      <c r="D131" s="163"/>
      <c r="E131">
        <v>613</v>
      </c>
      <c r="F131">
        <v>657</v>
      </c>
      <c r="G131">
        <v>788</v>
      </c>
      <c r="H131">
        <v>911</v>
      </c>
      <c r="I131">
        <v>1017</v>
      </c>
      <c r="J131" s="203">
        <v>1122</v>
      </c>
      <c r="K131">
        <v>613</v>
      </c>
      <c r="L131">
        <v>722</v>
      </c>
      <c r="M131">
        <v>913</v>
      </c>
      <c r="N131">
        <v>1150</v>
      </c>
      <c r="O131">
        <v>1264</v>
      </c>
      <c r="P131" s="203">
        <v>1376</v>
      </c>
    </row>
    <row r="132" spans="1:16">
      <c r="A132" s="163" t="s">
        <v>184</v>
      </c>
      <c r="B132" s="163" t="s">
        <v>658</v>
      </c>
      <c r="C132" s="163" t="s">
        <v>184</v>
      </c>
      <c r="D132" s="163"/>
      <c r="E132">
        <v>633</v>
      </c>
      <c r="F132">
        <v>712</v>
      </c>
      <c r="G132">
        <v>844</v>
      </c>
      <c r="H132">
        <v>1130</v>
      </c>
      <c r="I132">
        <v>1261</v>
      </c>
      <c r="J132" s="203">
        <v>1391</v>
      </c>
      <c r="K132">
        <v>633</v>
      </c>
      <c r="L132">
        <v>712</v>
      </c>
      <c r="M132">
        <v>844</v>
      </c>
      <c r="N132">
        <v>1244</v>
      </c>
      <c r="O132">
        <v>1495</v>
      </c>
      <c r="P132" s="203">
        <v>1719</v>
      </c>
    </row>
    <row r="133" spans="1:16">
      <c r="A133" t="s">
        <v>185</v>
      </c>
      <c r="B133" t="s">
        <v>661</v>
      </c>
      <c r="C133" t="s">
        <v>185</v>
      </c>
      <c r="E133">
        <v>475</v>
      </c>
      <c r="F133">
        <v>508</v>
      </c>
      <c r="G133">
        <v>610</v>
      </c>
      <c r="H133">
        <v>705</v>
      </c>
      <c r="I133">
        <v>786</v>
      </c>
      <c r="J133" s="203">
        <v>868</v>
      </c>
      <c r="K133">
        <v>529</v>
      </c>
      <c r="L133">
        <v>580</v>
      </c>
      <c r="M133">
        <v>747</v>
      </c>
      <c r="N133">
        <v>883</v>
      </c>
      <c r="O133">
        <v>965</v>
      </c>
      <c r="P133" s="203">
        <v>1047</v>
      </c>
    </row>
    <row r="134" spans="1:16">
      <c r="A134" t="s">
        <v>186</v>
      </c>
      <c r="B134" t="s">
        <v>664</v>
      </c>
      <c r="C134" t="s">
        <v>186</v>
      </c>
      <c r="E134">
        <v>475</v>
      </c>
      <c r="F134">
        <v>508</v>
      </c>
      <c r="G134">
        <v>610</v>
      </c>
      <c r="H134">
        <v>705</v>
      </c>
      <c r="I134">
        <v>786</v>
      </c>
      <c r="J134" s="203">
        <v>868</v>
      </c>
      <c r="K134">
        <v>536</v>
      </c>
      <c r="L134">
        <v>588</v>
      </c>
      <c r="M134">
        <v>757</v>
      </c>
      <c r="N134">
        <v>883</v>
      </c>
      <c r="O134">
        <v>965</v>
      </c>
      <c r="P134" s="203">
        <v>1047</v>
      </c>
    </row>
    <row r="135" spans="1:16">
      <c r="A135" t="s">
        <v>187</v>
      </c>
      <c r="B135" t="s">
        <v>667</v>
      </c>
      <c r="C135" t="s">
        <v>187</v>
      </c>
      <c r="E135">
        <v>511</v>
      </c>
      <c r="F135">
        <v>548</v>
      </c>
      <c r="G135">
        <v>657</v>
      </c>
      <c r="H135">
        <v>759</v>
      </c>
      <c r="I135">
        <v>847</v>
      </c>
      <c r="J135" s="203">
        <v>935</v>
      </c>
      <c r="K135">
        <v>619</v>
      </c>
      <c r="L135">
        <v>623</v>
      </c>
      <c r="M135">
        <v>788</v>
      </c>
      <c r="N135">
        <v>953</v>
      </c>
      <c r="O135">
        <v>1044</v>
      </c>
      <c r="P135" s="203">
        <v>1133</v>
      </c>
    </row>
    <row r="136" spans="1:16">
      <c r="A136" t="s">
        <v>188</v>
      </c>
      <c r="B136" t="s">
        <v>670</v>
      </c>
      <c r="C136" t="s">
        <v>188</v>
      </c>
      <c r="E136">
        <v>470</v>
      </c>
      <c r="F136">
        <v>498</v>
      </c>
      <c r="G136">
        <v>605</v>
      </c>
      <c r="H136">
        <v>698</v>
      </c>
      <c r="I136">
        <v>778</v>
      </c>
      <c r="J136" s="203">
        <v>859</v>
      </c>
      <c r="K136">
        <v>477</v>
      </c>
      <c r="L136">
        <v>498</v>
      </c>
      <c r="M136">
        <v>674</v>
      </c>
      <c r="N136">
        <v>839</v>
      </c>
      <c r="O136">
        <v>901</v>
      </c>
      <c r="P136" s="203">
        <v>1036</v>
      </c>
    </row>
    <row r="137" spans="1:16">
      <c r="A137" t="s">
        <v>189</v>
      </c>
      <c r="B137" t="s">
        <v>673</v>
      </c>
      <c r="C137" t="s">
        <v>189</v>
      </c>
      <c r="E137">
        <v>462</v>
      </c>
      <c r="F137">
        <v>507</v>
      </c>
      <c r="G137">
        <v>636</v>
      </c>
      <c r="H137">
        <v>735</v>
      </c>
      <c r="I137">
        <v>820</v>
      </c>
      <c r="J137" s="203">
        <v>904</v>
      </c>
      <c r="K137">
        <v>462</v>
      </c>
      <c r="L137">
        <v>507</v>
      </c>
      <c r="M137">
        <v>653</v>
      </c>
      <c r="N137">
        <v>813</v>
      </c>
      <c r="O137">
        <v>947</v>
      </c>
      <c r="P137" s="203">
        <v>1089</v>
      </c>
    </row>
    <row r="138" spans="1:16">
      <c r="A138" t="s">
        <v>190</v>
      </c>
      <c r="B138" t="s">
        <v>676</v>
      </c>
      <c r="C138" t="s">
        <v>190</v>
      </c>
      <c r="E138">
        <v>442</v>
      </c>
      <c r="F138">
        <v>473</v>
      </c>
      <c r="G138">
        <v>568</v>
      </c>
      <c r="H138">
        <v>656</v>
      </c>
      <c r="I138">
        <v>732</v>
      </c>
      <c r="J138" s="203">
        <v>808</v>
      </c>
      <c r="K138">
        <v>458</v>
      </c>
      <c r="L138">
        <v>488</v>
      </c>
      <c r="M138">
        <v>637</v>
      </c>
      <c r="N138">
        <v>820</v>
      </c>
      <c r="O138">
        <v>896</v>
      </c>
      <c r="P138" s="203">
        <v>970</v>
      </c>
    </row>
    <row r="139" spans="1:16">
      <c r="A139" t="s">
        <v>192</v>
      </c>
      <c r="B139" t="s">
        <v>679</v>
      </c>
      <c r="C139" t="s">
        <v>192</v>
      </c>
      <c r="E139">
        <v>442</v>
      </c>
      <c r="F139">
        <v>473</v>
      </c>
      <c r="G139">
        <v>568</v>
      </c>
      <c r="H139">
        <v>656</v>
      </c>
      <c r="I139">
        <v>732</v>
      </c>
      <c r="J139" s="203">
        <v>808</v>
      </c>
      <c r="K139">
        <v>517</v>
      </c>
      <c r="L139">
        <v>520</v>
      </c>
      <c r="M139">
        <v>704</v>
      </c>
      <c r="N139">
        <v>820</v>
      </c>
      <c r="O139">
        <v>896</v>
      </c>
      <c r="P139" s="203">
        <v>970</v>
      </c>
    </row>
    <row r="140" spans="1:16">
      <c r="A140" t="s">
        <v>193</v>
      </c>
      <c r="B140" t="s">
        <v>682</v>
      </c>
      <c r="C140" t="s">
        <v>193</v>
      </c>
      <c r="E140">
        <v>442</v>
      </c>
      <c r="F140">
        <v>473</v>
      </c>
      <c r="G140">
        <v>568</v>
      </c>
      <c r="H140">
        <v>656</v>
      </c>
      <c r="I140">
        <v>732</v>
      </c>
      <c r="J140" s="203">
        <v>808</v>
      </c>
      <c r="K140">
        <v>451</v>
      </c>
      <c r="L140">
        <v>495</v>
      </c>
      <c r="M140">
        <v>637</v>
      </c>
      <c r="N140">
        <v>793</v>
      </c>
      <c r="O140">
        <v>851</v>
      </c>
      <c r="P140" s="203">
        <v>970</v>
      </c>
    </row>
    <row r="141" spans="1:16">
      <c r="A141" t="s">
        <v>194</v>
      </c>
      <c r="B141" t="s">
        <v>694</v>
      </c>
      <c r="C141" t="s">
        <v>194</v>
      </c>
      <c r="E141">
        <v>442</v>
      </c>
      <c r="F141">
        <v>471</v>
      </c>
      <c r="G141">
        <v>568</v>
      </c>
      <c r="H141">
        <v>656</v>
      </c>
      <c r="I141">
        <v>732</v>
      </c>
      <c r="J141" s="203">
        <v>808</v>
      </c>
      <c r="K141">
        <v>458</v>
      </c>
      <c r="L141">
        <v>471</v>
      </c>
      <c r="M141">
        <v>637</v>
      </c>
      <c r="N141">
        <v>820</v>
      </c>
      <c r="O141">
        <v>896</v>
      </c>
      <c r="P141" s="203">
        <v>970</v>
      </c>
    </row>
    <row r="142" spans="1:16">
      <c r="A142" t="s">
        <v>196</v>
      </c>
      <c r="B142" t="s">
        <v>685</v>
      </c>
      <c r="C142" t="s">
        <v>196</v>
      </c>
      <c r="E142">
        <v>451</v>
      </c>
      <c r="F142">
        <v>492</v>
      </c>
      <c r="G142">
        <v>591</v>
      </c>
      <c r="H142">
        <v>682</v>
      </c>
      <c r="I142">
        <v>761</v>
      </c>
      <c r="J142" s="203">
        <v>840</v>
      </c>
      <c r="K142">
        <v>451</v>
      </c>
      <c r="L142">
        <v>537</v>
      </c>
      <c r="M142">
        <v>637</v>
      </c>
      <c r="N142">
        <v>854</v>
      </c>
      <c r="O142">
        <v>934</v>
      </c>
      <c r="P142" s="203">
        <v>1011</v>
      </c>
    </row>
    <row r="143" spans="1:16">
      <c r="A143" t="s">
        <v>197</v>
      </c>
      <c r="B143" t="s">
        <v>688</v>
      </c>
      <c r="C143" t="s">
        <v>197</v>
      </c>
      <c r="E143">
        <v>442</v>
      </c>
      <c r="F143">
        <v>473</v>
      </c>
      <c r="G143">
        <v>568</v>
      </c>
      <c r="H143">
        <v>656</v>
      </c>
      <c r="I143">
        <v>732</v>
      </c>
      <c r="J143" s="203">
        <v>808</v>
      </c>
      <c r="K143">
        <v>451</v>
      </c>
      <c r="L143">
        <v>537</v>
      </c>
      <c r="M143">
        <v>637</v>
      </c>
      <c r="N143">
        <v>820</v>
      </c>
      <c r="O143">
        <v>896</v>
      </c>
      <c r="P143" s="203">
        <v>970</v>
      </c>
    </row>
    <row r="144" spans="1:16">
      <c r="A144" s="163" t="s">
        <v>198</v>
      </c>
      <c r="B144" s="163" t="s">
        <v>691</v>
      </c>
      <c r="C144" s="163" t="s">
        <v>198</v>
      </c>
      <c r="D144" s="163"/>
      <c r="E144">
        <v>466</v>
      </c>
      <c r="F144">
        <v>537</v>
      </c>
      <c r="G144">
        <v>637</v>
      </c>
      <c r="H144">
        <v>768</v>
      </c>
      <c r="I144">
        <v>857</v>
      </c>
      <c r="J144" s="203">
        <v>946</v>
      </c>
      <c r="K144">
        <v>466</v>
      </c>
      <c r="L144">
        <v>537</v>
      </c>
      <c r="M144">
        <v>637</v>
      </c>
      <c r="N144">
        <v>939</v>
      </c>
      <c r="O144">
        <v>1049</v>
      </c>
      <c r="P144" s="203">
        <v>1147</v>
      </c>
    </row>
    <row r="145" spans="1:16">
      <c r="A145" t="s">
        <v>199</v>
      </c>
      <c r="B145" t="s">
        <v>697</v>
      </c>
      <c r="C145" t="s">
        <v>199</v>
      </c>
      <c r="E145">
        <v>423</v>
      </c>
      <c r="F145">
        <v>483</v>
      </c>
      <c r="G145">
        <v>637</v>
      </c>
      <c r="H145">
        <v>736</v>
      </c>
      <c r="I145">
        <v>821</v>
      </c>
      <c r="J145" s="203">
        <v>906</v>
      </c>
      <c r="K145">
        <v>423</v>
      </c>
      <c r="L145">
        <v>483</v>
      </c>
      <c r="M145">
        <v>637</v>
      </c>
      <c r="N145">
        <v>914</v>
      </c>
      <c r="O145">
        <v>924</v>
      </c>
      <c r="P145" s="203">
        <v>1063</v>
      </c>
    </row>
    <row r="146" spans="1:16">
      <c r="A146" t="s">
        <v>200</v>
      </c>
      <c r="B146" t="s">
        <v>700</v>
      </c>
      <c r="C146" t="s">
        <v>200</v>
      </c>
      <c r="E146">
        <v>451</v>
      </c>
      <c r="F146">
        <v>537</v>
      </c>
      <c r="G146">
        <v>637</v>
      </c>
      <c r="H146">
        <v>806</v>
      </c>
      <c r="I146">
        <v>900</v>
      </c>
      <c r="J146" s="203">
        <v>992</v>
      </c>
      <c r="K146">
        <v>451</v>
      </c>
      <c r="L146">
        <v>537</v>
      </c>
      <c r="M146">
        <v>637</v>
      </c>
      <c r="N146">
        <v>939</v>
      </c>
      <c r="O146">
        <v>942</v>
      </c>
      <c r="P146" s="203">
        <v>1083</v>
      </c>
    </row>
    <row r="147" spans="1:16">
      <c r="A147" t="s">
        <v>201</v>
      </c>
      <c r="B147" t="s">
        <v>703</v>
      </c>
      <c r="C147" t="s">
        <v>201</v>
      </c>
      <c r="E147">
        <v>474</v>
      </c>
      <c r="F147">
        <v>512</v>
      </c>
      <c r="G147">
        <v>618</v>
      </c>
      <c r="H147">
        <v>715</v>
      </c>
      <c r="I147">
        <v>797</v>
      </c>
      <c r="J147" s="203">
        <v>880</v>
      </c>
      <c r="K147">
        <v>474</v>
      </c>
      <c r="L147">
        <v>512</v>
      </c>
      <c r="M147">
        <v>652</v>
      </c>
      <c r="N147">
        <v>848</v>
      </c>
      <c r="O147">
        <v>980</v>
      </c>
      <c r="P147" s="203">
        <v>1062</v>
      </c>
    </row>
    <row r="148" spans="1:16">
      <c r="A148" s="163" t="s">
        <v>56</v>
      </c>
      <c r="B148" s="163" t="s">
        <v>705</v>
      </c>
      <c r="C148" s="163" t="s">
        <v>56</v>
      </c>
      <c r="D148" s="163"/>
      <c r="E148">
        <v>586</v>
      </c>
      <c r="F148">
        <v>628</v>
      </c>
      <c r="G148">
        <v>753</v>
      </c>
      <c r="H148">
        <v>870</v>
      </c>
      <c r="I148">
        <v>971</v>
      </c>
      <c r="J148" s="203">
        <v>1071</v>
      </c>
      <c r="K148">
        <v>623</v>
      </c>
      <c r="L148">
        <v>750</v>
      </c>
      <c r="M148">
        <v>926</v>
      </c>
      <c r="N148">
        <v>1097</v>
      </c>
      <c r="O148">
        <v>1205</v>
      </c>
      <c r="P148" s="203">
        <v>1311</v>
      </c>
    </row>
    <row r="149" spans="1:16">
      <c r="A149" t="s">
        <v>202</v>
      </c>
      <c r="B149" t="s">
        <v>708</v>
      </c>
      <c r="C149" t="s">
        <v>202</v>
      </c>
      <c r="E149">
        <v>486</v>
      </c>
      <c r="F149">
        <v>520</v>
      </c>
      <c r="G149">
        <v>625</v>
      </c>
      <c r="H149">
        <v>721</v>
      </c>
      <c r="I149">
        <v>805</v>
      </c>
      <c r="J149" s="203">
        <v>888</v>
      </c>
      <c r="K149">
        <v>533</v>
      </c>
      <c r="L149">
        <v>567</v>
      </c>
      <c r="M149">
        <v>753</v>
      </c>
      <c r="N149">
        <v>905</v>
      </c>
      <c r="O149">
        <v>990</v>
      </c>
      <c r="P149" s="203">
        <v>1074</v>
      </c>
    </row>
    <row r="150" spans="1:16">
      <c r="A150" t="s">
        <v>203</v>
      </c>
      <c r="B150" t="s">
        <v>711</v>
      </c>
      <c r="C150" t="s">
        <v>203</v>
      </c>
      <c r="E150">
        <v>451</v>
      </c>
      <c r="F150">
        <v>471</v>
      </c>
      <c r="G150">
        <v>637</v>
      </c>
      <c r="H150">
        <v>790</v>
      </c>
      <c r="I150">
        <v>851</v>
      </c>
      <c r="J150" s="203">
        <v>973</v>
      </c>
      <c r="K150">
        <v>451</v>
      </c>
      <c r="L150">
        <v>471</v>
      </c>
      <c r="M150">
        <v>637</v>
      </c>
      <c r="N150">
        <v>793</v>
      </c>
      <c r="O150">
        <v>851</v>
      </c>
      <c r="P150" s="203">
        <v>979</v>
      </c>
    </row>
    <row r="151" spans="1:16">
      <c r="A151" t="s">
        <v>204</v>
      </c>
      <c r="B151" t="s">
        <v>714</v>
      </c>
      <c r="C151" t="s">
        <v>204</v>
      </c>
      <c r="E151">
        <v>451</v>
      </c>
      <c r="F151">
        <v>510</v>
      </c>
      <c r="G151">
        <v>611</v>
      </c>
      <c r="H151">
        <v>706</v>
      </c>
      <c r="I151">
        <v>787</v>
      </c>
      <c r="J151" s="203">
        <v>869</v>
      </c>
      <c r="K151">
        <v>451</v>
      </c>
      <c r="L151">
        <v>537</v>
      </c>
      <c r="M151">
        <v>637</v>
      </c>
      <c r="N151">
        <v>793</v>
      </c>
      <c r="O151">
        <v>851</v>
      </c>
      <c r="P151" s="203">
        <v>979</v>
      </c>
    </row>
    <row r="152" spans="1:16">
      <c r="A152" t="s">
        <v>205</v>
      </c>
      <c r="B152" t="s">
        <v>717</v>
      </c>
      <c r="C152" t="s">
        <v>205</v>
      </c>
      <c r="E152">
        <v>498</v>
      </c>
      <c r="F152">
        <v>519</v>
      </c>
      <c r="G152">
        <v>663</v>
      </c>
      <c r="H152">
        <v>767</v>
      </c>
      <c r="I152">
        <v>856</v>
      </c>
      <c r="J152" s="203">
        <v>944</v>
      </c>
      <c r="K152">
        <v>498</v>
      </c>
      <c r="L152">
        <v>519</v>
      </c>
      <c r="M152">
        <v>679</v>
      </c>
      <c r="N152">
        <v>939</v>
      </c>
      <c r="O152">
        <v>943</v>
      </c>
      <c r="P152" s="203">
        <v>1083</v>
      </c>
    </row>
    <row r="153" spans="1:16">
      <c r="A153" t="s">
        <v>206</v>
      </c>
      <c r="B153" t="s">
        <v>720</v>
      </c>
      <c r="C153" t="s">
        <v>206</v>
      </c>
      <c r="E153">
        <v>462</v>
      </c>
      <c r="F153">
        <v>507</v>
      </c>
      <c r="G153">
        <v>653</v>
      </c>
      <c r="H153">
        <v>871</v>
      </c>
      <c r="I153">
        <v>947</v>
      </c>
      <c r="J153" s="203">
        <v>1089</v>
      </c>
      <c r="K153">
        <v>462</v>
      </c>
      <c r="L153">
        <v>507</v>
      </c>
      <c r="M153">
        <v>653</v>
      </c>
      <c r="N153">
        <v>871</v>
      </c>
      <c r="O153">
        <v>947</v>
      </c>
      <c r="P153" s="203">
        <v>1089</v>
      </c>
    </row>
    <row r="154" spans="1:16">
      <c r="A154" s="163" t="s">
        <v>68</v>
      </c>
      <c r="B154" s="163" t="s">
        <v>722</v>
      </c>
      <c r="C154" s="163" t="s">
        <v>68</v>
      </c>
      <c r="D154" s="163"/>
      <c r="E154">
        <v>505</v>
      </c>
      <c r="F154">
        <v>553</v>
      </c>
      <c r="G154">
        <v>663</v>
      </c>
      <c r="H154">
        <v>766</v>
      </c>
      <c r="I154">
        <v>855</v>
      </c>
      <c r="J154" s="203">
        <v>943</v>
      </c>
      <c r="K154">
        <v>505</v>
      </c>
      <c r="L154">
        <v>589</v>
      </c>
      <c r="M154">
        <v>774</v>
      </c>
      <c r="N154">
        <v>962</v>
      </c>
      <c r="O154">
        <v>1054</v>
      </c>
      <c r="P154" s="203">
        <v>1144</v>
      </c>
    </row>
    <row r="155" spans="1:16">
      <c r="A155" t="s">
        <v>207</v>
      </c>
      <c r="B155" t="s">
        <v>725</v>
      </c>
      <c r="C155" t="s">
        <v>207</v>
      </c>
      <c r="E155">
        <v>451</v>
      </c>
      <c r="F155">
        <v>485</v>
      </c>
      <c r="G155">
        <v>582</v>
      </c>
      <c r="H155">
        <v>672</v>
      </c>
      <c r="I155">
        <v>750</v>
      </c>
      <c r="J155" s="203">
        <v>828</v>
      </c>
      <c r="K155">
        <v>451</v>
      </c>
      <c r="L155">
        <v>537</v>
      </c>
      <c r="M155">
        <v>637</v>
      </c>
      <c r="N155">
        <v>840</v>
      </c>
      <c r="O155">
        <v>918</v>
      </c>
      <c r="P155" s="203">
        <v>994</v>
      </c>
    </row>
    <row r="156" spans="1:16">
      <c r="A156" t="s">
        <v>208</v>
      </c>
      <c r="B156" t="s">
        <v>737</v>
      </c>
      <c r="C156" t="s">
        <v>208</v>
      </c>
      <c r="E156">
        <v>442</v>
      </c>
      <c r="F156">
        <v>473</v>
      </c>
      <c r="G156">
        <v>568</v>
      </c>
      <c r="H156">
        <v>656</v>
      </c>
      <c r="I156">
        <v>732</v>
      </c>
      <c r="J156" s="203">
        <v>808</v>
      </c>
      <c r="K156">
        <v>471</v>
      </c>
      <c r="L156">
        <v>543</v>
      </c>
      <c r="M156">
        <v>637</v>
      </c>
      <c r="N156">
        <v>820</v>
      </c>
      <c r="O156">
        <v>896</v>
      </c>
      <c r="P156" s="203">
        <v>970</v>
      </c>
    </row>
    <row r="157" spans="1:16">
      <c r="A157" t="s">
        <v>209</v>
      </c>
      <c r="B157" t="s">
        <v>740</v>
      </c>
      <c r="C157" t="s">
        <v>209</v>
      </c>
      <c r="E157">
        <v>442</v>
      </c>
      <c r="F157">
        <v>471</v>
      </c>
      <c r="G157">
        <v>568</v>
      </c>
      <c r="H157">
        <v>656</v>
      </c>
      <c r="I157">
        <v>732</v>
      </c>
      <c r="J157" s="203">
        <v>808</v>
      </c>
      <c r="K157">
        <v>451</v>
      </c>
      <c r="L157">
        <v>471</v>
      </c>
      <c r="M157">
        <v>637</v>
      </c>
      <c r="N157">
        <v>793</v>
      </c>
      <c r="O157">
        <v>896</v>
      </c>
      <c r="P157" s="203">
        <v>970</v>
      </c>
    </row>
    <row r="158" spans="1:16">
      <c r="A158" t="s">
        <v>210</v>
      </c>
      <c r="B158" t="s">
        <v>743</v>
      </c>
      <c r="C158" t="s">
        <v>210</v>
      </c>
      <c r="E158">
        <v>451</v>
      </c>
      <c r="F158">
        <v>491</v>
      </c>
      <c r="G158">
        <v>590</v>
      </c>
      <c r="H158">
        <v>681</v>
      </c>
      <c r="I158">
        <v>760</v>
      </c>
      <c r="J158" s="203">
        <v>838</v>
      </c>
      <c r="K158">
        <v>451</v>
      </c>
      <c r="L158">
        <v>537</v>
      </c>
      <c r="M158">
        <v>637</v>
      </c>
      <c r="N158">
        <v>793</v>
      </c>
      <c r="O158">
        <v>924</v>
      </c>
      <c r="P158" s="203">
        <v>1008</v>
      </c>
    </row>
    <row r="159" spans="1:16">
      <c r="A159" t="s">
        <v>211</v>
      </c>
      <c r="B159" t="s">
        <v>746</v>
      </c>
      <c r="C159" t="s">
        <v>211</v>
      </c>
      <c r="E159">
        <v>459</v>
      </c>
      <c r="F159">
        <v>495</v>
      </c>
      <c r="G159">
        <v>637</v>
      </c>
      <c r="H159">
        <v>767</v>
      </c>
      <c r="I159">
        <v>856</v>
      </c>
      <c r="J159" s="203">
        <v>944</v>
      </c>
      <c r="K159">
        <v>459</v>
      </c>
      <c r="L159">
        <v>495</v>
      </c>
      <c r="M159">
        <v>637</v>
      </c>
      <c r="N159">
        <v>939</v>
      </c>
      <c r="O159">
        <v>942</v>
      </c>
      <c r="P159" s="203">
        <v>1083</v>
      </c>
    </row>
    <row r="160" spans="1:16">
      <c r="A160" t="s">
        <v>212</v>
      </c>
      <c r="B160" t="s">
        <v>749</v>
      </c>
      <c r="C160" t="s">
        <v>212</v>
      </c>
      <c r="E160">
        <v>427</v>
      </c>
      <c r="F160">
        <v>495</v>
      </c>
      <c r="G160">
        <v>595</v>
      </c>
      <c r="H160">
        <v>686</v>
      </c>
      <c r="I160">
        <v>766</v>
      </c>
      <c r="J160" s="203">
        <v>845</v>
      </c>
      <c r="K160">
        <v>427</v>
      </c>
      <c r="L160">
        <v>530</v>
      </c>
      <c r="M160">
        <v>717</v>
      </c>
      <c r="N160">
        <v>858</v>
      </c>
      <c r="O160">
        <v>938</v>
      </c>
      <c r="P160" s="203">
        <v>1016</v>
      </c>
    </row>
    <row r="161" spans="1:16">
      <c r="A161" t="s">
        <v>213</v>
      </c>
      <c r="B161" t="s">
        <v>752</v>
      </c>
      <c r="C161" t="s">
        <v>213</v>
      </c>
      <c r="E161">
        <v>441</v>
      </c>
      <c r="F161">
        <v>473</v>
      </c>
      <c r="G161">
        <v>568</v>
      </c>
      <c r="H161">
        <v>656</v>
      </c>
      <c r="I161">
        <v>732</v>
      </c>
      <c r="J161" s="203">
        <v>808</v>
      </c>
      <c r="K161">
        <v>441</v>
      </c>
      <c r="L161">
        <v>537</v>
      </c>
      <c r="M161">
        <v>637</v>
      </c>
      <c r="N161">
        <v>820</v>
      </c>
      <c r="O161">
        <v>896</v>
      </c>
      <c r="P161" s="203">
        <v>970</v>
      </c>
    </row>
    <row r="162" spans="1:16">
      <c r="A162" t="s">
        <v>214</v>
      </c>
      <c r="B162" t="s">
        <v>728</v>
      </c>
      <c r="C162" t="s">
        <v>214</v>
      </c>
      <c r="E162">
        <v>442</v>
      </c>
      <c r="F162">
        <v>473</v>
      </c>
      <c r="G162">
        <v>568</v>
      </c>
      <c r="H162">
        <v>656</v>
      </c>
      <c r="I162">
        <v>732</v>
      </c>
      <c r="J162" s="203">
        <v>808</v>
      </c>
      <c r="K162">
        <v>460</v>
      </c>
      <c r="L162">
        <v>474</v>
      </c>
      <c r="M162">
        <v>637</v>
      </c>
      <c r="N162">
        <v>820</v>
      </c>
      <c r="O162">
        <v>896</v>
      </c>
      <c r="P162" s="203">
        <v>970</v>
      </c>
    </row>
    <row r="163" spans="1:16">
      <c r="A163" s="163" t="s">
        <v>90</v>
      </c>
      <c r="B163" s="163" t="s">
        <v>731</v>
      </c>
      <c r="C163" s="163" t="s">
        <v>90</v>
      </c>
      <c r="D163" s="163"/>
      <c r="E163">
        <v>475</v>
      </c>
      <c r="F163">
        <v>513</v>
      </c>
      <c r="G163">
        <v>616</v>
      </c>
      <c r="H163">
        <v>711</v>
      </c>
      <c r="I163">
        <v>793</v>
      </c>
      <c r="J163" s="203">
        <v>876</v>
      </c>
      <c r="K163">
        <v>475</v>
      </c>
      <c r="L163">
        <v>558</v>
      </c>
      <c r="M163">
        <v>755</v>
      </c>
      <c r="N163">
        <v>890</v>
      </c>
      <c r="O163">
        <v>974</v>
      </c>
      <c r="P163" s="203">
        <v>1056</v>
      </c>
    </row>
    <row r="164" spans="1:16">
      <c r="A164" t="s">
        <v>215</v>
      </c>
      <c r="B164" t="s">
        <v>734</v>
      </c>
      <c r="C164" t="s">
        <v>215</v>
      </c>
      <c r="E164">
        <v>462</v>
      </c>
      <c r="F164">
        <v>495</v>
      </c>
      <c r="G164">
        <v>595</v>
      </c>
      <c r="H164">
        <v>686</v>
      </c>
      <c r="I164">
        <v>766</v>
      </c>
      <c r="J164" s="203">
        <v>845</v>
      </c>
      <c r="K164">
        <v>462</v>
      </c>
      <c r="L164">
        <v>507</v>
      </c>
      <c r="M164">
        <v>653</v>
      </c>
      <c r="N164">
        <v>858</v>
      </c>
      <c r="O164">
        <v>938</v>
      </c>
      <c r="P164" s="203">
        <v>1016</v>
      </c>
    </row>
    <row r="165" spans="1:16">
      <c r="A165" s="163" t="s">
        <v>216</v>
      </c>
      <c r="B165" s="163" t="s">
        <v>755</v>
      </c>
      <c r="C165" s="163" t="s">
        <v>216</v>
      </c>
      <c r="D165" s="163"/>
      <c r="E165">
        <v>490</v>
      </c>
      <c r="F165">
        <v>545</v>
      </c>
      <c r="G165">
        <v>700</v>
      </c>
      <c r="H165">
        <v>808</v>
      </c>
      <c r="I165">
        <v>902</v>
      </c>
      <c r="J165" s="203">
        <v>996</v>
      </c>
      <c r="K165">
        <v>490</v>
      </c>
      <c r="L165">
        <v>545</v>
      </c>
      <c r="M165">
        <v>701</v>
      </c>
      <c r="N165">
        <v>916</v>
      </c>
      <c r="O165">
        <v>991</v>
      </c>
      <c r="P165" s="203">
        <v>1140</v>
      </c>
    </row>
    <row r="166" spans="1:16">
      <c r="A166" t="s">
        <v>217</v>
      </c>
      <c r="B166" t="s">
        <v>758</v>
      </c>
      <c r="C166" t="s">
        <v>217</v>
      </c>
      <c r="E166">
        <v>459</v>
      </c>
      <c r="F166">
        <v>475</v>
      </c>
      <c r="G166">
        <v>633</v>
      </c>
      <c r="H166">
        <v>732</v>
      </c>
      <c r="I166">
        <v>817</v>
      </c>
      <c r="J166" s="203">
        <v>901</v>
      </c>
      <c r="K166">
        <v>459</v>
      </c>
      <c r="L166">
        <v>475</v>
      </c>
      <c r="M166">
        <v>637</v>
      </c>
      <c r="N166">
        <v>864</v>
      </c>
      <c r="O166">
        <v>924</v>
      </c>
      <c r="P166" s="203">
        <v>1063</v>
      </c>
    </row>
    <row r="167" spans="1:16">
      <c r="A167" s="163" t="s">
        <v>71</v>
      </c>
      <c r="B167" s="163" t="s">
        <v>761</v>
      </c>
      <c r="C167" s="163" t="s">
        <v>71</v>
      </c>
      <c r="D167" s="163"/>
      <c r="E167">
        <v>567</v>
      </c>
      <c r="F167">
        <v>641</v>
      </c>
      <c r="G167">
        <v>768</v>
      </c>
      <c r="H167">
        <v>888</v>
      </c>
      <c r="I167">
        <v>991</v>
      </c>
      <c r="J167" s="203">
        <v>1093</v>
      </c>
      <c r="K167">
        <v>567</v>
      </c>
      <c r="L167">
        <v>717</v>
      </c>
      <c r="M167">
        <v>935</v>
      </c>
      <c r="N167">
        <v>1121</v>
      </c>
      <c r="O167">
        <v>1231</v>
      </c>
      <c r="P167" s="203">
        <v>1340</v>
      </c>
    </row>
    <row r="168" spans="1:16">
      <c r="A168" t="s">
        <v>218</v>
      </c>
      <c r="B168" t="s">
        <v>764</v>
      </c>
      <c r="C168" t="s">
        <v>218</v>
      </c>
      <c r="E168">
        <v>451</v>
      </c>
      <c r="F168">
        <v>491</v>
      </c>
      <c r="G168">
        <v>588</v>
      </c>
      <c r="H168">
        <v>680</v>
      </c>
      <c r="I168">
        <v>758</v>
      </c>
      <c r="J168" s="203">
        <v>837</v>
      </c>
      <c r="K168">
        <v>451</v>
      </c>
      <c r="L168">
        <v>502</v>
      </c>
      <c r="M168">
        <v>637</v>
      </c>
      <c r="N168">
        <v>850</v>
      </c>
      <c r="O168">
        <v>929</v>
      </c>
      <c r="P168" s="203">
        <v>1007</v>
      </c>
    </row>
    <row r="169" spans="1:16">
      <c r="A169" t="s">
        <v>219</v>
      </c>
      <c r="B169" t="s">
        <v>767</v>
      </c>
      <c r="C169" t="s">
        <v>219</v>
      </c>
      <c r="E169">
        <v>446</v>
      </c>
      <c r="F169">
        <v>478</v>
      </c>
      <c r="G169">
        <v>573</v>
      </c>
      <c r="H169">
        <v>663</v>
      </c>
      <c r="I169">
        <v>740</v>
      </c>
      <c r="J169" s="203">
        <v>816</v>
      </c>
      <c r="K169">
        <v>453</v>
      </c>
      <c r="L169">
        <v>496</v>
      </c>
      <c r="M169">
        <v>637</v>
      </c>
      <c r="N169">
        <v>829</v>
      </c>
      <c r="O169">
        <v>905</v>
      </c>
      <c r="P169" s="203">
        <v>980</v>
      </c>
    </row>
    <row r="170" spans="1:16">
      <c r="A170" t="s">
        <v>220</v>
      </c>
      <c r="B170" t="s">
        <v>770</v>
      </c>
      <c r="C170" t="s">
        <v>220</v>
      </c>
      <c r="E170">
        <v>451</v>
      </c>
      <c r="F170">
        <v>496</v>
      </c>
      <c r="G170">
        <v>596</v>
      </c>
      <c r="H170">
        <v>689</v>
      </c>
      <c r="I170">
        <v>768</v>
      </c>
      <c r="J170" s="203">
        <v>848</v>
      </c>
      <c r="K170">
        <v>451</v>
      </c>
      <c r="L170">
        <v>537</v>
      </c>
      <c r="M170">
        <v>637</v>
      </c>
      <c r="N170">
        <v>862</v>
      </c>
      <c r="O170">
        <v>943</v>
      </c>
      <c r="P170" s="203">
        <v>1021</v>
      </c>
    </row>
    <row r="171" spans="1:16">
      <c r="A171" t="s">
        <v>221</v>
      </c>
      <c r="B171" t="s">
        <v>773</v>
      </c>
      <c r="C171" t="s">
        <v>221</v>
      </c>
      <c r="E171">
        <v>469</v>
      </c>
      <c r="F171">
        <v>489</v>
      </c>
      <c r="G171">
        <v>652</v>
      </c>
      <c r="H171">
        <v>754</v>
      </c>
      <c r="I171">
        <v>841</v>
      </c>
      <c r="J171" s="203">
        <v>928</v>
      </c>
      <c r="K171">
        <v>469</v>
      </c>
      <c r="L171">
        <v>489</v>
      </c>
      <c r="M171">
        <v>662</v>
      </c>
      <c r="N171">
        <v>932</v>
      </c>
      <c r="O171">
        <v>935</v>
      </c>
      <c r="P171" s="203">
        <v>1075</v>
      </c>
    </row>
    <row r="172" spans="1:16">
      <c r="A172" s="163" t="s">
        <v>57</v>
      </c>
      <c r="B172" s="163" t="s">
        <v>775</v>
      </c>
      <c r="C172" s="163" t="s">
        <v>57</v>
      </c>
      <c r="D172" s="163"/>
      <c r="E172">
        <v>586</v>
      </c>
      <c r="F172">
        <v>628</v>
      </c>
      <c r="G172">
        <v>753</v>
      </c>
      <c r="H172">
        <v>870</v>
      </c>
      <c r="I172">
        <v>971</v>
      </c>
      <c r="J172" s="203">
        <v>1071</v>
      </c>
      <c r="K172">
        <v>623</v>
      </c>
      <c r="L172">
        <v>750</v>
      </c>
      <c r="M172">
        <v>926</v>
      </c>
      <c r="N172">
        <v>1097</v>
      </c>
      <c r="O172">
        <v>1205</v>
      </c>
      <c r="P172" s="203">
        <v>1311</v>
      </c>
    </row>
    <row r="173" spans="1:16">
      <c r="A173" t="s">
        <v>222</v>
      </c>
      <c r="B173" t="s">
        <v>778</v>
      </c>
      <c r="C173" t="s">
        <v>222</v>
      </c>
      <c r="E173">
        <v>475</v>
      </c>
      <c r="F173">
        <v>508</v>
      </c>
      <c r="G173">
        <v>610</v>
      </c>
      <c r="H173">
        <v>705</v>
      </c>
      <c r="I173">
        <v>786</v>
      </c>
      <c r="J173" s="203">
        <v>868</v>
      </c>
      <c r="K173">
        <v>550</v>
      </c>
      <c r="L173">
        <v>554</v>
      </c>
      <c r="M173">
        <v>683</v>
      </c>
      <c r="N173">
        <v>851</v>
      </c>
      <c r="O173">
        <v>965</v>
      </c>
      <c r="P173" s="203">
        <v>1047</v>
      </c>
    </row>
    <row r="174" spans="1:16">
      <c r="A174" t="s">
        <v>223</v>
      </c>
      <c r="B174" t="s">
        <v>781</v>
      </c>
      <c r="C174" t="s">
        <v>223</v>
      </c>
      <c r="E174">
        <v>451</v>
      </c>
      <c r="F174">
        <v>484</v>
      </c>
      <c r="G174">
        <v>593</v>
      </c>
      <c r="H174">
        <v>685</v>
      </c>
      <c r="I174">
        <v>765</v>
      </c>
      <c r="J174" s="203">
        <v>843</v>
      </c>
      <c r="K174">
        <v>451</v>
      </c>
      <c r="L174">
        <v>484</v>
      </c>
      <c r="M174">
        <v>637</v>
      </c>
      <c r="N174">
        <v>857</v>
      </c>
      <c r="O174">
        <v>924</v>
      </c>
      <c r="P174" s="203">
        <v>1015</v>
      </c>
    </row>
    <row r="175" spans="1:16">
      <c r="A175" t="s">
        <v>224</v>
      </c>
      <c r="B175" t="s">
        <v>784</v>
      </c>
      <c r="C175" t="s">
        <v>224</v>
      </c>
      <c r="E175">
        <v>442</v>
      </c>
      <c r="F175">
        <v>473</v>
      </c>
      <c r="G175">
        <v>568</v>
      </c>
      <c r="H175">
        <v>656</v>
      </c>
      <c r="I175">
        <v>732</v>
      </c>
      <c r="J175" s="203">
        <v>808</v>
      </c>
      <c r="K175">
        <v>451</v>
      </c>
      <c r="L175">
        <v>495</v>
      </c>
      <c r="M175">
        <v>637</v>
      </c>
      <c r="N175">
        <v>793</v>
      </c>
      <c r="O175">
        <v>896</v>
      </c>
      <c r="P175" s="203">
        <v>970</v>
      </c>
    </row>
    <row r="176" spans="1:16">
      <c r="A176" t="s">
        <v>225</v>
      </c>
      <c r="B176" t="s">
        <v>787</v>
      </c>
      <c r="C176" t="s">
        <v>225</v>
      </c>
      <c r="E176">
        <v>463</v>
      </c>
      <c r="F176">
        <v>496</v>
      </c>
      <c r="G176">
        <v>596</v>
      </c>
      <c r="H176">
        <v>689</v>
      </c>
      <c r="I176">
        <v>768</v>
      </c>
      <c r="J176" s="203">
        <v>848</v>
      </c>
      <c r="K176">
        <v>551</v>
      </c>
      <c r="L176">
        <v>571</v>
      </c>
      <c r="M176">
        <v>716</v>
      </c>
      <c r="N176">
        <v>862</v>
      </c>
      <c r="O176">
        <v>943</v>
      </c>
      <c r="P176" s="203">
        <v>1021</v>
      </c>
    </row>
    <row r="177" spans="1:16">
      <c r="A177" t="s">
        <v>226</v>
      </c>
      <c r="B177" t="s">
        <v>790</v>
      </c>
      <c r="C177" t="s">
        <v>226</v>
      </c>
      <c r="E177">
        <v>465</v>
      </c>
      <c r="F177">
        <v>498</v>
      </c>
      <c r="G177">
        <v>597</v>
      </c>
      <c r="H177">
        <v>690</v>
      </c>
      <c r="I177">
        <v>770</v>
      </c>
      <c r="J177" s="203">
        <v>850</v>
      </c>
      <c r="K177">
        <v>555</v>
      </c>
      <c r="L177">
        <v>558</v>
      </c>
      <c r="M177">
        <v>732</v>
      </c>
      <c r="N177">
        <v>864</v>
      </c>
      <c r="O177">
        <v>944</v>
      </c>
      <c r="P177" s="203">
        <v>1022</v>
      </c>
    </row>
    <row r="178" spans="1:16">
      <c r="A178" t="s">
        <v>227</v>
      </c>
      <c r="B178" t="s">
        <v>793</v>
      </c>
      <c r="C178" t="s">
        <v>227</v>
      </c>
      <c r="E178">
        <v>442</v>
      </c>
      <c r="F178">
        <v>473</v>
      </c>
      <c r="G178">
        <v>568</v>
      </c>
      <c r="H178">
        <v>656</v>
      </c>
      <c r="I178">
        <v>732</v>
      </c>
      <c r="J178" s="203">
        <v>808</v>
      </c>
      <c r="K178">
        <v>451</v>
      </c>
      <c r="L178">
        <v>528</v>
      </c>
      <c r="M178">
        <v>637</v>
      </c>
      <c r="N178">
        <v>793</v>
      </c>
      <c r="O178">
        <v>851</v>
      </c>
      <c r="P178" s="203">
        <v>970</v>
      </c>
    </row>
    <row r="179" spans="1:16">
      <c r="A179" t="s">
        <v>228</v>
      </c>
      <c r="B179" t="s">
        <v>796</v>
      </c>
      <c r="C179" t="s">
        <v>228</v>
      </c>
      <c r="E179">
        <v>450</v>
      </c>
      <c r="F179">
        <v>482</v>
      </c>
      <c r="G179">
        <v>578</v>
      </c>
      <c r="H179">
        <v>668</v>
      </c>
      <c r="I179">
        <v>746</v>
      </c>
      <c r="J179" s="203">
        <v>823</v>
      </c>
      <c r="K179">
        <v>451</v>
      </c>
      <c r="L179">
        <v>537</v>
      </c>
      <c r="M179">
        <v>637</v>
      </c>
      <c r="N179">
        <v>835</v>
      </c>
      <c r="O179">
        <v>911</v>
      </c>
      <c r="P179" s="203">
        <v>987</v>
      </c>
    </row>
    <row r="180" spans="1:16">
      <c r="A180" s="163" t="s">
        <v>38</v>
      </c>
      <c r="B180" s="163" t="s">
        <v>799</v>
      </c>
      <c r="C180" s="163" t="s">
        <v>38</v>
      </c>
      <c r="D180" s="163"/>
      <c r="E180">
        <v>475</v>
      </c>
      <c r="F180">
        <v>508</v>
      </c>
      <c r="G180">
        <v>610</v>
      </c>
      <c r="H180">
        <v>705</v>
      </c>
      <c r="I180">
        <v>786</v>
      </c>
      <c r="J180" s="203">
        <v>868</v>
      </c>
      <c r="K180">
        <v>546</v>
      </c>
      <c r="L180">
        <v>641</v>
      </c>
      <c r="M180">
        <v>772</v>
      </c>
      <c r="N180">
        <v>883</v>
      </c>
      <c r="O180">
        <v>965</v>
      </c>
      <c r="P180" s="203">
        <v>1047</v>
      </c>
    </row>
    <row r="181" spans="1:16">
      <c r="A181" t="s">
        <v>229</v>
      </c>
      <c r="B181" t="s">
        <v>802</v>
      </c>
      <c r="C181" t="s">
        <v>229</v>
      </c>
      <c r="E181">
        <v>456</v>
      </c>
      <c r="F181">
        <v>543</v>
      </c>
      <c r="G181">
        <v>644</v>
      </c>
      <c r="H181">
        <v>814</v>
      </c>
      <c r="I181">
        <v>908</v>
      </c>
      <c r="J181" s="203">
        <v>1002</v>
      </c>
      <c r="K181">
        <v>456</v>
      </c>
      <c r="L181">
        <v>543</v>
      </c>
      <c r="M181">
        <v>644</v>
      </c>
      <c r="N181">
        <v>907</v>
      </c>
      <c r="O181">
        <v>934</v>
      </c>
      <c r="P181" s="203">
        <v>1074</v>
      </c>
    </row>
    <row r="182" spans="1:16">
      <c r="A182" t="s">
        <v>230</v>
      </c>
      <c r="B182" t="s">
        <v>805</v>
      </c>
      <c r="C182" t="s">
        <v>230</v>
      </c>
      <c r="E182">
        <v>484</v>
      </c>
      <c r="F182">
        <v>566</v>
      </c>
      <c r="G182">
        <v>680</v>
      </c>
      <c r="H182">
        <v>785</v>
      </c>
      <c r="I182">
        <v>876</v>
      </c>
      <c r="J182" s="203">
        <v>966</v>
      </c>
      <c r="K182">
        <v>484</v>
      </c>
      <c r="L182">
        <v>576</v>
      </c>
      <c r="M182">
        <v>683</v>
      </c>
      <c r="N182">
        <v>987</v>
      </c>
      <c r="O182">
        <v>1081</v>
      </c>
      <c r="P182" s="203">
        <v>1175</v>
      </c>
    </row>
    <row r="183" spans="1:16">
      <c r="A183" s="163" t="s">
        <v>32</v>
      </c>
      <c r="B183" s="163" t="s">
        <v>807</v>
      </c>
      <c r="C183" s="163" t="s">
        <v>32</v>
      </c>
      <c r="D183" s="163"/>
      <c r="E183">
        <v>503</v>
      </c>
      <c r="F183">
        <v>539</v>
      </c>
      <c r="G183">
        <v>647</v>
      </c>
      <c r="H183">
        <v>747</v>
      </c>
      <c r="I183">
        <v>833</v>
      </c>
      <c r="J183" s="203">
        <v>920</v>
      </c>
      <c r="K183">
        <v>518</v>
      </c>
      <c r="L183">
        <v>650</v>
      </c>
      <c r="M183">
        <v>806</v>
      </c>
      <c r="N183">
        <v>939</v>
      </c>
      <c r="O183">
        <v>1028</v>
      </c>
      <c r="P183" s="203">
        <v>1116</v>
      </c>
    </row>
    <row r="184" spans="1:16">
      <c r="A184" t="s">
        <v>231</v>
      </c>
      <c r="B184" t="s">
        <v>810</v>
      </c>
      <c r="C184" t="s">
        <v>231</v>
      </c>
      <c r="E184">
        <v>452</v>
      </c>
      <c r="F184">
        <v>485</v>
      </c>
      <c r="G184">
        <v>582</v>
      </c>
      <c r="H184">
        <v>672</v>
      </c>
      <c r="I184">
        <v>750</v>
      </c>
      <c r="J184" s="203">
        <v>828</v>
      </c>
      <c r="K184">
        <v>467</v>
      </c>
      <c r="L184">
        <v>531</v>
      </c>
      <c r="M184">
        <v>719</v>
      </c>
      <c r="N184">
        <v>840</v>
      </c>
      <c r="O184">
        <v>918</v>
      </c>
      <c r="P184" s="203">
        <v>994</v>
      </c>
    </row>
    <row r="185" spans="1:16">
      <c r="A185" t="s">
        <v>232</v>
      </c>
      <c r="B185" t="s">
        <v>813</v>
      </c>
      <c r="C185" t="s">
        <v>232</v>
      </c>
      <c r="E185">
        <v>460</v>
      </c>
      <c r="F185">
        <v>487</v>
      </c>
      <c r="G185">
        <v>625</v>
      </c>
      <c r="H185">
        <v>721</v>
      </c>
      <c r="I185">
        <v>805</v>
      </c>
      <c r="J185" s="203">
        <v>888</v>
      </c>
      <c r="K185">
        <v>460</v>
      </c>
      <c r="L185">
        <v>487</v>
      </c>
      <c r="M185">
        <v>637</v>
      </c>
      <c r="N185">
        <v>813</v>
      </c>
      <c r="O185">
        <v>989</v>
      </c>
      <c r="P185" s="203">
        <v>1072</v>
      </c>
    </row>
    <row r="186" spans="1:16">
      <c r="A186" s="163" t="s">
        <v>48</v>
      </c>
      <c r="B186" s="163" t="s">
        <v>815</v>
      </c>
      <c r="C186" s="163" t="s">
        <v>48</v>
      </c>
      <c r="D186" s="163"/>
      <c r="E186">
        <v>606</v>
      </c>
      <c r="F186">
        <v>649</v>
      </c>
      <c r="G186">
        <v>778</v>
      </c>
      <c r="H186">
        <v>900</v>
      </c>
      <c r="I186">
        <v>1003</v>
      </c>
      <c r="J186" s="203">
        <v>1108</v>
      </c>
      <c r="K186">
        <v>631</v>
      </c>
      <c r="L186">
        <v>725</v>
      </c>
      <c r="M186">
        <v>938</v>
      </c>
      <c r="N186">
        <v>1136</v>
      </c>
      <c r="O186">
        <v>1248</v>
      </c>
      <c r="P186" s="203">
        <v>1358</v>
      </c>
    </row>
    <row r="187" spans="1:16">
      <c r="A187" t="s">
        <v>233</v>
      </c>
      <c r="B187" t="s">
        <v>818</v>
      </c>
      <c r="C187" t="s">
        <v>233</v>
      </c>
      <c r="E187">
        <v>442</v>
      </c>
      <c r="F187">
        <v>473</v>
      </c>
      <c r="G187">
        <v>568</v>
      </c>
      <c r="H187">
        <v>656</v>
      </c>
      <c r="I187">
        <v>732</v>
      </c>
      <c r="J187" s="203">
        <v>808</v>
      </c>
      <c r="K187">
        <v>456</v>
      </c>
      <c r="L187">
        <v>537</v>
      </c>
      <c r="M187">
        <v>637</v>
      </c>
      <c r="N187">
        <v>820</v>
      </c>
      <c r="O187">
        <v>896</v>
      </c>
      <c r="P187" s="203">
        <v>970</v>
      </c>
    </row>
    <row r="188" spans="1:16">
      <c r="A188" t="s">
        <v>234</v>
      </c>
      <c r="B188" t="s">
        <v>821</v>
      </c>
      <c r="C188" t="s">
        <v>234</v>
      </c>
      <c r="E188">
        <v>442</v>
      </c>
      <c r="F188">
        <v>473</v>
      </c>
      <c r="G188">
        <v>568</v>
      </c>
      <c r="H188">
        <v>656</v>
      </c>
      <c r="I188">
        <v>732</v>
      </c>
      <c r="J188" s="203">
        <v>808</v>
      </c>
      <c r="K188">
        <v>464</v>
      </c>
      <c r="L188">
        <v>533</v>
      </c>
      <c r="M188">
        <v>646</v>
      </c>
      <c r="N188">
        <v>820</v>
      </c>
      <c r="O188">
        <v>896</v>
      </c>
      <c r="P188" s="203">
        <v>970</v>
      </c>
    </row>
    <row r="189" spans="1:16">
      <c r="A189" t="s">
        <v>235</v>
      </c>
      <c r="B189" t="s">
        <v>824</v>
      </c>
      <c r="C189" t="s">
        <v>235</v>
      </c>
      <c r="E189">
        <v>442</v>
      </c>
      <c r="F189">
        <v>473</v>
      </c>
      <c r="G189">
        <v>568</v>
      </c>
      <c r="H189">
        <v>656</v>
      </c>
      <c r="I189">
        <v>732</v>
      </c>
      <c r="J189" s="203">
        <v>808</v>
      </c>
      <c r="K189">
        <v>463</v>
      </c>
      <c r="L189">
        <v>474</v>
      </c>
      <c r="M189">
        <v>637</v>
      </c>
      <c r="N189">
        <v>820</v>
      </c>
      <c r="O189">
        <v>896</v>
      </c>
      <c r="P189" s="203">
        <v>970</v>
      </c>
    </row>
    <row r="190" spans="1:16">
      <c r="A190" s="163" t="s">
        <v>23</v>
      </c>
      <c r="B190" s="163" t="s">
        <v>826</v>
      </c>
      <c r="C190" s="163" t="s">
        <v>23</v>
      </c>
      <c r="D190" s="163"/>
      <c r="E190">
        <v>474</v>
      </c>
      <c r="F190">
        <v>560</v>
      </c>
      <c r="G190">
        <v>713</v>
      </c>
      <c r="H190">
        <v>824</v>
      </c>
      <c r="I190">
        <v>920</v>
      </c>
      <c r="J190" s="203">
        <v>1015</v>
      </c>
      <c r="K190">
        <v>474</v>
      </c>
      <c r="L190">
        <v>560</v>
      </c>
      <c r="M190">
        <v>736</v>
      </c>
      <c r="N190">
        <v>1004</v>
      </c>
      <c r="O190">
        <v>1051</v>
      </c>
      <c r="P190" s="203">
        <v>1209</v>
      </c>
    </row>
    <row r="191" spans="1:16">
      <c r="A191" t="s">
        <v>236</v>
      </c>
      <c r="B191" t="s">
        <v>829</v>
      </c>
      <c r="C191" t="s">
        <v>236</v>
      </c>
      <c r="E191">
        <v>442</v>
      </c>
      <c r="F191">
        <v>473</v>
      </c>
      <c r="G191">
        <v>568</v>
      </c>
      <c r="H191">
        <v>656</v>
      </c>
      <c r="I191">
        <v>732</v>
      </c>
      <c r="J191" s="203">
        <v>808</v>
      </c>
      <c r="K191">
        <v>459</v>
      </c>
      <c r="L191">
        <v>537</v>
      </c>
      <c r="M191">
        <v>637</v>
      </c>
      <c r="N191">
        <v>820</v>
      </c>
      <c r="O191">
        <v>896</v>
      </c>
      <c r="P191" s="203">
        <v>970</v>
      </c>
    </row>
    <row r="192" spans="1:16">
      <c r="A192" t="s">
        <v>237</v>
      </c>
      <c r="B192" t="s">
        <v>832</v>
      </c>
      <c r="C192" t="s">
        <v>237</v>
      </c>
      <c r="E192">
        <v>451</v>
      </c>
      <c r="F192">
        <v>471</v>
      </c>
      <c r="G192">
        <v>607</v>
      </c>
      <c r="H192">
        <v>702</v>
      </c>
      <c r="I192">
        <v>783</v>
      </c>
      <c r="J192" s="203">
        <v>864</v>
      </c>
      <c r="K192">
        <v>451</v>
      </c>
      <c r="L192">
        <v>471</v>
      </c>
      <c r="M192">
        <v>637</v>
      </c>
      <c r="N192">
        <v>879</v>
      </c>
      <c r="O192">
        <v>942</v>
      </c>
      <c r="P192" s="203">
        <v>1042</v>
      </c>
    </row>
    <row r="193" spans="1:16">
      <c r="A193" s="163" t="s">
        <v>24</v>
      </c>
      <c r="B193" s="163" t="s">
        <v>834</v>
      </c>
      <c r="C193" s="163" t="s">
        <v>24</v>
      </c>
      <c r="D193" s="163"/>
      <c r="E193">
        <v>474</v>
      </c>
      <c r="F193">
        <v>560</v>
      </c>
      <c r="G193">
        <v>713</v>
      </c>
      <c r="H193">
        <v>824</v>
      </c>
      <c r="I193">
        <v>920</v>
      </c>
      <c r="J193" s="203">
        <v>1015</v>
      </c>
      <c r="K193">
        <v>474</v>
      </c>
      <c r="L193">
        <v>560</v>
      </c>
      <c r="M193">
        <v>736</v>
      </c>
      <c r="N193">
        <v>1004</v>
      </c>
      <c r="O193">
        <v>1051</v>
      </c>
      <c r="P193" s="203">
        <v>1209</v>
      </c>
    </row>
    <row r="194" spans="1:16">
      <c r="A194" t="s">
        <v>238</v>
      </c>
      <c r="B194" t="s">
        <v>837</v>
      </c>
      <c r="C194" t="s">
        <v>238</v>
      </c>
      <c r="E194">
        <v>451</v>
      </c>
      <c r="F194">
        <v>517</v>
      </c>
      <c r="G194">
        <v>637</v>
      </c>
      <c r="H194">
        <v>740</v>
      </c>
      <c r="I194">
        <v>826</v>
      </c>
      <c r="J194" s="203">
        <v>911</v>
      </c>
      <c r="K194">
        <v>451</v>
      </c>
      <c r="L194">
        <v>517</v>
      </c>
      <c r="M194">
        <v>637</v>
      </c>
      <c r="N194">
        <v>794</v>
      </c>
      <c r="O194">
        <v>924</v>
      </c>
      <c r="P194" s="203">
        <v>1063</v>
      </c>
    </row>
    <row r="195" spans="1:16">
      <c r="A195" t="s">
        <v>239</v>
      </c>
      <c r="B195" t="s">
        <v>840</v>
      </c>
      <c r="C195" t="s">
        <v>239</v>
      </c>
      <c r="E195">
        <v>442</v>
      </c>
      <c r="F195">
        <v>471</v>
      </c>
      <c r="G195">
        <v>568</v>
      </c>
      <c r="H195">
        <v>656</v>
      </c>
      <c r="I195">
        <v>732</v>
      </c>
      <c r="J195" s="203">
        <v>808</v>
      </c>
      <c r="K195">
        <v>458</v>
      </c>
      <c r="L195">
        <v>471</v>
      </c>
      <c r="M195">
        <v>637</v>
      </c>
      <c r="N195">
        <v>820</v>
      </c>
      <c r="O195">
        <v>896</v>
      </c>
      <c r="P195" s="203">
        <v>970</v>
      </c>
    </row>
    <row r="196" spans="1:16">
      <c r="A196" t="s">
        <v>240</v>
      </c>
      <c r="B196" t="s">
        <v>843</v>
      </c>
      <c r="C196" t="s">
        <v>240</v>
      </c>
      <c r="E196">
        <v>442</v>
      </c>
      <c r="F196">
        <v>473</v>
      </c>
      <c r="G196">
        <v>568</v>
      </c>
      <c r="H196">
        <v>656</v>
      </c>
      <c r="I196">
        <v>732</v>
      </c>
      <c r="J196" s="203">
        <v>808</v>
      </c>
      <c r="K196">
        <v>451</v>
      </c>
      <c r="L196">
        <v>479</v>
      </c>
      <c r="M196">
        <v>637</v>
      </c>
      <c r="N196">
        <v>820</v>
      </c>
      <c r="O196">
        <v>896</v>
      </c>
      <c r="P196" s="203">
        <v>970</v>
      </c>
    </row>
    <row r="197" spans="1:16">
      <c r="A197" t="s">
        <v>241</v>
      </c>
      <c r="B197" t="s">
        <v>846</v>
      </c>
      <c r="C197" t="s">
        <v>241</v>
      </c>
      <c r="E197">
        <v>442</v>
      </c>
      <c r="F197">
        <v>473</v>
      </c>
      <c r="G197">
        <v>568</v>
      </c>
      <c r="H197">
        <v>656</v>
      </c>
      <c r="I197">
        <v>732</v>
      </c>
      <c r="J197" s="203">
        <v>808</v>
      </c>
      <c r="K197">
        <v>460</v>
      </c>
      <c r="L197">
        <v>507</v>
      </c>
      <c r="M197">
        <v>637</v>
      </c>
      <c r="N197">
        <v>820</v>
      </c>
      <c r="O197">
        <v>896</v>
      </c>
      <c r="P197" s="203">
        <v>970</v>
      </c>
    </row>
    <row r="198" spans="1:16">
      <c r="A198" t="s">
        <v>242</v>
      </c>
      <c r="B198" t="s">
        <v>849</v>
      </c>
      <c r="C198" t="s">
        <v>242</v>
      </c>
      <c r="E198">
        <v>460</v>
      </c>
      <c r="F198">
        <v>480</v>
      </c>
      <c r="G198">
        <v>610</v>
      </c>
      <c r="H198">
        <v>705</v>
      </c>
      <c r="I198">
        <v>786</v>
      </c>
      <c r="J198" s="203">
        <v>868</v>
      </c>
      <c r="K198">
        <v>460</v>
      </c>
      <c r="L198">
        <v>480</v>
      </c>
      <c r="M198">
        <v>650</v>
      </c>
      <c r="N198">
        <v>883</v>
      </c>
      <c r="O198">
        <v>943</v>
      </c>
      <c r="P198" s="203">
        <v>1047</v>
      </c>
    </row>
    <row r="199" spans="1:16">
      <c r="A199" t="s">
        <v>243</v>
      </c>
      <c r="B199" t="s">
        <v>852</v>
      </c>
      <c r="C199" t="s">
        <v>243</v>
      </c>
      <c r="E199">
        <v>462</v>
      </c>
      <c r="F199">
        <v>507</v>
      </c>
      <c r="G199">
        <v>653</v>
      </c>
      <c r="H199">
        <v>813</v>
      </c>
      <c r="I199">
        <v>947</v>
      </c>
      <c r="J199" s="203">
        <v>1089</v>
      </c>
      <c r="K199">
        <v>462</v>
      </c>
      <c r="L199">
        <v>507</v>
      </c>
      <c r="M199">
        <v>653</v>
      </c>
      <c r="N199">
        <v>813</v>
      </c>
      <c r="O199">
        <v>947</v>
      </c>
      <c r="P199" s="203">
        <v>1089</v>
      </c>
    </row>
    <row r="200" spans="1:16">
      <c r="A200" s="163" t="s">
        <v>36</v>
      </c>
      <c r="B200" s="163" t="s">
        <v>854</v>
      </c>
      <c r="C200" s="163" t="s">
        <v>36</v>
      </c>
      <c r="D200" s="163"/>
      <c r="E200">
        <v>510</v>
      </c>
      <c r="F200">
        <v>546</v>
      </c>
      <c r="G200">
        <v>655</v>
      </c>
      <c r="H200">
        <v>756</v>
      </c>
      <c r="I200">
        <v>845</v>
      </c>
      <c r="J200" s="203">
        <v>931</v>
      </c>
      <c r="K200">
        <v>643</v>
      </c>
      <c r="L200">
        <v>690</v>
      </c>
      <c r="M200">
        <v>831</v>
      </c>
      <c r="N200">
        <v>950</v>
      </c>
      <c r="O200">
        <v>1041</v>
      </c>
      <c r="P200" s="203">
        <v>1130</v>
      </c>
    </row>
    <row r="201" spans="1:16">
      <c r="A201" s="163" t="s">
        <v>49</v>
      </c>
      <c r="B201" s="163" t="s">
        <v>856</v>
      </c>
      <c r="C201" s="163" t="s">
        <v>49</v>
      </c>
      <c r="D201" s="163"/>
      <c r="E201">
        <v>613</v>
      </c>
      <c r="F201">
        <v>657</v>
      </c>
      <c r="G201">
        <v>788</v>
      </c>
      <c r="H201">
        <v>911</v>
      </c>
      <c r="I201">
        <v>1017</v>
      </c>
      <c r="J201" s="203">
        <v>1122</v>
      </c>
      <c r="K201">
        <v>613</v>
      </c>
      <c r="L201">
        <v>722</v>
      </c>
      <c r="M201">
        <v>913</v>
      </c>
      <c r="N201">
        <v>1150</v>
      </c>
      <c r="O201">
        <v>1264</v>
      </c>
      <c r="P201" s="203">
        <v>1376</v>
      </c>
    </row>
    <row r="202" spans="1:16">
      <c r="A202" t="s">
        <v>244</v>
      </c>
      <c r="B202" t="s">
        <v>859</v>
      </c>
      <c r="C202" t="s">
        <v>244</v>
      </c>
      <c r="E202">
        <v>442</v>
      </c>
      <c r="F202">
        <v>473</v>
      </c>
      <c r="G202">
        <v>568</v>
      </c>
      <c r="H202">
        <v>656</v>
      </c>
      <c r="I202">
        <v>732</v>
      </c>
      <c r="J202" s="203">
        <v>808</v>
      </c>
      <c r="K202">
        <v>459</v>
      </c>
      <c r="L202">
        <v>537</v>
      </c>
      <c r="M202">
        <v>637</v>
      </c>
      <c r="N202">
        <v>820</v>
      </c>
      <c r="O202">
        <v>896</v>
      </c>
      <c r="P202" s="203">
        <v>970</v>
      </c>
    </row>
    <row r="203" spans="1:16">
      <c r="A203" s="163" t="s">
        <v>245</v>
      </c>
      <c r="B203" s="163" t="s">
        <v>862</v>
      </c>
      <c r="C203" s="163" t="s">
        <v>245</v>
      </c>
      <c r="D203" s="163"/>
      <c r="E203">
        <v>502</v>
      </c>
      <c r="F203">
        <v>506</v>
      </c>
      <c r="G203">
        <v>661</v>
      </c>
      <c r="H203">
        <v>763</v>
      </c>
      <c r="I203">
        <v>851</v>
      </c>
      <c r="J203" s="203">
        <v>939</v>
      </c>
      <c r="K203">
        <v>502</v>
      </c>
      <c r="L203">
        <v>506</v>
      </c>
      <c r="M203">
        <v>682</v>
      </c>
      <c r="N203">
        <v>902</v>
      </c>
      <c r="O203">
        <v>1050</v>
      </c>
      <c r="P203" s="203">
        <v>1140</v>
      </c>
    </row>
    <row r="204" spans="1:16">
      <c r="A204" t="s">
        <v>246</v>
      </c>
      <c r="B204" t="s">
        <v>865</v>
      </c>
      <c r="C204" t="s">
        <v>246</v>
      </c>
      <c r="E204">
        <v>442</v>
      </c>
      <c r="F204">
        <v>473</v>
      </c>
      <c r="G204">
        <v>568</v>
      </c>
      <c r="H204">
        <v>656</v>
      </c>
      <c r="I204">
        <v>732</v>
      </c>
      <c r="J204" s="203">
        <v>808</v>
      </c>
      <c r="K204">
        <v>459</v>
      </c>
      <c r="L204">
        <v>537</v>
      </c>
      <c r="M204">
        <v>637</v>
      </c>
      <c r="N204">
        <v>820</v>
      </c>
      <c r="O204">
        <v>896</v>
      </c>
      <c r="P204" s="203">
        <v>970</v>
      </c>
    </row>
    <row r="205" spans="1:16">
      <c r="A205" t="s">
        <v>247</v>
      </c>
      <c r="B205" t="s">
        <v>868</v>
      </c>
      <c r="C205" t="s">
        <v>247</v>
      </c>
      <c r="E205">
        <v>442</v>
      </c>
      <c r="F205">
        <v>473</v>
      </c>
      <c r="G205">
        <v>568</v>
      </c>
      <c r="H205">
        <v>656</v>
      </c>
      <c r="I205">
        <v>732</v>
      </c>
      <c r="J205" s="203">
        <v>808</v>
      </c>
      <c r="K205">
        <v>471</v>
      </c>
      <c r="L205">
        <v>473</v>
      </c>
      <c r="M205">
        <v>637</v>
      </c>
      <c r="N205">
        <v>793</v>
      </c>
      <c r="O205">
        <v>896</v>
      </c>
      <c r="P205" s="203">
        <v>970</v>
      </c>
    </row>
    <row r="206" spans="1:16">
      <c r="A206" s="163" t="s">
        <v>58</v>
      </c>
      <c r="B206" s="163" t="s">
        <v>870</v>
      </c>
      <c r="C206" s="163" t="s">
        <v>58</v>
      </c>
      <c r="D206" s="163"/>
      <c r="E206">
        <v>586</v>
      </c>
      <c r="F206">
        <v>628</v>
      </c>
      <c r="G206">
        <v>753</v>
      </c>
      <c r="H206">
        <v>870</v>
      </c>
      <c r="I206">
        <v>971</v>
      </c>
      <c r="J206" s="203">
        <v>1071</v>
      </c>
      <c r="K206">
        <v>623</v>
      </c>
      <c r="L206">
        <v>750</v>
      </c>
      <c r="M206">
        <v>926</v>
      </c>
      <c r="N206">
        <v>1097</v>
      </c>
      <c r="O206">
        <v>1205</v>
      </c>
      <c r="P206" s="203">
        <v>1311</v>
      </c>
    </row>
    <row r="207" spans="1:16">
      <c r="A207" s="163" t="s">
        <v>39</v>
      </c>
      <c r="B207" s="163" t="s">
        <v>872</v>
      </c>
      <c r="C207" s="163" t="s">
        <v>39</v>
      </c>
      <c r="D207" s="163"/>
      <c r="E207">
        <v>475</v>
      </c>
      <c r="F207">
        <v>508</v>
      </c>
      <c r="G207">
        <v>610</v>
      </c>
      <c r="H207">
        <v>705</v>
      </c>
      <c r="I207">
        <v>786</v>
      </c>
      <c r="J207" s="203">
        <v>868</v>
      </c>
      <c r="K207">
        <v>546</v>
      </c>
      <c r="L207">
        <v>641</v>
      </c>
      <c r="M207">
        <v>772</v>
      </c>
      <c r="N207">
        <v>883</v>
      </c>
      <c r="O207">
        <v>965</v>
      </c>
      <c r="P207" s="203">
        <v>1047</v>
      </c>
    </row>
    <row r="208" spans="1:16">
      <c r="A208" t="s">
        <v>248</v>
      </c>
      <c r="B208" t="s">
        <v>875</v>
      </c>
      <c r="C208" t="s">
        <v>248</v>
      </c>
      <c r="E208">
        <v>442</v>
      </c>
      <c r="F208">
        <v>473</v>
      </c>
      <c r="G208">
        <v>568</v>
      </c>
      <c r="H208">
        <v>656</v>
      </c>
      <c r="I208">
        <v>732</v>
      </c>
      <c r="J208" s="203">
        <v>808</v>
      </c>
      <c r="K208">
        <v>453</v>
      </c>
      <c r="L208">
        <v>478</v>
      </c>
      <c r="M208">
        <v>637</v>
      </c>
      <c r="N208">
        <v>820</v>
      </c>
      <c r="O208">
        <v>896</v>
      </c>
      <c r="P208" s="203">
        <v>970</v>
      </c>
    </row>
    <row r="209" spans="1:16">
      <c r="A209" t="s">
        <v>249</v>
      </c>
      <c r="B209" t="s">
        <v>878</v>
      </c>
      <c r="C209" t="s">
        <v>249</v>
      </c>
      <c r="E209">
        <v>451</v>
      </c>
      <c r="F209">
        <v>471</v>
      </c>
      <c r="G209">
        <v>637</v>
      </c>
      <c r="H209">
        <v>753</v>
      </c>
      <c r="I209">
        <v>840</v>
      </c>
      <c r="J209" s="203">
        <v>926</v>
      </c>
      <c r="K209">
        <v>451</v>
      </c>
      <c r="L209">
        <v>471</v>
      </c>
      <c r="M209">
        <v>637</v>
      </c>
      <c r="N209">
        <v>793</v>
      </c>
      <c r="O209">
        <v>924</v>
      </c>
      <c r="P209" s="203">
        <v>1063</v>
      </c>
    </row>
    <row r="210" spans="1:16">
      <c r="A210" t="s">
        <v>250</v>
      </c>
      <c r="B210" t="s">
        <v>881</v>
      </c>
      <c r="C210" t="s">
        <v>250</v>
      </c>
      <c r="E210">
        <v>468</v>
      </c>
      <c r="F210">
        <v>471</v>
      </c>
      <c r="G210">
        <v>637</v>
      </c>
      <c r="H210">
        <v>759</v>
      </c>
      <c r="I210">
        <v>847</v>
      </c>
      <c r="J210" s="203">
        <v>935</v>
      </c>
      <c r="K210">
        <v>468</v>
      </c>
      <c r="L210">
        <v>471</v>
      </c>
      <c r="M210">
        <v>637</v>
      </c>
      <c r="N210">
        <v>939</v>
      </c>
      <c r="O210">
        <v>942</v>
      </c>
      <c r="P210" s="203">
        <v>1083</v>
      </c>
    </row>
    <row r="211" spans="1:16">
      <c r="A211" t="s">
        <v>251</v>
      </c>
      <c r="B211" t="s">
        <v>884</v>
      </c>
      <c r="C211" t="s">
        <v>251</v>
      </c>
      <c r="E211">
        <v>451</v>
      </c>
      <c r="F211">
        <v>495</v>
      </c>
      <c r="G211">
        <v>637</v>
      </c>
      <c r="H211">
        <v>759</v>
      </c>
      <c r="I211">
        <v>847</v>
      </c>
      <c r="J211" s="203">
        <v>935</v>
      </c>
      <c r="K211">
        <v>451</v>
      </c>
      <c r="L211">
        <v>495</v>
      </c>
      <c r="M211">
        <v>637</v>
      </c>
      <c r="N211">
        <v>939</v>
      </c>
      <c r="O211">
        <v>942</v>
      </c>
      <c r="P211" s="203">
        <v>1083</v>
      </c>
    </row>
    <row r="212" spans="1:16">
      <c r="A212" t="s">
        <v>252</v>
      </c>
      <c r="B212" t="s">
        <v>887</v>
      </c>
      <c r="C212" t="s">
        <v>252</v>
      </c>
      <c r="E212">
        <v>442</v>
      </c>
      <c r="F212">
        <v>473</v>
      </c>
      <c r="G212">
        <v>568</v>
      </c>
      <c r="H212">
        <v>656</v>
      </c>
      <c r="I212">
        <v>732</v>
      </c>
      <c r="J212" s="203">
        <v>808</v>
      </c>
      <c r="K212">
        <v>460</v>
      </c>
      <c r="L212">
        <v>474</v>
      </c>
      <c r="M212">
        <v>637</v>
      </c>
      <c r="N212">
        <v>793</v>
      </c>
      <c r="O212">
        <v>896</v>
      </c>
      <c r="P212" s="203">
        <v>970</v>
      </c>
    </row>
    <row r="213" spans="1:16">
      <c r="A213" t="s">
        <v>253</v>
      </c>
      <c r="B213" t="s">
        <v>890</v>
      </c>
      <c r="C213" t="s">
        <v>253</v>
      </c>
      <c r="E213">
        <v>451</v>
      </c>
      <c r="F213">
        <v>537</v>
      </c>
      <c r="G213">
        <v>637</v>
      </c>
      <c r="H213">
        <v>781</v>
      </c>
      <c r="I213">
        <v>872</v>
      </c>
      <c r="J213" s="203">
        <v>962</v>
      </c>
      <c r="K213">
        <v>451</v>
      </c>
      <c r="L213">
        <v>537</v>
      </c>
      <c r="M213">
        <v>637</v>
      </c>
      <c r="N213">
        <v>880</v>
      </c>
      <c r="O213">
        <v>924</v>
      </c>
      <c r="P213" s="203">
        <v>1063</v>
      </c>
    </row>
    <row r="214" spans="1:16">
      <c r="A214" s="163" t="s">
        <v>86</v>
      </c>
      <c r="B214" s="163" t="s">
        <v>893</v>
      </c>
      <c r="C214" s="163" t="s">
        <v>86</v>
      </c>
      <c r="D214" s="163"/>
      <c r="E214">
        <v>540</v>
      </c>
      <c r="F214">
        <v>578</v>
      </c>
      <c r="G214">
        <v>693</v>
      </c>
      <c r="H214">
        <v>801</v>
      </c>
      <c r="I214">
        <v>893</v>
      </c>
      <c r="J214" s="203">
        <v>986</v>
      </c>
      <c r="K214">
        <v>628</v>
      </c>
      <c r="L214">
        <v>731</v>
      </c>
      <c r="M214">
        <v>875</v>
      </c>
      <c r="N214">
        <v>1008</v>
      </c>
      <c r="O214">
        <v>1105</v>
      </c>
      <c r="P214" s="203">
        <v>1201</v>
      </c>
    </row>
    <row r="215" spans="1:16">
      <c r="A215" t="s">
        <v>254</v>
      </c>
      <c r="B215" t="s">
        <v>896</v>
      </c>
      <c r="C215" t="s">
        <v>254</v>
      </c>
      <c r="E215">
        <v>456</v>
      </c>
      <c r="F215">
        <v>537</v>
      </c>
      <c r="G215">
        <v>637</v>
      </c>
      <c r="H215">
        <v>889</v>
      </c>
      <c r="I215">
        <v>992</v>
      </c>
      <c r="J215" s="203">
        <v>1095</v>
      </c>
      <c r="K215">
        <v>456</v>
      </c>
      <c r="L215">
        <v>537</v>
      </c>
      <c r="M215">
        <v>637</v>
      </c>
      <c r="N215">
        <v>939</v>
      </c>
      <c r="O215">
        <v>1128</v>
      </c>
      <c r="P215" s="203">
        <v>1297</v>
      </c>
    </row>
    <row r="216" spans="1:16">
      <c r="A216" t="s">
        <v>255</v>
      </c>
      <c r="B216" t="s">
        <v>899</v>
      </c>
      <c r="C216" t="s">
        <v>255</v>
      </c>
      <c r="E216">
        <v>442</v>
      </c>
      <c r="F216">
        <v>473</v>
      </c>
      <c r="G216">
        <v>568</v>
      </c>
      <c r="H216">
        <v>656</v>
      </c>
      <c r="I216">
        <v>732</v>
      </c>
      <c r="J216" s="203">
        <v>808</v>
      </c>
      <c r="K216">
        <v>460</v>
      </c>
      <c r="L216">
        <v>488</v>
      </c>
      <c r="M216">
        <v>637</v>
      </c>
      <c r="N216">
        <v>793</v>
      </c>
      <c r="O216">
        <v>896</v>
      </c>
      <c r="P216" s="203">
        <v>970</v>
      </c>
    </row>
    <row r="217" spans="1:16">
      <c r="A217" t="s">
        <v>256</v>
      </c>
      <c r="B217" t="s">
        <v>902</v>
      </c>
      <c r="C217" t="s">
        <v>256</v>
      </c>
      <c r="E217">
        <v>442</v>
      </c>
      <c r="F217">
        <v>473</v>
      </c>
      <c r="G217">
        <v>568</v>
      </c>
      <c r="H217">
        <v>656</v>
      </c>
      <c r="I217">
        <v>732</v>
      </c>
      <c r="J217" s="203">
        <v>808</v>
      </c>
      <c r="K217">
        <v>469</v>
      </c>
      <c r="L217">
        <v>489</v>
      </c>
      <c r="M217">
        <v>662</v>
      </c>
      <c r="N217">
        <v>820</v>
      </c>
      <c r="O217">
        <v>896</v>
      </c>
      <c r="P217" s="203">
        <v>970</v>
      </c>
    </row>
    <row r="218" spans="1:16">
      <c r="A218" t="s">
        <v>257</v>
      </c>
      <c r="B218" t="s">
        <v>905</v>
      </c>
      <c r="C218" t="s">
        <v>257</v>
      </c>
      <c r="E218">
        <v>472</v>
      </c>
      <c r="F218">
        <v>506</v>
      </c>
      <c r="G218">
        <v>607</v>
      </c>
      <c r="H218">
        <v>701</v>
      </c>
      <c r="I218">
        <v>782</v>
      </c>
      <c r="J218" s="203">
        <v>863</v>
      </c>
      <c r="K218">
        <v>491</v>
      </c>
      <c r="L218">
        <v>585</v>
      </c>
      <c r="M218">
        <v>694</v>
      </c>
      <c r="N218">
        <v>878</v>
      </c>
      <c r="O218">
        <v>960</v>
      </c>
      <c r="P218" s="203">
        <v>1041</v>
      </c>
    </row>
    <row r="219" spans="1:16">
      <c r="A219" t="s">
        <v>258</v>
      </c>
      <c r="B219" t="s">
        <v>908</v>
      </c>
      <c r="C219" t="s">
        <v>258</v>
      </c>
      <c r="E219">
        <v>451</v>
      </c>
      <c r="F219">
        <v>506</v>
      </c>
      <c r="G219">
        <v>633</v>
      </c>
      <c r="H219">
        <v>732</v>
      </c>
      <c r="I219">
        <v>817</v>
      </c>
      <c r="J219" s="203">
        <v>901</v>
      </c>
      <c r="K219">
        <v>451</v>
      </c>
      <c r="L219">
        <v>506</v>
      </c>
      <c r="M219">
        <v>637</v>
      </c>
      <c r="N219">
        <v>918</v>
      </c>
      <c r="O219">
        <v>934</v>
      </c>
      <c r="P219" s="203">
        <v>1074</v>
      </c>
    </row>
    <row r="220" spans="1:16">
      <c r="A220" t="s">
        <v>259</v>
      </c>
      <c r="B220" t="s">
        <v>911</v>
      </c>
      <c r="C220" t="s">
        <v>259</v>
      </c>
      <c r="E220">
        <v>459</v>
      </c>
      <c r="F220">
        <v>519</v>
      </c>
      <c r="G220">
        <v>637</v>
      </c>
      <c r="H220">
        <v>767</v>
      </c>
      <c r="I220">
        <v>856</v>
      </c>
      <c r="J220" s="203">
        <v>944</v>
      </c>
      <c r="K220">
        <v>459</v>
      </c>
      <c r="L220">
        <v>519</v>
      </c>
      <c r="M220">
        <v>637</v>
      </c>
      <c r="N220">
        <v>815</v>
      </c>
      <c r="O220">
        <v>924</v>
      </c>
      <c r="P220" s="203">
        <v>1063</v>
      </c>
    </row>
    <row r="221" spans="1:16">
      <c r="A221" t="s">
        <v>260</v>
      </c>
      <c r="B221" t="s">
        <v>914</v>
      </c>
      <c r="C221" t="s">
        <v>260</v>
      </c>
      <c r="E221">
        <v>452</v>
      </c>
      <c r="F221">
        <v>471</v>
      </c>
      <c r="G221">
        <v>582</v>
      </c>
      <c r="H221">
        <v>672</v>
      </c>
      <c r="I221">
        <v>750</v>
      </c>
      <c r="J221" s="203">
        <v>828</v>
      </c>
      <c r="K221">
        <v>456</v>
      </c>
      <c r="L221">
        <v>471</v>
      </c>
      <c r="M221">
        <v>637</v>
      </c>
      <c r="N221">
        <v>840</v>
      </c>
      <c r="O221">
        <v>918</v>
      </c>
      <c r="P221" s="203">
        <v>994</v>
      </c>
    </row>
    <row r="222" spans="1:16">
      <c r="A222" s="163" t="s">
        <v>50</v>
      </c>
      <c r="B222" s="163" t="s">
        <v>916</v>
      </c>
      <c r="C222" s="163" t="s">
        <v>50</v>
      </c>
      <c r="D222" s="163"/>
      <c r="E222">
        <v>606</v>
      </c>
      <c r="F222">
        <v>649</v>
      </c>
      <c r="G222">
        <v>778</v>
      </c>
      <c r="H222">
        <v>900</v>
      </c>
      <c r="I222">
        <v>1003</v>
      </c>
      <c r="J222" s="203">
        <v>1108</v>
      </c>
      <c r="K222">
        <v>631</v>
      </c>
      <c r="L222">
        <v>725</v>
      </c>
      <c r="M222">
        <v>938</v>
      </c>
      <c r="N222">
        <v>1136</v>
      </c>
      <c r="O222">
        <v>1248</v>
      </c>
      <c r="P222" s="203">
        <v>1358</v>
      </c>
    </row>
    <row r="223" spans="1:16">
      <c r="A223" s="163" t="s">
        <v>19</v>
      </c>
      <c r="B223" s="163" t="s">
        <v>918</v>
      </c>
      <c r="C223" s="163" t="s">
        <v>19</v>
      </c>
      <c r="D223" s="163"/>
      <c r="E223">
        <v>481</v>
      </c>
      <c r="F223">
        <v>515</v>
      </c>
      <c r="G223">
        <v>618</v>
      </c>
      <c r="H223">
        <v>713</v>
      </c>
      <c r="I223">
        <v>796</v>
      </c>
      <c r="J223" s="203">
        <v>878</v>
      </c>
      <c r="K223">
        <v>510</v>
      </c>
      <c r="L223">
        <v>586</v>
      </c>
      <c r="M223">
        <v>782</v>
      </c>
      <c r="N223">
        <v>895</v>
      </c>
      <c r="O223">
        <v>979</v>
      </c>
      <c r="P223" s="203">
        <v>1061</v>
      </c>
    </row>
    <row r="224" spans="1:16">
      <c r="A224" t="s">
        <v>261</v>
      </c>
      <c r="B224" t="s">
        <v>921</v>
      </c>
      <c r="C224" t="s">
        <v>261</v>
      </c>
      <c r="E224">
        <v>442</v>
      </c>
      <c r="F224">
        <v>473</v>
      </c>
      <c r="G224">
        <v>568</v>
      </c>
      <c r="H224">
        <v>656</v>
      </c>
      <c r="I224">
        <v>732</v>
      </c>
      <c r="J224" s="203">
        <v>808</v>
      </c>
      <c r="K224">
        <v>473</v>
      </c>
      <c r="L224">
        <v>537</v>
      </c>
      <c r="M224">
        <v>637</v>
      </c>
      <c r="N224">
        <v>820</v>
      </c>
      <c r="O224">
        <v>896</v>
      </c>
      <c r="P224" s="203">
        <v>970</v>
      </c>
    </row>
    <row r="225" spans="1:16">
      <c r="A225" t="s">
        <v>262</v>
      </c>
      <c r="B225" t="s">
        <v>924</v>
      </c>
      <c r="C225" t="s">
        <v>262</v>
      </c>
      <c r="E225">
        <v>450</v>
      </c>
      <c r="F225">
        <v>481</v>
      </c>
      <c r="G225">
        <v>577</v>
      </c>
      <c r="H225">
        <v>667</v>
      </c>
      <c r="I225">
        <v>745</v>
      </c>
      <c r="J225" s="203">
        <v>821</v>
      </c>
      <c r="K225">
        <v>451</v>
      </c>
      <c r="L225">
        <v>488</v>
      </c>
      <c r="M225">
        <v>637</v>
      </c>
      <c r="N225">
        <v>816</v>
      </c>
      <c r="O225">
        <v>910</v>
      </c>
      <c r="P225" s="203">
        <v>986</v>
      </c>
    </row>
    <row r="226" spans="1:16">
      <c r="A226" t="s">
        <v>263</v>
      </c>
      <c r="B226" t="s">
        <v>927</v>
      </c>
      <c r="C226" t="s">
        <v>263</v>
      </c>
      <c r="E226">
        <v>442</v>
      </c>
      <c r="F226">
        <v>473</v>
      </c>
      <c r="G226">
        <v>568</v>
      </c>
      <c r="H226">
        <v>656</v>
      </c>
      <c r="I226">
        <v>732</v>
      </c>
      <c r="J226" s="203">
        <v>808</v>
      </c>
      <c r="K226">
        <v>451</v>
      </c>
      <c r="L226">
        <v>495</v>
      </c>
      <c r="M226">
        <v>637</v>
      </c>
      <c r="N226">
        <v>820</v>
      </c>
      <c r="O226">
        <v>896</v>
      </c>
      <c r="P226" s="203">
        <v>970</v>
      </c>
    </row>
    <row r="227" spans="1:16">
      <c r="A227" t="s">
        <v>264</v>
      </c>
      <c r="B227" t="s">
        <v>930</v>
      </c>
      <c r="C227" t="s">
        <v>264</v>
      </c>
      <c r="E227">
        <v>406</v>
      </c>
      <c r="F227">
        <v>473</v>
      </c>
      <c r="G227">
        <v>568</v>
      </c>
      <c r="H227">
        <v>656</v>
      </c>
      <c r="I227">
        <v>732</v>
      </c>
      <c r="J227" s="203">
        <v>808</v>
      </c>
      <c r="K227">
        <v>406</v>
      </c>
      <c r="L227">
        <v>514</v>
      </c>
      <c r="M227">
        <v>637</v>
      </c>
      <c r="N227">
        <v>798</v>
      </c>
      <c r="O227">
        <v>896</v>
      </c>
      <c r="P227" s="203">
        <v>970</v>
      </c>
    </row>
    <row r="228" spans="1:16">
      <c r="A228" s="163" t="s">
        <v>76</v>
      </c>
      <c r="B228" s="163" t="s">
        <v>932</v>
      </c>
      <c r="C228" s="163" t="s">
        <v>76</v>
      </c>
      <c r="D228" s="163"/>
      <c r="E228">
        <v>469</v>
      </c>
      <c r="F228">
        <v>526</v>
      </c>
      <c r="G228">
        <v>631</v>
      </c>
      <c r="H228">
        <v>729</v>
      </c>
      <c r="I228">
        <v>813</v>
      </c>
      <c r="J228" s="203">
        <v>898</v>
      </c>
      <c r="K228">
        <v>469</v>
      </c>
      <c r="L228">
        <v>547</v>
      </c>
      <c r="M228">
        <v>730</v>
      </c>
      <c r="N228">
        <v>914</v>
      </c>
      <c r="O228">
        <v>1000</v>
      </c>
      <c r="P228" s="203">
        <v>1085</v>
      </c>
    </row>
    <row r="229" spans="1:16">
      <c r="A229" s="163" t="s">
        <v>28</v>
      </c>
      <c r="B229" s="163" t="s">
        <v>934</v>
      </c>
      <c r="C229" s="163" t="s">
        <v>28</v>
      </c>
      <c r="D229" s="163"/>
      <c r="E229">
        <v>665</v>
      </c>
      <c r="F229">
        <v>712</v>
      </c>
      <c r="G229">
        <v>855</v>
      </c>
      <c r="H229">
        <v>986</v>
      </c>
      <c r="I229">
        <v>1101</v>
      </c>
      <c r="J229" s="203">
        <v>1215</v>
      </c>
      <c r="K229">
        <v>696</v>
      </c>
      <c r="L229">
        <v>853</v>
      </c>
      <c r="M229">
        <v>1074</v>
      </c>
      <c r="N229">
        <v>1249</v>
      </c>
      <c r="O229">
        <v>1374</v>
      </c>
      <c r="P229" s="203">
        <v>1497</v>
      </c>
    </row>
    <row r="230" spans="1:16">
      <c r="A230" t="s">
        <v>265</v>
      </c>
      <c r="B230" t="s">
        <v>937</v>
      </c>
      <c r="C230" t="s">
        <v>265</v>
      </c>
      <c r="E230">
        <v>445</v>
      </c>
      <c r="F230">
        <v>476</v>
      </c>
      <c r="G230">
        <v>572</v>
      </c>
      <c r="H230">
        <v>660</v>
      </c>
      <c r="I230">
        <v>737</v>
      </c>
      <c r="J230" s="203">
        <v>813</v>
      </c>
      <c r="K230">
        <v>473</v>
      </c>
      <c r="L230">
        <v>539</v>
      </c>
      <c r="M230">
        <v>647</v>
      </c>
      <c r="N230">
        <v>824</v>
      </c>
      <c r="O230">
        <v>900</v>
      </c>
      <c r="P230" s="203">
        <v>975</v>
      </c>
    </row>
    <row r="231" spans="1:16">
      <c r="A231" t="s">
        <v>85</v>
      </c>
      <c r="B231" t="s">
        <v>940</v>
      </c>
      <c r="C231" t="s">
        <v>85</v>
      </c>
      <c r="E231">
        <v>442</v>
      </c>
      <c r="F231">
        <v>473</v>
      </c>
      <c r="G231">
        <v>568</v>
      </c>
      <c r="H231">
        <v>656</v>
      </c>
      <c r="I231">
        <v>732</v>
      </c>
      <c r="J231" s="203">
        <v>808</v>
      </c>
      <c r="K231">
        <v>451</v>
      </c>
      <c r="L231">
        <v>493</v>
      </c>
      <c r="M231">
        <v>637</v>
      </c>
      <c r="N231">
        <v>820</v>
      </c>
      <c r="O231">
        <v>896</v>
      </c>
      <c r="P231" s="203">
        <v>970</v>
      </c>
    </row>
    <row r="232" spans="1:16">
      <c r="A232" s="163" t="s">
        <v>67</v>
      </c>
      <c r="B232" s="163" t="s">
        <v>942</v>
      </c>
      <c r="C232" s="163" t="s">
        <v>67</v>
      </c>
      <c r="D232" s="163"/>
      <c r="E232">
        <v>493</v>
      </c>
      <c r="F232">
        <v>529</v>
      </c>
      <c r="G232">
        <v>635</v>
      </c>
      <c r="H232">
        <v>733</v>
      </c>
      <c r="I232">
        <v>818</v>
      </c>
      <c r="J232" s="203">
        <v>903</v>
      </c>
      <c r="K232">
        <v>623</v>
      </c>
      <c r="L232">
        <v>650</v>
      </c>
      <c r="M232">
        <v>798</v>
      </c>
      <c r="N232">
        <v>919</v>
      </c>
      <c r="O232">
        <v>1006</v>
      </c>
      <c r="P232" s="203">
        <v>1091</v>
      </c>
    </row>
    <row r="233" spans="1:16">
      <c r="A233" t="s">
        <v>266</v>
      </c>
      <c r="B233" t="s">
        <v>945</v>
      </c>
      <c r="C233" t="s">
        <v>266</v>
      </c>
      <c r="E233">
        <v>459</v>
      </c>
      <c r="F233">
        <v>535</v>
      </c>
      <c r="G233">
        <v>637</v>
      </c>
      <c r="H233">
        <v>742</v>
      </c>
      <c r="I233">
        <v>828</v>
      </c>
      <c r="J233" s="203">
        <v>914</v>
      </c>
      <c r="K233">
        <v>459</v>
      </c>
      <c r="L233">
        <v>537</v>
      </c>
      <c r="M233">
        <v>637</v>
      </c>
      <c r="N233">
        <v>864</v>
      </c>
      <c r="O233">
        <v>924</v>
      </c>
      <c r="P233" s="203">
        <v>1063</v>
      </c>
    </row>
    <row r="234" spans="1:16">
      <c r="A234" t="s">
        <v>267</v>
      </c>
      <c r="B234" t="s">
        <v>948</v>
      </c>
      <c r="C234" t="s">
        <v>267</v>
      </c>
      <c r="E234">
        <v>442</v>
      </c>
      <c r="F234">
        <v>473</v>
      </c>
      <c r="G234">
        <v>568</v>
      </c>
      <c r="H234">
        <v>656</v>
      </c>
      <c r="I234">
        <v>732</v>
      </c>
      <c r="J234" s="203">
        <v>808</v>
      </c>
      <c r="K234">
        <v>487</v>
      </c>
      <c r="L234">
        <v>537</v>
      </c>
      <c r="M234">
        <v>637</v>
      </c>
      <c r="N234">
        <v>820</v>
      </c>
      <c r="O234">
        <v>896</v>
      </c>
      <c r="P234" s="203">
        <v>970</v>
      </c>
    </row>
    <row r="235" spans="1:16">
      <c r="A235" t="s">
        <v>269</v>
      </c>
      <c r="B235" t="s">
        <v>951</v>
      </c>
      <c r="C235" t="s">
        <v>269</v>
      </c>
      <c r="E235">
        <v>442</v>
      </c>
      <c r="F235">
        <v>473</v>
      </c>
      <c r="G235">
        <v>568</v>
      </c>
      <c r="H235">
        <v>656</v>
      </c>
      <c r="I235">
        <v>732</v>
      </c>
      <c r="J235" s="203">
        <v>808</v>
      </c>
      <c r="K235">
        <v>461</v>
      </c>
      <c r="L235">
        <v>487</v>
      </c>
      <c r="M235">
        <v>637</v>
      </c>
      <c r="N235">
        <v>820</v>
      </c>
      <c r="O235">
        <v>896</v>
      </c>
      <c r="P235" s="203">
        <v>970</v>
      </c>
    </row>
    <row r="236" spans="1:16">
      <c r="A236" t="s">
        <v>270</v>
      </c>
      <c r="B236" t="s">
        <v>954</v>
      </c>
      <c r="C236" t="s">
        <v>270</v>
      </c>
      <c r="E236">
        <v>478</v>
      </c>
      <c r="F236">
        <v>512</v>
      </c>
      <c r="G236">
        <v>615</v>
      </c>
      <c r="H236">
        <v>710</v>
      </c>
      <c r="I236">
        <v>792</v>
      </c>
      <c r="J236" s="203">
        <v>874</v>
      </c>
      <c r="K236">
        <v>513</v>
      </c>
      <c r="L236">
        <v>535</v>
      </c>
      <c r="M236">
        <v>724</v>
      </c>
      <c r="N236">
        <v>889</v>
      </c>
      <c r="O236">
        <v>968</v>
      </c>
      <c r="P236" s="203">
        <v>1055</v>
      </c>
    </row>
    <row r="237" spans="1:16">
      <c r="A237" s="163" t="s">
        <v>87</v>
      </c>
      <c r="B237" s="163" t="s">
        <v>956</v>
      </c>
      <c r="C237" s="163" t="s">
        <v>87</v>
      </c>
      <c r="D237" s="163"/>
      <c r="E237">
        <v>496</v>
      </c>
      <c r="F237">
        <v>531</v>
      </c>
      <c r="G237">
        <v>638</v>
      </c>
      <c r="H237">
        <v>737</v>
      </c>
      <c r="I237">
        <v>822</v>
      </c>
      <c r="J237" s="203">
        <v>908</v>
      </c>
      <c r="K237">
        <v>542</v>
      </c>
      <c r="L237">
        <v>578</v>
      </c>
      <c r="M237">
        <v>731</v>
      </c>
      <c r="N237">
        <v>910</v>
      </c>
      <c r="O237">
        <v>1011</v>
      </c>
      <c r="P237" s="203">
        <v>1097</v>
      </c>
    </row>
    <row r="238" spans="1:16">
      <c r="A238" t="s">
        <v>271</v>
      </c>
      <c r="B238" t="s">
        <v>959</v>
      </c>
      <c r="C238" t="s">
        <v>271</v>
      </c>
      <c r="E238">
        <v>475</v>
      </c>
      <c r="F238">
        <v>508</v>
      </c>
      <c r="G238">
        <v>610</v>
      </c>
      <c r="H238">
        <v>705</v>
      </c>
      <c r="I238">
        <v>786</v>
      </c>
      <c r="J238" s="203">
        <v>868</v>
      </c>
      <c r="K238">
        <v>524</v>
      </c>
      <c r="L238">
        <v>602</v>
      </c>
      <c r="M238">
        <v>729</v>
      </c>
      <c r="N238">
        <v>883</v>
      </c>
      <c r="O238">
        <v>965</v>
      </c>
      <c r="P238" s="203">
        <v>1047</v>
      </c>
    </row>
    <row r="239" spans="1:16">
      <c r="A239" s="163" t="s">
        <v>59</v>
      </c>
      <c r="B239" s="163" t="s">
        <v>961</v>
      </c>
      <c r="C239" s="163" t="s">
        <v>59</v>
      </c>
      <c r="D239" s="163"/>
      <c r="E239">
        <v>586</v>
      </c>
      <c r="F239">
        <v>628</v>
      </c>
      <c r="G239">
        <v>753</v>
      </c>
      <c r="H239">
        <v>870</v>
      </c>
      <c r="I239">
        <v>971</v>
      </c>
      <c r="J239" s="203">
        <v>1071</v>
      </c>
      <c r="K239">
        <v>623</v>
      </c>
      <c r="L239">
        <v>750</v>
      </c>
      <c r="M239">
        <v>926</v>
      </c>
      <c r="N239">
        <v>1097</v>
      </c>
      <c r="O239">
        <v>1205</v>
      </c>
      <c r="P239" s="203">
        <v>1311</v>
      </c>
    </row>
    <row r="240" spans="1:16">
      <c r="A240" t="s">
        <v>272</v>
      </c>
      <c r="B240" t="s">
        <v>964</v>
      </c>
      <c r="C240" t="s">
        <v>272</v>
      </c>
      <c r="E240">
        <v>450</v>
      </c>
      <c r="F240">
        <v>481</v>
      </c>
      <c r="G240">
        <v>577</v>
      </c>
      <c r="H240">
        <v>667</v>
      </c>
      <c r="I240">
        <v>745</v>
      </c>
      <c r="J240" s="203">
        <v>821</v>
      </c>
      <c r="K240">
        <v>460</v>
      </c>
      <c r="L240">
        <v>537</v>
      </c>
      <c r="M240">
        <v>637</v>
      </c>
      <c r="N240">
        <v>793</v>
      </c>
      <c r="O240">
        <v>851</v>
      </c>
      <c r="P240" s="203">
        <v>979</v>
      </c>
    </row>
    <row r="241" spans="1:16">
      <c r="A241" t="s">
        <v>273</v>
      </c>
      <c r="B241" t="s">
        <v>967</v>
      </c>
      <c r="C241" t="s">
        <v>273</v>
      </c>
      <c r="E241">
        <v>519</v>
      </c>
      <c r="F241">
        <v>568</v>
      </c>
      <c r="G241">
        <v>682</v>
      </c>
      <c r="H241">
        <v>788</v>
      </c>
      <c r="I241">
        <v>878</v>
      </c>
      <c r="J241" s="203">
        <v>970</v>
      </c>
      <c r="K241">
        <v>519</v>
      </c>
      <c r="L241">
        <v>612</v>
      </c>
      <c r="M241">
        <v>732</v>
      </c>
      <c r="N241">
        <v>931</v>
      </c>
      <c r="O241">
        <v>978</v>
      </c>
      <c r="P241" s="203">
        <v>1125</v>
      </c>
    </row>
    <row r="242" spans="1:16">
      <c r="A242" s="163" t="s">
        <v>63</v>
      </c>
      <c r="B242" s="163" t="s">
        <v>970</v>
      </c>
      <c r="C242" s="163" t="s">
        <v>63</v>
      </c>
      <c r="D242" s="163"/>
      <c r="E242">
        <v>442</v>
      </c>
      <c r="F242">
        <v>473</v>
      </c>
      <c r="G242">
        <v>568</v>
      </c>
      <c r="H242">
        <v>656</v>
      </c>
      <c r="I242">
        <v>732</v>
      </c>
      <c r="J242" s="203">
        <v>808</v>
      </c>
      <c r="K242">
        <v>555</v>
      </c>
      <c r="L242">
        <v>596</v>
      </c>
      <c r="M242">
        <v>718</v>
      </c>
      <c r="N242">
        <v>820</v>
      </c>
      <c r="O242">
        <v>896</v>
      </c>
      <c r="P242" s="203">
        <v>970</v>
      </c>
    </row>
    <row r="243" spans="1:16">
      <c r="A243" t="s">
        <v>274</v>
      </c>
      <c r="B243" t="s">
        <v>973</v>
      </c>
      <c r="C243" t="s">
        <v>274</v>
      </c>
      <c r="E243">
        <v>419</v>
      </c>
      <c r="F243">
        <v>506</v>
      </c>
      <c r="G243">
        <v>607</v>
      </c>
      <c r="H243">
        <v>702</v>
      </c>
      <c r="I243">
        <v>783</v>
      </c>
      <c r="J243" s="203">
        <v>864</v>
      </c>
      <c r="K243">
        <v>419</v>
      </c>
      <c r="L243">
        <v>520</v>
      </c>
      <c r="M243">
        <v>704</v>
      </c>
      <c r="N243">
        <v>879</v>
      </c>
      <c r="O243">
        <v>941</v>
      </c>
      <c r="P243" s="203">
        <v>1042</v>
      </c>
    </row>
    <row r="244" spans="1:16">
      <c r="A244" t="s">
        <v>275</v>
      </c>
      <c r="B244" t="s">
        <v>976</v>
      </c>
      <c r="C244" t="s">
        <v>275</v>
      </c>
      <c r="E244">
        <v>456</v>
      </c>
      <c r="F244">
        <v>537</v>
      </c>
      <c r="G244">
        <v>637</v>
      </c>
      <c r="H244">
        <v>745</v>
      </c>
      <c r="I244">
        <v>831</v>
      </c>
      <c r="J244" s="203">
        <v>917</v>
      </c>
      <c r="K244">
        <v>456</v>
      </c>
      <c r="L244">
        <v>537</v>
      </c>
      <c r="M244">
        <v>637</v>
      </c>
      <c r="N244">
        <v>915</v>
      </c>
      <c r="O244">
        <v>924</v>
      </c>
      <c r="P244" s="203">
        <v>1063</v>
      </c>
    </row>
    <row r="245" spans="1:16">
      <c r="A245" s="163" t="s">
        <v>94</v>
      </c>
      <c r="B245" s="163" t="s">
        <v>978</v>
      </c>
      <c r="C245" s="163" t="s">
        <v>94</v>
      </c>
      <c r="D245" s="163"/>
      <c r="E245">
        <v>424</v>
      </c>
      <c r="F245">
        <v>523</v>
      </c>
      <c r="G245">
        <v>628</v>
      </c>
      <c r="H245">
        <v>725</v>
      </c>
      <c r="I245">
        <v>810</v>
      </c>
      <c r="J245" s="203">
        <v>893</v>
      </c>
      <c r="K245">
        <v>424</v>
      </c>
      <c r="L245">
        <v>570</v>
      </c>
      <c r="M245">
        <v>712</v>
      </c>
      <c r="N245">
        <v>909</v>
      </c>
      <c r="O245">
        <v>994</v>
      </c>
      <c r="P245" s="203">
        <v>1078</v>
      </c>
    </row>
    <row r="246" spans="1:16">
      <c r="A246" t="s">
        <v>276</v>
      </c>
      <c r="B246" t="s">
        <v>981</v>
      </c>
      <c r="C246" t="s">
        <v>276</v>
      </c>
      <c r="E246">
        <v>442</v>
      </c>
      <c r="F246">
        <v>473</v>
      </c>
      <c r="G246">
        <v>568</v>
      </c>
      <c r="H246">
        <v>656</v>
      </c>
      <c r="I246">
        <v>732</v>
      </c>
      <c r="J246" s="203">
        <v>808</v>
      </c>
      <c r="K246">
        <v>475</v>
      </c>
      <c r="L246">
        <v>496</v>
      </c>
      <c r="M246">
        <v>671</v>
      </c>
      <c r="N246">
        <v>820</v>
      </c>
      <c r="O246">
        <v>896</v>
      </c>
      <c r="P246" s="203">
        <v>970</v>
      </c>
    </row>
    <row r="247" spans="1:16">
      <c r="A247" t="s">
        <v>277</v>
      </c>
      <c r="B247" t="s">
        <v>984</v>
      </c>
      <c r="C247" t="s">
        <v>277</v>
      </c>
      <c r="E247">
        <v>442</v>
      </c>
      <c r="F247">
        <v>473</v>
      </c>
      <c r="G247">
        <v>568</v>
      </c>
      <c r="H247">
        <v>656</v>
      </c>
      <c r="I247">
        <v>732</v>
      </c>
      <c r="J247" s="203">
        <v>808</v>
      </c>
      <c r="K247">
        <v>455</v>
      </c>
      <c r="L247">
        <v>475</v>
      </c>
      <c r="M247">
        <v>643</v>
      </c>
      <c r="N247">
        <v>820</v>
      </c>
      <c r="O247">
        <v>896</v>
      </c>
      <c r="P247" s="203">
        <v>970</v>
      </c>
    </row>
    <row r="248" spans="1:16">
      <c r="A248" s="163" t="s">
        <v>29</v>
      </c>
      <c r="B248" s="163" t="s">
        <v>986</v>
      </c>
      <c r="C248" s="163" t="s">
        <v>29</v>
      </c>
      <c r="D248" s="163"/>
      <c r="E248">
        <v>665</v>
      </c>
      <c r="F248">
        <v>712</v>
      </c>
      <c r="G248">
        <v>855</v>
      </c>
      <c r="H248">
        <v>986</v>
      </c>
      <c r="I248">
        <v>1101</v>
      </c>
      <c r="J248" s="203">
        <v>1215</v>
      </c>
      <c r="K248">
        <v>696</v>
      </c>
      <c r="L248">
        <v>853</v>
      </c>
      <c r="M248">
        <v>1074</v>
      </c>
      <c r="N248">
        <v>1249</v>
      </c>
      <c r="O248">
        <v>1374</v>
      </c>
      <c r="P248" s="203">
        <v>1497</v>
      </c>
    </row>
    <row r="249" spans="1:16">
      <c r="A249" s="163" t="s">
        <v>82</v>
      </c>
      <c r="B249" s="163" t="s">
        <v>988</v>
      </c>
      <c r="C249" s="163" t="s">
        <v>82</v>
      </c>
      <c r="D249" s="163"/>
      <c r="E249">
        <v>537</v>
      </c>
      <c r="F249">
        <v>575</v>
      </c>
      <c r="G249">
        <v>690</v>
      </c>
      <c r="H249">
        <v>797</v>
      </c>
      <c r="I249">
        <v>890</v>
      </c>
      <c r="J249" s="203">
        <v>981</v>
      </c>
      <c r="K249">
        <v>571</v>
      </c>
      <c r="L249">
        <v>683</v>
      </c>
      <c r="M249">
        <v>857</v>
      </c>
      <c r="N249">
        <v>1002</v>
      </c>
      <c r="O249">
        <v>1099</v>
      </c>
      <c r="P249" s="203">
        <v>1194</v>
      </c>
    </row>
    <row r="250" spans="1:16">
      <c r="A250" t="s">
        <v>278</v>
      </c>
      <c r="B250" t="s">
        <v>991</v>
      </c>
      <c r="C250" t="s">
        <v>278</v>
      </c>
      <c r="E250">
        <v>451</v>
      </c>
      <c r="F250">
        <v>471</v>
      </c>
      <c r="G250">
        <v>607</v>
      </c>
      <c r="H250">
        <v>701</v>
      </c>
      <c r="I250">
        <v>782</v>
      </c>
      <c r="J250" s="203">
        <v>863</v>
      </c>
      <c r="K250">
        <v>451</v>
      </c>
      <c r="L250">
        <v>471</v>
      </c>
      <c r="M250">
        <v>637</v>
      </c>
      <c r="N250">
        <v>878</v>
      </c>
      <c r="O250">
        <v>942</v>
      </c>
      <c r="P250" s="203">
        <v>1041</v>
      </c>
    </row>
    <row r="251" spans="1:16">
      <c r="A251" s="163" t="s">
        <v>279</v>
      </c>
      <c r="B251" s="163" t="s">
        <v>994</v>
      </c>
      <c r="C251" s="163" t="s">
        <v>279</v>
      </c>
      <c r="D251" s="163"/>
      <c r="E251">
        <v>473</v>
      </c>
      <c r="F251">
        <v>588</v>
      </c>
      <c r="G251">
        <v>792</v>
      </c>
      <c r="H251">
        <v>915</v>
      </c>
      <c r="I251">
        <v>1021</v>
      </c>
      <c r="J251" s="203">
        <v>1126</v>
      </c>
      <c r="K251">
        <v>473</v>
      </c>
      <c r="L251">
        <v>588</v>
      </c>
      <c r="M251">
        <v>795</v>
      </c>
      <c r="N251">
        <v>990</v>
      </c>
      <c r="O251">
        <v>1062</v>
      </c>
      <c r="P251" s="203">
        <v>1221</v>
      </c>
    </row>
    <row r="252" spans="1:16">
      <c r="A252" t="s">
        <v>280</v>
      </c>
      <c r="B252" t="s">
        <v>997</v>
      </c>
      <c r="C252" t="s">
        <v>280</v>
      </c>
      <c r="E252">
        <v>473</v>
      </c>
      <c r="F252">
        <v>490</v>
      </c>
      <c r="G252">
        <v>608</v>
      </c>
      <c r="H252">
        <v>703</v>
      </c>
      <c r="I252">
        <v>785</v>
      </c>
      <c r="J252" s="203">
        <v>866</v>
      </c>
      <c r="K252">
        <v>487</v>
      </c>
      <c r="L252">
        <v>490</v>
      </c>
      <c r="M252">
        <v>663</v>
      </c>
      <c r="N252">
        <v>880</v>
      </c>
      <c r="O252">
        <v>963</v>
      </c>
      <c r="P252" s="203">
        <v>1043</v>
      </c>
    </row>
    <row r="253" spans="1:16">
      <c r="A253" t="s">
        <v>281</v>
      </c>
      <c r="B253" t="s">
        <v>1000</v>
      </c>
      <c r="C253" t="s">
        <v>281</v>
      </c>
      <c r="E253">
        <v>462</v>
      </c>
      <c r="F253">
        <v>507</v>
      </c>
      <c r="G253">
        <v>630</v>
      </c>
      <c r="H253">
        <v>726</v>
      </c>
      <c r="I253">
        <v>811</v>
      </c>
      <c r="J253" s="203">
        <v>895</v>
      </c>
      <c r="K253">
        <v>462</v>
      </c>
      <c r="L253">
        <v>507</v>
      </c>
      <c r="M253">
        <v>653</v>
      </c>
      <c r="N253">
        <v>884</v>
      </c>
      <c r="O253">
        <v>947</v>
      </c>
      <c r="P253" s="203">
        <v>1082</v>
      </c>
    </row>
    <row r="254" spans="1:16">
      <c r="A254" t="s">
        <v>282</v>
      </c>
      <c r="B254" t="s">
        <v>1003</v>
      </c>
      <c r="C254" t="s">
        <v>282</v>
      </c>
      <c r="E254">
        <v>436</v>
      </c>
      <c r="F254">
        <v>503</v>
      </c>
      <c r="G254">
        <v>605</v>
      </c>
      <c r="H254">
        <v>698</v>
      </c>
      <c r="I254">
        <v>778</v>
      </c>
      <c r="J254" s="203">
        <v>859</v>
      </c>
      <c r="K254">
        <v>436</v>
      </c>
      <c r="L254">
        <v>542</v>
      </c>
      <c r="M254">
        <v>733</v>
      </c>
      <c r="N254">
        <v>874</v>
      </c>
      <c r="O254">
        <v>955</v>
      </c>
      <c r="P254" s="203">
        <v>1036</v>
      </c>
    </row>
    <row r="255" spans="1:16">
      <c r="A255" t="s">
        <v>283</v>
      </c>
      <c r="B255" t="s">
        <v>1006</v>
      </c>
      <c r="C255" t="s">
        <v>283</v>
      </c>
      <c r="E255">
        <v>442</v>
      </c>
      <c r="F255">
        <v>473</v>
      </c>
      <c r="G255">
        <v>568</v>
      </c>
      <c r="H255">
        <v>656</v>
      </c>
      <c r="I255">
        <v>732</v>
      </c>
      <c r="J255" s="203">
        <v>808</v>
      </c>
      <c r="K255">
        <v>460</v>
      </c>
      <c r="L255">
        <v>485</v>
      </c>
      <c r="M255">
        <v>637</v>
      </c>
      <c r="N255">
        <v>793</v>
      </c>
      <c r="O255">
        <v>896</v>
      </c>
      <c r="P255" s="203">
        <v>970</v>
      </c>
    </row>
    <row r="256" spans="1:16">
      <c r="A256" t="s">
        <v>284</v>
      </c>
      <c r="B256" t="s">
        <v>1009</v>
      </c>
      <c r="C256" t="s">
        <v>284</v>
      </c>
      <c r="E256">
        <v>442</v>
      </c>
      <c r="F256">
        <v>473</v>
      </c>
      <c r="G256">
        <v>568</v>
      </c>
      <c r="H256">
        <v>656</v>
      </c>
      <c r="I256">
        <v>732</v>
      </c>
      <c r="J256" s="203">
        <v>808</v>
      </c>
      <c r="K256">
        <v>458</v>
      </c>
      <c r="L256">
        <v>537</v>
      </c>
      <c r="M256">
        <v>637</v>
      </c>
      <c r="N256">
        <v>820</v>
      </c>
      <c r="O256">
        <v>896</v>
      </c>
      <c r="P256" s="203">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228" bestFit="1" customWidth="1"/>
    <col min="13" max="20" width="11.28515625" style="3" bestFit="1" customWidth="1"/>
    <col min="21" max="21" width="17" bestFit="1" customWidth="1"/>
    <col min="22" max="29" width="17.28515625" style="203" bestFit="1" customWidth="1"/>
    <col min="30" max="37" width="17.28515625" style="22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228">
        <v>5</v>
      </c>
      <c r="F1" s="228">
        <v>6</v>
      </c>
      <c r="G1" s="228">
        <v>7</v>
      </c>
      <c r="H1" s="228">
        <v>8</v>
      </c>
      <c r="I1" s="228">
        <v>9</v>
      </c>
      <c r="J1" s="228">
        <v>10</v>
      </c>
      <c r="K1" s="228">
        <v>11</v>
      </c>
      <c r="L1" s="228">
        <v>12</v>
      </c>
      <c r="M1" s="3">
        <v>13</v>
      </c>
      <c r="N1" s="3">
        <v>14</v>
      </c>
      <c r="O1" s="3">
        <v>15</v>
      </c>
      <c r="P1" s="3">
        <v>16</v>
      </c>
      <c r="Q1" s="3">
        <v>17</v>
      </c>
      <c r="R1" s="3">
        <v>18</v>
      </c>
      <c r="S1" s="3">
        <v>19</v>
      </c>
      <c r="T1" s="3">
        <v>20</v>
      </c>
      <c r="U1">
        <v>21</v>
      </c>
      <c r="V1" s="203">
        <v>22</v>
      </c>
      <c r="W1" s="203">
        <v>23</v>
      </c>
      <c r="X1" s="203">
        <v>24</v>
      </c>
      <c r="Y1" s="203">
        <v>25</v>
      </c>
      <c r="Z1" s="203">
        <v>26</v>
      </c>
      <c r="AA1" s="203">
        <v>27</v>
      </c>
      <c r="AB1" s="203">
        <v>28</v>
      </c>
      <c r="AC1" s="203">
        <v>29</v>
      </c>
      <c r="AD1" s="229">
        <v>30</v>
      </c>
      <c r="AE1" s="229">
        <v>31</v>
      </c>
      <c r="AF1" s="229">
        <v>32</v>
      </c>
      <c r="AG1" s="229">
        <v>33</v>
      </c>
      <c r="AH1" s="229">
        <v>34</v>
      </c>
      <c r="AI1" s="229">
        <v>35</v>
      </c>
      <c r="AJ1" s="229">
        <v>36</v>
      </c>
      <c r="AK1" s="229">
        <v>37</v>
      </c>
      <c r="AL1">
        <v>38</v>
      </c>
      <c r="AM1">
        <v>39</v>
      </c>
      <c r="AN1">
        <v>40</v>
      </c>
      <c r="AO1">
        <v>41</v>
      </c>
    </row>
    <row r="2" spans="1:45">
      <c r="B2" t="s">
        <v>2229</v>
      </c>
    </row>
    <row r="3" spans="1:45">
      <c r="B3" t="s">
        <v>1065</v>
      </c>
      <c r="C3" t="s">
        <v>2225</v>
      </c>
      <c r="D3" t="s">
        <v>2191</v>
      </c>
      <c r="E3" s="228" t="s">
        <v>2192</v>
      </c>
      <c r="F3" s="228" t="s">
        <v>2193</v>
      </c>
      <c r="G3" s="228" t="s">
        <v>2194</v>
      </c>
      <c r="H3" s="228" t="s">
        <v>2195</v>
      </c>
      <c r="I3" s="228" t="s">
        <v>2196</v>
      </c>
      <c r="J3" s="228" t="s">
        <v>2197</v>
      </c>
      <c r="K3" s="228" t="s">
        <v>2198</v>
      </c>
      <c r="L3" s="228" t="s">
        <v>2199</v>
      </c>
      <c r="M3" s="3" t="s">
        <v>2200</v>
      </c>
      <c r="N3" s="3" t="s">
        <v>2201</v>
      </c>
      <c r="O3" s="3" t="s">
        <v>2202</v>
      </c>
      <c r="P3" s="3" t="s">
        <v>2203</v>
      </c>
      <c r="Q3" s="3" t="s">
        <v>2204</v>
      </c>
      <c r="R3" s="3" t="s">
        <v>2205</v>
      </c>
      <c r="S3" s="3" t="s">
        <v>2206</v>
      </c>
      <c r="T3" s="3" t="s">
        <v>2207</v>
      </c>
      <c r="U3" t="s">
        <v>2208</v>
      </c>
      <c r="V3" s="203" t="s">
        <v>2209</v>
      </c>
      <c r="W3" s="203" t="s">
        <v>2210</v>
      </c>
      <c r="X3" s="203" t="s">
        <v>2211</v>
      </c>
      <c r="Y3" s="203" t="s">
        <v>2212</v>
      </c>
      <c r="Z3" s="203" t="s">
        <v>2213</v>
      </c>
      <c r="AA3" s="203" t="s">
        <v>2214</v>
      </c>
      <c r="AB3" s="203" t="s">
        <v>2215</v>
      </c>
      <c r="AC3" s="203" t="s">
        <v>2216</v>
      </c>
      <c r="AD3" s="229" t="s">
        <v>2217</v>
      </c>
      <c r="AE3" s="229" t="s">
        <v>2218</v>
      </c>
      <c r="AF3" s="229" t="s">
        <v>2219</v>
      </c>
      <c r="AG3" s="229" t="s">
        <v>2220</v>
      </c>
      <c r="AH3" s="229" t="s">
        <v>2221</v>
      </c>
      <c r="AI3" s="229" t="s">
        <v>2222</v>
      </c>
      <c r="AJ3" s="229" t="s">
        <v>2223</v>
      </c>
      <c r="AK3" s="229" t="s">
        <v>2224</v>
      </c>
      <c r="AL3" t="s">
        <v>2100</v>
      </c>
      <c r="AM3" t="s">
        <v>2101</v>
      </c>
      <c r="AN3" t="s">
        <v>1060</v>
      </c>
      <c r="AO3" t="s">
        <v>1061</v>
      </c>
      <c r="AP3" t="s">
        <v>1062</v>
      </c>
      <c r="AQ3" t="s">
        <v>1063</v>
      </c>
      <c r="AR3" t="s">
        <v>1064</v>
      </c>
      <c r="AS3" t="s">
        <v>1065</v>
      </c>
    </row>
    <row r="4" spans="1:45">
      <c r="A4" t="str">
        <f>CONCATENATE($B$2,C4)</f>
        <v>4/21/2015 - 3/27/2016Anderson</v>
      </c>
      <c r="B4" t="s">
        <v>289</v>
      </c>
      <c r="C4" t="s">
        <v>95</v>
      </c>
      <c r="D4">
        <v>55000</v>
      </c>
      <c r="E4" s="228">
        <v>19250</v>
      </c>
      <c r="F4" s="228">
        <v>22000</v>
      </c>
      <c r="G4" s="228">
        <v>24750</v>
      </c>
      <c r="H4" s="228">
        <v>27500</v>
      </c>
      <c r="I4" s="228">
        <v>29700</v>
      </c>
      <c r="J4" s="228">
        <v>31900</v>
      </c>
      <c r="K4" s="228">
        <v>34100</v>
      </c>
      <c r="L4" s="228">
        <v>36300</v>
      </c>
      <c r="M4" s="3">
        <v>23100</v>
      </c>
      <c r="N4" s="3">
        <v>26400</v>
      </c>
      <c r="O4" s="3">
        <v>29700</v>
      </c>
      <c r="P4" s="3">
        <v>33000</v>
      </c>
      <c r="Q4" s="3">
        <v>35640</v>
      </c>
      <c r="R4" s="3">
        <v>38280</v>
      </c>
      <c r="S4" s="3">
        <v>40920</v>
      </c>
      <c r="T4" s="3">
        <v>43560</v>
      </c>
      <c r="U4" t="s">
        <v>286</v>
      </c>
      <c r="V4" s="203">
        <v>19450</v>
      </c>
      <c r="W4" s="203">
        <v>22200</v>
      </c>
      <c r="X4" s="203">
        <v>25000</v>
      </c>
      <c r="Y4" s="203">
        <v>27750</v>
      </c>
      <c r="Z4" s="203">
        <v>30000</v>
      </c>
      <c r="AA4" s="203">
        <v>32200</v>
      </c>
      <c r="AB4" s="203">
        <v>34450</v>
      </c>
      <c r="AC4" s="203">
        <v>36650</v>
      </c>
      <c r="AD4" s="229">
        <v>23340</v>
      </c>
      <c r="AE4" s="229">
        <v>26640</v>
      </c>
      <c r="AF4" s="229">
        <v>30000</v>
      </c>
      <c r="AG4" s="229">
        <v>33300</v>
      </c>
      <c r="AH4" s="229">
        <v>36000</v>
      </c>
      <c r="AI4" s="229">
        <v>38640</v>
      </c>
      <c r="AJ4" s="229">
        <v>41340</v>
      </c>
      <c r="AK4" s="22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228">
        <v>21250</v>
      </c>
      <c r="F5" s="228">
        <v>24300</v>
      </c>
      <c r="G5" s="228">
        <v>27350</v>
      </c>
      <c r="H5" s="228">
        <v>30350</v>
      </c>
      <c r="I5" s="228">
        <v>32800</v>
      </c>
      <c r="J5" s="228">
        <v>35250</v>
      </c>
      <c r="K5" s="228">
        <v>37650</v>
      </c>
      <c r="L5" s="228">
        <v>40100</v>
      </c>
      <c r="M5" s="3">
        <v>25500</v>
      </c>
      <c r="N5" s="3">
        <v>29160</v>
      </c>
      <c r="O5" s="3">
        <v>32820</v>
      </c>
      <c r="P5" s="3">
        <v>36420</v>
      </c>
      <c r="Q5" s="3">
        <v>39360</v>
      </c>
      <c r="R5" s="3">
        <v>42300</v>
      </c>
      <c r="S5" s="3">
        <v>45180</v>
      </c>
      <c r="T5" s="3">
        <v>48120</v>
      </c>
      <c r="U5" t="s">
        <v>286</v>
      </c>
      <c r="V5" s="203">
        <v>26100</v>
      </c>
      <c r="W5" s="203">
        <v>29800</v>
      </c>
      <c r="X5" s="203">
        <v>33550</v>
      </c>
      <c r="Y5" s="203">
        <v>37250</v>
      </c>
      <c r="Z5" s="203">
        <v>40250</v>
      </c>
      <c r="AA5" s="203">
        <v>43250</v>
      </c>
      <c r="AB5" s="203">
        <v>46200</v>
      </c>
      <c r="AC5" s="203">
        <v>49200</v>
      </c>
      <c r="AD5" s="229">
        <v>31320</v>
      </c>
      <c r="AE5" s="229">
        <v>35760</v>
      </c>
      <c r="AF5" s="229">
        <v>40260</v>
      </c>
      <c r="AG5" s="229">
        <v>44700</v>
      </c>
      <c r="AH5" s="229">
        <v>48300</v>
      </c>
      <c r="AI5" s="229">
        <v>51900</v>
      </c>
      <c r="AJ5" s="229">
        <v>55440</v>
      </c>
      <c r="AK5" s="229">
        <v>59040</v>
      </c>
      <c r="AL5" t="s">
        <v>292</v>
      </c>
      <c r="AM5" t="s">
        <v>292</v>
      </c>
      <c r="AN5" t="s">
        <v>288</v>
      </c>
      <c r="AO5">
        <v>0</v>
      </c>
      <c r="AP5" t="s">
        <v>293</v>
      </c>
      <c r="AQ5" t="s">
        <v>290</v>
      </c>
      <c r="AR5">
        <v>3</v>
      </c>
      <c r="AS5" t="s">
        <v>293</v>
      </c>
    </row>
    <row r="6" spans="1:45">
      <c r="A6" t="str">
        <f t="shared" si="0"/>
        <v>4/21/2015 - 3/27/2016Angelina</v>
      </c>
      <c r="B6" t="s">
        <v>296</v>
      </c>
      <c r="C6" t="s">
        <v>97</v>
      </c>
      <c r="D6">
        <v>47000</v>
      </c>
      <c r="E6" s="228">
        <v>18350</v>
      </c>
      <c r="F6" s="228">
        <v>21000</v>
      </c>
      <c r="G6" s="228">
        <v>23600</v>
      </c>
      <c r="H6" s="228">
        <v>26200</v>
      </c>
      <c r="I6" s="228">
        <v>28300</v>
      </c>
      <c r="J6" s="228">
        <v>30400</v>
      </c>
      <c r="K6" s="228">
        <v>32500</v>
      </c>
      <c r="L6" s="22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228">
        <v>19650</v>
      </c>
      <c r="F7" s="228">
        <v>22450</v>
      </c>
      <c r="G7" s="228">
        <v>25250</v>
      </c>
      <c r="H7" s="228">
        <v>28050</v>
      </c>
      <c r="I7" s="228">
        <v>30300</v>
      </c>
      <c r="J7" s="228">
        <v>32550</v>
      </c>
      <c r="K7" s="228">
        <v>34800</v>
      </c>
      <c r="L7" s="228">
        <v>37050</v>
      </c>
      <c r="M7" s="3">
        <v>23580</v>
      </c>
      <c r="N7" s="3">
        <v>26940</v>
      </c>
      <c r="O7" s="3">
        <v>30300</v>
      </c>
      <c r="P7" s="3">
        <v>33660</v>
      </c>
      <c r="Q7" s="3">
        <v>36360</v>
      </c>
      <c r="R7" s="3">
        <v>39060</v>
      </c>
      <c r="S7" s="3">
        <v>41760</v>
      </c>
      <c r="T7" s="3">
        <v>44460</v>
      </c>
      <c r="U7" t="s">
        <v>286</v>
      </c>
      <c r="V7" s="203">
        <v>20400</v>
      </c>
      <c r="W7" s="203">
        <v>23300</v>
      </c>
      <c r="X7" s="203">
        <v>26200</v>
      </c>
      <c r="Y7" s="203">
        <v>29100</v>
      </c>
      <c r="Z7" s="203">
        <v>31450</v>
      </c>
      <c r="AA7" s="203">
        <v>33800</v>
      </c>
      <c r="AB7" s="203">
        <v>36100</v>
      </c>
      <c r="AC7" s="203">
        <v>38450</v>
      </c>
      <c r="AD7" s="229">
        <v>24480</v>
      </c>
      <c r="AE7" s="229">
        <v>27960</v>
      </c>
      <c r="AF7" s="229">
        <v>31440</v>
      </c>
      <c r="AG7" s="229">
        <v>34920</v>
      </c>
      <c r="AH7" s="229">
        <v>37740</v>
      </c>
      <c r="AI7" s="229">
        <v>40560</v>
      </c>
      <c r="AJ7" s="229">
        <v>43320</v>
      </c>
      <c r="AK7" s="229">
        <v>46140</v>
      </c>
      <c r="AL7" t="s">
        <v>298</v>
      </c>
      <c r="AM7" t="s">
        <v>298</v>
      </c>
      <c r="AN7" t="s">
        <v>288</v>
      </c>
      <c r="AO7">
        <v>1</v>
      </c>
      <c r="AP7" t="s">
        <v>299</v>
      </c>
      <c r="AQ7" t="s">
        <v>290</v>
      </c>
      <c r="AR7">
        <v>7</v>
      </c>
      <c r="AS7" t="s">
        <v>299</v>
      </c>
    </row>
    <row r="8" spans="1:45">
      <c r="A8" t="str">
        <f t="shared" si="0"/>
        <v>4/21/2015 - 3/27/2016Archer</v>
      </c>
      <c r="B8" t="s">
        <v>303</v>
      </c>
      <c r="C8" t="s">
        <v>92</v>
      </c>
      <c r="D8">
        <v>59300</v>
      </c>
      <c r="E8" s="228">
        <v>20350</v>
      </c>
      <c r="F8" s="228">
        <v>23250</v>
      </c>
      <c r="G8" s="228">
        <v>26150</v>
      </c>
      <c r="H8" s="228">
        <v>29050</v>
      </c>
      <c r="I8" s="228">
        <v>31400</v>
      </c>
      <c r="J8" s="228">
        <v>33700</v>
      </c>
      <c r="K8" s="228">
        <v>36050</v>
      </c>
      <c r="L8" s="22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228">
        <v>21150</v>
      </c>
      <c r="F9" s="228">
        <v>24150</v>
      </c>
      <c r="G9" s="228">
        <v>27150</v>
      </c>
      <c r="H9" s="228">
        <v>30150</v>
      </c>
      <c r="I9" s="228">
        <v>32600</v>
      </c>
      <c r="J9" s="228">
        <v>35000</v>
      </c>
      <c r="K9" s="228">
        <v>37400</v>
      </c>
      <c r="L9" s="228">
        <v>39800</v>
      </c>
      <c r="M9" s="3">
        <v>25380</v>
      </c>
      <c r="N9" s="3">
        <v>28980</v>
      </c>
      <c r="O9" s="3">
        <v>32580</v>
      </c>
      <c r="P9" s="3">
        <v>36180</v>
      </c>
      <c r="Q9" s="3">
        <v>39120</v>
      </c>
      <c r="R9" s="3">
        <v>42000</v>
      </c>
      <c r="S9" s="3">
        <v>44880</v>
      </c>
      <c r="T9" s="3">
        <v>47760</v>
      </c>
      <c r="U9" t="s">
        <v>286</v>
      </c>
      <c r="V9" s="203">
        <v>22200</v>
      </c>
      <c r="W9" s="203">
        <v>25400</v>
      </c>
      <c r="X9" s="203">
        <v>28550</v>
      </c>
      <c r="Y9" s="203">
        <v>31700</v>
      </c>
      <c r="Z9" s="203">
        <v>34250</v>
      </c>
      <c r="AA9" s="203">
        <v>36800</v>
      </c>
      <c r="AB9" s="203">
        <v>39350</v>
      </c>
      <c r="AC9" s="203">
        <v>41850</v>
      </c>
      <c r="AD9" s="229">
        <v>26640</v>
      </c>
      <c r="AE9" s="229">
        <v>30480</v>
      </c>
      <c r="AF9" s="229">
        <v>34260</v>
      </c>
      <c r="AG9" s="229">
        <v>38040</v>
      </c>
      <c r="AH9" s="229">
        <v>41100</v>
      </c>
      <c r="AI9" s="229">
        <v>44160</v>
      </c>
      <c r="AJ9" s="229">
        <v>47220</v>
      </c>
      <c r="AK9" s="22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228">
        <v>19150</v>
      </c>
      <c r="F10" s="228">
        <v>21850</v>
      </c>
      <c r="G10" s="228">
        <v>24600</v>
      </c>
      <c r="H10" s="228">
        <v>27300</v>
      </c>
      <c r="I10" s="228">
        <v>29500</v>
      </c>
      <c r="J10" s="228">
        <v>31700</v>
      </c>
      <c r="K10" s="228">
        <v>33900</v>
      </c>
      <c r="L10" s="22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228">
        <v>22850</v>
      </c>
      <c r="F11" s="228">
        <v>26100</v>
      </c>
      <c r="G11" s="228">
        <v>29350</v>
      </c>
      <c r="H11" s="228">
        <v>32600</v>
      </c>
      <c r="I11" s="228">
        <v>35250</v>
      </c>
      <c r="J11" s="228">
        <v>37850</v>
      </c>
      <c r="K11" s="228">
        <v>40450</v>
      </c>
      <c r="L11" s="228">
        <v>43050</v>
      </c>
      <c r="M11" s="3">
        <v>27420</v>
      </c>
      <c r="N11" s="3">
        <v>31320</v>
      </c>
      <c r="O11" s="3">
        <v>35220</v>
      </c>
      <c r="P11" s="3">
        <v>39120</v>
      </c>
      <c r="Q11" s="3">
        <v>42300</v>
      </c>
      <c r="R11" s="3">
        <v>45420</v>
      </c>
      <c r="S11" s="3">
        <v>48540</v>
      </c>
      <c r="T11" s="3">
        <v>51660</v>
      </c>
      <c r="U11" t="s">
        <v>286</v>
      </c>
      <c r="V11" s="203">
        <v>23850</v>
      </c>
      <c r="W11" s="203">
        <v>27250</v>
      </c>
      <c r="X11" s="203">
        <v>30650</v>
      </c>
      <c r="Y11" s="203">
        <v>34050</v>
      </c>
      <c r="Z11" s="203">
        <v>36800</v>
      </c>
      <c r="AA11" s="203">
        <v>39500</v>
      </c>
      <c r="AB11" s="203">
        <v>42250</v>
      </c>
      <c r="AC11" s="203">
        <v>44950</v>
      </c>
      <c r="AD11" s="229">
        <v>28620</v>
      </c>
      <c r="AE11" s="229">
        <v>32700</v>
      </c>
      <c r="AF11" s="229">
        <v>36780</v>
      </c>
      <c r="AG11" s="229">
        <v>40860</v>
      </c>
      <c r="AH11" s="229">
        <v>44160</v>
      </c>
      <c r="AI11" s="229">
        <v>47400</v>
      </c>
      <c r="AJ11" s="229">
        <v>50700</v>
      </c>
      <c r="AK11" s="22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228">
        <v>18350</v>
      </c>
      <c r="F12" s="228">
        <v>21000</v>
      </c>
      <c r="G12" s="228">
        <v>23600</v>
      </c>
      <c r="H12" s="228">
        <v>26200</v>
      </c>
      <c r="I12" s="228">
        <v>28300</v>
      </c>
      <c r="J12" s="228">
        <v>30400</v>
      </c>
      <c r="K12" s="228">
        <v>32500</v>
      </c>
      <c r="L12" s="228">
        <v>34600</v>
      </c>
      <c r="M12" s="3">
        <v>22020</v>
      </c>
      <c r="N12" s="3">
        <v>25200</v>
      </c>
      <c r="O12" s="3">
        <v>28320</v>
      </c>
      <c r="P12" s="3">
        <v>31440</v>
      </c>
      <c r="Q12" s="3">
        <v>33960</v>
      </c>
      <c r="R12" s="3">
        <v>36480</v>
      </c>
      <c r="S12" s="3">
        <v>39000</v>
      </c>
      <c r="T12" s="3">
        <v>41520</v>
      </c>
      <c r="U12" t="s">
        <v>286</v>
      </c>
      <c r="V12" s="203">
        <v>22400</v>
      </c>
      <c r="W12" s="203">
        <v>25600</v>
      </c>
      <c r="X12" s="203">
        <v>28800</v>
      </c>
      <c r="Y12" s="203">
        <v>31950</v>
      </c>
      <c r="Z12" s="203">
        <v>34550</v>
      </c>
      <c r="AA12" s="203">
        <v>37100</v>
      </c>
      <c r="AB12" s="203">
        <v>39650</v>
      </c>
      <c r="AC12" s="203">
        <v>42200</v>
      </c>
      <c r="AD12" s="229">
        <v>26880</v>
      </c>
      <c r="AE12" s="229">
        <v>30720</v>
      </c>
      <c r="AF12" s="229">
        <v>34560</v>
      </c>
      <c r="AG12" s="229">
        <v>38340</v>
      </c>
      <c r="AH12" s="229">
        <v>41460</v>
      </c>
      <c r="AI12" s="229">
        <v>44520</v>
      </c>
      <c r="AJ12" s="229">
        <v>47580</v>
      </c>
      <c r="AK12" s="22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228">
        <v>21800</v>
      </c>
      <c r="F13" s="228">
        <v>24900</v>
      </c>
      <c r="G13" s="228">
        <v>28000</v>
      </c>
      <c r="H13" s="228">
        <v>31100</v>
      </c>
      <c r="I13" s="228">
        <v>33600</v>
      </c>
      <c r="J13" s="228">
        <v>36100</v>
      </c>
      <c r="K13" s="228">
        <v>38600</v>
      </c>
      <c r="L13" s="22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228">
        <v>26900</v>
      </c>
      <c r="F14" s="228">
        <v>30750</v>
      </c>
      <c r="G14" s="228">
        <v>34600</v>
      </c>
      <c r="H14" s="228">
        <v>38400</v>
      </c>
      <c r="I14" s="228">
        <v>41500</v>
      </c>
      <c r="J14" s="228">
        <v>44550</v>
      </c>
      <c r="K14" s="228">
        <v>47650</v>
      </c>
      <c r="L14" s="228">
        <v>50700</v>
      </c>
      <c r="M14" s="3">
        <v>32280</v>
      </c>
      <c r="N14" s="3">
        <v>36900</v>
      </c>
      <c r="O14" s="3">
        <v>41520</v>
      </c>
      <c r="P14" s="3">
        <v>46080</v>
      </c>
      <c r="Q14" s="3">
        <v>49800</v>
      </c>
      <c r="R14" s="3">
        <v>53460</v>
      </c>
      <c r="S14" s="3">
        <v>57180</v>
      </c>
      <c r="T14" s="3">
        <v>60840</v>
      </c>
      <c r="U14" t="s">
        <v>286</v>
      </c>
      <c r="V14" s="203">
        <v>27650</v>
      </c>
      <c r="W14" s="203">
        <v>31600</v>
      </c>
      <c r="X14" s="203">
        <v>35550</v>
      </c>
      <c r="Y14" s="203">
        <v>39500</v>
      </c>
      <c r="Z14" s="203">
        <v>42700</v>
      </c>
      <c r="AA14" s="203">
        <v>45850</v>
      </c>
      <c r="AB14" s="203">
        <v>49000</v>
      </c>
      <c r="AC14" s="203">
        <v>52150</v>
      </c>
      <c r="AD14" s="229">
        <v>33180</v>
      </c>
      <c r="AE14" s="229">
        <v>37920</v>
      </c>
      <c r="AF14" s="229">
        <v>42660</v>
      </c>
      <c r="AG14" s="229">
        <v>47400</v>
      </c>
      <c r="AH14" s="229">
        <v>51240</v>
      </c>
      <c r="AI14" s="229">
        <v>55020</v>
      </c>
      <c r="AJ14" s="229">
        <v>58800</v>
      </c>
      <c r="AK14" s="22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228">
        <v>20450</v>
      </c>
      <c r="F15" s="228">
        <v>23350</v>
      </c>
      <c r="G15" s="228">
        <v>26250</v>
      </c>
      <c r="H15" s="228">
        <v>29150</v>
      </c>
      <c r="I15" s="228">
        <v>31500</v>
      </c>
      <c r="J15" s="228">
        <v>33850</v>
      </c>
      <c r="K15" s="228">
        <v>36150</v>
      </c>
      <c r="L15" s="228">
        <v>38500</v>
      </c>
      <c r="M15" s="3">
        <v>24540</v>
      </c>
      <c r="N15" s="3">
        <v>28020</v>
      </c>
      <c r="O15" s="3">
        <v>31500</v>
      </c>
      <c r="P15" s="3">
        <v>34980</v>
      </c>
      <c r="Q15" s="3">
        <v>37800</v>
      </c>
      <c r="R15" s="3">
        <v>40620</v>
      </c>
      <c r="S15" s="3">
        <v>43380</v>
      </c>
      <c r="T15" s="3">
        <v>46200</v>
      </c>
      <c r="U15" t="s">
        <v>286</v>
      </c>
      <c r="V15" s="203">
        <v>21600</v>
      </c>
      <c r="W15" s="203">
        <v>24700</v>
      </c>
      <c r="X15" s="203">
        <v>27800</v>
      </c>
      <c r="Y15" s="203">
        <v>30850</v>
      </c>
      <c r="Z15" s="203">
        <v>33350</v>
      </c>
      <c r="AA15" s="203">
        <v>35800</v>
      </c>
      <c r="AB15" s="203">
        <v>38300</v>
      </c>
      <c r="AC15" s="203">
        <v>40750</v>
      </c>
      <c r="AD15" s="229">
        <v>25920</v>
      </c>
      <c r="AE15" s="229">
        <v>29640</v>
      </c>
      <c r="AF15" s="229">
        <v>33360</v>
      </c>
      <c r="AG15" s="229">
        <v>37020</v>
      </c>
      <c r="AH15" s="229">
        <v>40020</v>
      </c>
      <c r="AI15" s="229">
        <v>42960</v>
      </c>
      <c r="AJ15" s="229">
        <v>45960</v>
      </c>
      <c r="AK15" s="22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228">
        <v>18350</v>
      </c>
      <c r="F16" s="228">
        <v>21000</v>
      </c>
      <c r="G16" s="228">
        <v>23600</v>
      </c>
      <c r="H16" s="228">
        <v>26200</v>
      </c>
      <c r="I16" s="228">
        <v>28300</v>
      </c>
      <c r="J16" s="228">
        <v>30400</v>
      </c>
      <c r="K16" s="228">
        <v>32500</v>
      </c>
      <c r="L16" s="228">
        <v>34600</v>
      </c>
      <c r="M16" s="3">
        <v>22020</v>
      </c>
      <c r="N16" s="3">
        <v>25200</v>
      </c>
      <c r="O16" s="3">
        <v>28320</v>
      </c>
      <c r="P16" s="3">
        <v>31440</v>
      </c>
      <c r="Q16" s="3">
        <v>33960</v>
      </c>
      <c r="R16" s="3">
        <v>36480</v>
      </c>
      <c r="S16" s="3">
        <v>39000</v>
      </c>
      <c r="T16" s="3">
        <v>41520</v>
      </c>
      <c r="U16" t="s">
        <v>286</v>
      </c>
      <c r="V16" s="203">
        <v>19750</v>
      </c>
      <c r="W16" s="203">
        <v>22550</v>
      </c>
      <c r="X16" s="203">
        <v>25350</v>
      </c>
      <c r="Y16" s="203">
        <v>28150</v>
      </c>
      <c r="Z16" s="203">
        <v>30450</v>
      </c>
      <c r="AA16" s="203">
        <v>32700</v>
      </c>
      <c r="AB16" s="203">
        <v>34950</v>
      </c>
      <c r="AC16" s="203">
        <v>37200</v>
      </c>
      <c r="AD16" s="229">
        <v>23700</v>
      </c>
      <c r="AE16" s="229">
        <v>27060</v>
      </c>
      <c r="AF16" s="229">
        <v>30420</v>
      </c>
      <c r="AG16" s="229">
        <v>33780</v>
      </c>
      <c r="AH16" s="229">
        <v>36540</v>
      </c>
      <c r="AI16" s="229">
        <v>39240</v>
      </c>
      <c r="AJ16" s="229">
        <v>41940</v>
      </c>
      <c r="AK16" s="22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228">
        <v>20700</v>
      </c>
      <c r="F17" s="228">
        <v>23650</v>
      </c>
      <c r="G17" s="228">
        <v>26600</v>
      </c>
      <c r="H17" s="228">
        <v>29550</v>
      </c>
      <c r="I17" s="228">
        <v>31950</v>
      </c>
      <c r="J17" s="228">
        <v>34300</v>
      </c>
      <c r="K17" s="228">
        <v>36650</v>
      </c>
      <c r="L17" s="22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228">
        <v>21800</v>
      </c>
      <c r="F18" s="228">
        <v>24900</v>
      </c>
      <c r="G18" s="228">
        <v>28000</v>
      </c>
      <c r="H18" s="228">
        <v>31100</v>
      </c>
      <c r="I18" s="228">
        <v>33600</v>
      </c>
      <c r="J18" s="228">
        <v>36100</v>
      </c>
      <c r="K18" s="228">
        <v>38600</v>
      </c>
      <c r="L18" s="22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228">
        <v>23500</v>
      </c>
      <c r="F19" s="228">
        <v>26850</v>
      </c>
      <c r="G19" s="228">
        <v>30200</v>
      </c>
      <c r="H19" s="228">
        <v>33550</v>
      </c>
      <c r="I19" s="228">
        <v>36250</v>
      </c>
      <c r="J19" s="228">
        <v>38950</v>
      </c>
      <c r="K19" s="228">
        <v>41650</v>
      </c>
      <c r="L19" s="228">
        <v>44300</v>
      </c>
      <c r="M19" s="3">
        <v>28200</v>
      </c>
      <c r="N19" s="3">
        <v>32220</v>
      </c>
      <c r="O19" s="3">
        <v>36240</v>
      </c>
      <c r="P19" s="3">
        <v>40260</v>
      </c>
      <c r="Q19" s="3">
        <v>43500</v>
      </c>
      <c r="R19" s="3">
        <v>46740</v>
      </c>
      <c r="S19" s="3">
        <v>49980</v>
      </c>
      <c r="T19" s="3">
        <v>53160</v>
      </c>
      <c r="U19" t="s">
        <v>286</v>
      </c>
      <c r="V19" s="203">
        <v>26400</v>
      </c>
      <c r="W19" s="203">
        <v>30200</v>
      </c>
      <c r="X19" s="203">
        <v>33950</v>
      </c>
      <c r="Y19" s="203">
        <v>37700</v>
      </c>
      <c r="Z19" s="203">
        <v>40750</v>
      </c>
      <c r="AA19" s="203">
        <v>43750</v>
      </c>
      <c r="AB19" s="203">
        <v>46750</v>
      </c>
      <c r="AC19" s="203">
        <v>49800</v>
      </c>
      <c r="AD19" s="229">
        <v>31680</v>
      </c>
      <c r="AE19" s="229">
        <v>36240</v>
      </c>
      <c r="AF19" s="229">
        <v>40740</v>
      </c>
      <c r="AG19" s="229">
        <v>45240</v>
      </c>
      <c r="AH19" s="229">
        <v>48900</v>
      </c>
      <c r="AI19" s="229">
        <v>52500</v>
      </c>
      <c r="AJ19" s="229">
        <v>56100</v>
      </c>
      <c r="AK19" s="22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228">
        <v>20900</v>
      </c>
      <c r="F20" s="228">
        <v>23900</v>
      </c>
      <c r="G20" s="228">
        <v>26900</v>
      </c>
      <c r="H20" s="228">
        <v>29850</v>
      </c>
      <c r="I20" s="228">
        <v>32250</v>
      </c>
      <c r="J20" s="228">
        <v>34650</v>
      </c>
      <c r="K20" s="228">
        <v>37050</v>
      </c>
      <c r="L20" s="228">
        <v>39450</v>
      </c>
      <c r="M20" s="3">
        <v>25080</v>
      </c>
      <c r="N20" s="3">
        <v>28680</v>
      </c>
      <c r="O20" s="3">
        <v>32280</v>
      </c>
      <c r="P20" s="3">
        <v>35820</v>
      </c>
      <c r="Q20" s="3">
        <v>38700</v>
      </c>
      <c r="R20" s="3">
        <v>41580</v>
      </c>
      <c r="S20" s="3">
        <v>44460</v>
      </c>
      <c r="T20" s="3">
        <v>47340</v>
      </c>
      <c r="U20" t="s">
        <v>286</v>
      </c>
      <c r="V20" s="203">
        <v>30100</v>
      </c>
      <c r="W20" s="203">
        <v>34400</v>
      </c>
      <c r="X20" s="203">
        <v>38700</v>
      </c>
      <c r="Y20" s="203">
        <v>42950</v>
      </c>
      <c r="Z20" s="203">
        <v>46400</v>
      </c>
      <c r="AA20" s="203">
        <v>49850</v>
      </c>
      <c r="AB20" s="203">
        <v>53300</v>
      </c>
      <c r="AC20" s="203">
        <v>56700</v>
      </c>
      <c r="AD20" s="229">
        <v>36120</v>
      </c>
      <c r="AE20" s="229">
        <v>41280</v>
      </c>
      <c r="AF20" s="229">
        <v>46440</v>
      </c>
      <c r="AG20" s="229">
        <v>51540</v>
      </c>
      <c r="AH20" s="229">
        <v>55680</v>
      </c>
      <c r="AI20" s="229">
        <v>59820</v>
      </c>
      <c r="AJ20" s="229">
        <v>63960</v>
      </c>
      <c r="AK20" s="22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228">
        <v>20350</v>
      </c>
      <c r="F21" s="228">
        <v>23250</v>
      </c>
      <c r="G21" s="228">
        <v>26150</v>
      </c>
      <c r="H21" s="228">
        <v>29050</v>
      </c>
      <c r="I21" s="228">
        <v>31400</v>
      </c>
      <c r="J21" s="228">
        <v>33700</v>
      </c>
      <c r="K21" s="228">
        <v>36050</v>
      </c>
      <c r="L21" s="22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228">
        <v>18350</v>
      </c>
      <c r="F22" s="228">
        <v>21000</v>
      </c>
      <c r="G22" s="228">
        <v>23600</v>
      </c>
      <c r="H22" s="228">
        <v>26200</v>
      </c>
      <c r="I22" s="228">
        <v>28300</v>
      </c>
      <c r="J22" s="228">
        <v>30400</v>
      </c>
      <c r="K22" s="228">
        <v>32500</v>
      </c>
      <c r="L22" s="228">
        <v>34600</v>
      </c>
      <c r="M22" s="3">
        <v>22020</v>
      </c>
      <c r="N22" s="3">
        <v>25200</v>
      </c>
      <c r="O22" s="3">
        <v>28320</v>
      </c>
      <c r="P22" s="3">
        <v>31440</v>
      </c>
      <c r="Q22" s="3">
        <v>33960</v>
      </c>
      <c r="R22" s="3">
        <v>36480</v>
      </c>
      <c r="S22" s="3">
        <v>39000</v>
      </c>
      <c r="T22" s="3">
        <v>41520</v>
      </c>
      <c r="U22" t="s">
        <v>286</v>
      </c>
      <c r="V22" s="203">
        <v>20100</v>
      </c>
      <c r="W22" s="203">
        <v>22950</v>
      </c>
      <c r="X22" s="203">
        <v>25800</v>
      </c>
      <c r="Y22" s="203">
        <v>28650</v>
      </c>
      <c r="Z22" s="203">
        <v>30950</v>
      </c>
      <c r="AA22" s="203">
        <v>33250</v>
      </c>
      <c r="AB22" s="203">
        <v>35550</v>
      </c>
      <c r="AC22" s="203">
        <v>37850</v>
      </c>
      <c r="AD22" s="229">
        <v>24120</v>
      </c>
      <c r="AE22" s="229">
        <v>27540</v>
      </c>
      <c r="AF22" s="229">
        <v>30960</v>
      </c>
      <c r="AG22" s="229">
        <v>34380</v>
      </c>
      <c r="AH22" s="229">
        <v>37140</v>
      </c>
      <c r="AI22" s="229">
        <v>39900</v>
      </c>
      <c r="AJ22" s="229">
        <v>42660</v>
      </c>
      <c r="AK22" s="22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228">
        <v>28150</v>
      </c>
      <c r="F23" s="228">
        <v>32150</v>
      </c>
      <c r="G23" s="228">
        <v>36150</v>
      </c>
      <c r="H23" s="228">
        <v>40150</v>
      </c>
      <c r="I23" s="228">
        <v>43400</v>
      </c>
      <c r="J23" s="228">
        <v>46600</v>
      </c>
      <c r="K23" s="228">
        <v>49800</v>
      </c>
      <c r="L23" s="228">
        <v>53000</v>
      </c>
      <c r="M23" s="3">
        <v>33780</v>
      </c>
      <c r="N23" s="3">
        <v>38580</v>
      </c>
      <c r="O23" s="3">
        <v>43380</v>
      </c>
      <c r="P23" s="3">
        <v>48180</v>
      </c>
      <c r="Q23" s="3">
        <v>52080</v>
      </c>
      <c r="R23" s="3">
        <v>55920</v>
      </c>
      <c r="S23" s="3">
        <v>59760</v>
      </c>
      <c r="T23" s="3">
        <v>63600</v>
      </c>
      <c r="U23" t="s">
        <v>286</v>
      </c>
      <c r="V23" s="203">
        <v>28150</v>
      </c>
      <c r="W23" s="203">
        <v>32200</v>
      </c>
      <c r="X23" s="203">
        <v>36200</v>
      </c>
      <c r="Y23" s="203">
        <v>40200</v>
      </c>
      <c r="Z23" s="203">
        <v>43450</v>
      </c>
      <c r="AA23" s="203">
        <v>46650</v>
      </c>
      <c r="AB23" s="203">
        <v>49850</v>
      </c>
      <c r="AC23" s="203">
        <v>53100</v>
      </c>
      <c r="AD23" s="229">
        <v>33780</v>
      </c>
      <c r="AE23" s="229">
        <v>38640</v>
      </c>
      <c r="AF23" s="229">
        <v>43440</v>
      </c>
      <c r="AG23" s="229">
        <v>48240</v>
      </c>
      <c r="AH23" s="229">
        <v>52140</v>
      </c>
      <c r="AI23" s="229">
        <v>55980</v>
      </c>
      <c r="AJ23" s="229">
        <v>59820</v>
      </c>
      <c r="AK23" s="22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228">
        <v>21350</v>
      </c>
      <c r="F24" s="228">
        <v>24400</v>
      </c>
      <c r="G24" s="228">
        <v>27450</v>
      </c>
      <c r="H24" s="228">
        <v>30450</v>
      </c>
      <c r="I24" s="228">
        <v>32900</v>
      </c>
      <c r="J24" s="228">
        <v>35350</v>
      </c>
      <c r="K24" s="228">
        <v>37800</v>
      </c>
      <c r="L24" s="228">
        <v>40200</v>
      </c>
      <c r="M24" s="3">
        <v>25620</v>
      </c>
      <c r="N24" s="3">
        <v>29280</v>
      </c>
      <c r="O24" s="3">
        <v>32940</v>
      </c>
      <c r="P24" s="3">
        <v>36540</v>
      </c>
      <c r="Q24" s="3">
        <v>39480</v>
      </c>
      <c r="R24" s="3">
        <v>42420</v>
      </c>
      <c r="S24" s="3">
        <v>45360</v>
      </c>
      <c r="T24" s="3">
        <v>48240</v>
      </c>
      <c r="U24" t="s">
        <v>286</v>
      </c>
      <c r="V24" s="203">
        <v>21700</v>
      </c>
      <c r="W24" s="203">
        <v>24800</v>
      </c>
      <c r="X24" s="203">
        <v>27900</v>
      </c>
      <c r="Y24" s="203">
        <v>31000</v>
      </c>
      <c r="Z24" s="203">
        <v>33500</v>
      </c>
      <c r="AA24" s="203">
        <v>36000</v>
      </c>
      <c r="AB24" s="203">
        <v>38450</v>
      </c>
      <c r="AC24" s="203">
        <v>40950</v>
      </c>
      <c r="AD24" s="229">
        <v>26040</v>
      </c>
      <c r="AE24" s="229">
        <v>29760</v>
      </c>
      <c r="AF24" s="229">
        <v>33480</v>
      </c>
      <c r="AG24" s="229">
        <v>37200</v>
      </c>
      <c r="AH24" s="229">
        <v>40200</v>
      </c>
      <c r="AI24" s="229">
        <v>43200</v>
      </c>
      <c r="AJ24" s="229">
        <v>46140</v>
      </c>
      <c r="AK24" s="22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228">
        <v>20900</v>
      </c>
      <c r="F25" s="228">
        <v>23850</v>
      </c>
      <c r="G25" s="228">
        <v>26850</v>
      </c>
      <c r="H25" s="228">
        <v>29800</v>
      </c>
      <c r="I25" s="228">
        <v>32200</v>
      </c>
      <c r="J25" s="228">
        <v>34600</v>
      </c>
      <c r="K25" s="228">
        <v>37000</v>
      </c>
      <c r="L25" s="228">
        <v>39350</v>
      </c>
      <c r="M25" s="3">
        <v>25080</v>
      </c>
      <c r="N25" s="3">
        <v>28620</v>
      </c>
      <c r="O25" s="3">
        <v>32220</v>
      </c>
      <c r="P25" s="3">
        <v>35760</v>
      </c>
      <c r="Q25" s="3">
        <v>38640</v>
      </c>
      <c r="R25" s="3">
        <v>41520</v>
      </c>
      <c r="S25" s="3">
        <v>44400</v>
      </c>
      <c r="T25" s="3">
        <v>47220</v>
      </c>
      <c r="U25" t="s">
        <v>286</v>
      </c>
      <c r="V25" s="203">
        <v>23200</v>
      </c>
      <c r="W25" s="203">
        <v>26500</v>
      </c>
      <c r="X25" s="203">
        <v>29800</v>
      </c>
      <c r="Y25" s="203">
        <v>33100</v>
      </c>
      <c r="Z25" s="203">
        <v>35750</v>
      </c>
      <c r="AA25" s="203">
        <v>38400</v>
      </c>
      <c r="AB25" s="203">
        <v>41050</v>
      </c>
      <c r="AC25" s="203">
        <v>43700</v>
      </c>
      <c r="AD25" s="229">
        <v>27840</v>
      </c>
      <c r="AE25" s="229">
        <v>31800</v>
      </c>
      <c r="AF25" s="229">
        <v>35760</v>
      </c>
      <c r="AG25" s="229">
        <v>39720</v>
      </c>
      <c r="AH25" s="229">
        <v>42900</v>
      </c>
      <c r="AI25" s="229">
        <v>46080</v>
      </c>
      <c r="AJ25" s="229">
        <v>49260</v>
      </c>
      <c r="AK25" s="22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228">
        <v>18450</v>
      </c>
      <c r="F26" s="228">
        <v>21100</v>
      </c>
      <c r="G26" s="228">
        <v>23750</v>
      </c>
      <c r="H26" s="228">
        <v>26350</v>
      </c>
      <c r="I26" s="228">
        <v>28500</v>
      </c>
      <c r="J26" s="228">
        <v>30600</v>
      </c>
      <c r="K26" s="228">
        <v>32700</v>
      </c>
      <c r="L26" s="228">
        <v>34800</v>
      </c>
      <c r="M26" s="3">
        <v>22140</v>
      </c>
      <c r="N26" s="3">
        <v>25320</v>
      </c>
      <c r="O26" s="3">
        <v>28500</v>
      </c>
      <c r="P26" s="3">
        <v>31620</v>
      </c>
      <c r="Q26" s="3">
        <v>34200</v>
      </c>
      <c r="R26" s="3">
        <v>36720</v>
      </c>
      <c r="S26" s="3">
        <v>39240</v>
      </c>
      <c r="T26" s="3">
        <v>41760</v>
      </c>
      <c r="U26" t="s">
        <v>286</v>
      </c>
      <c r="V26" s="203">
        <v>19050</v>
      </c>
      <c r="W26" s="203">
        <v>21750</v>
      </c>
      <c r="X26" s="203">
        <v>24450</v>
      </c>
      <c r="Y26" s="203">
        <v>27150</v>
      </c>
      <c r="Z26" s="203">
        <v>29350</v>
      </c>
      <c r="AA26" s="203">
        <v>31500</v>
      </c>
      <c r="AB26" s="203">
        <v>33700</v>
      </c>
      <c r="AC26" s="203">
        <v>35850</v>
      </c>
      <c r="AD26" s="229">
        <v>22860</v>
      </c>
      <c r="AE26" s="229">
        <v>26100</v>
      </c>
      <c r="AF26" s="229">
        <v>29340</v>
      </c>
      <c r="AG26" s="229">
        <v>32580</v>
      </c>
      <c r="AH26" s="229">
        <v>35220</v>
      </c>
      <c r="AI26" s="229">
        <v>37800</v>
      </c>
      <c r="AJ26" s="229">
        <v>40440</v>
      </c>
      <c r="AK26" s="22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228">
        <v>18350</v>
      </c>
      <c r="F27" s="228">
        <v>21000</v>
      </c>
      <c r="G27" s="228">
        <v>23600</v>
      </c>
      <c r="H27" s="228">
        <v>26200</v>
      </c>
      <c r="I27" s="228">
        <v>28300</v>
      </c>
      <c r="J27" s="228">
        <v>30400</v>
      </c>
      <c r="K27" s="228">
        <v>32500</v>
      </c>
      <c r="L27" s="22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228">
        <v>18450</v>
      </c>
      <c r="F28" s="228">
        <v>21100</v>
      </c>
      <c r="G28" s="228">
        <v>23750</v>
      </c>
      <c r="H28" s="228">
        <v>26350</v>
      </c>
      <c r="I28" s="228">
        <v>28500</v>
      </c>
      <c r="J28" s="228">
        <v>30600</v>
      </c>
      <c r="K28" s="228">
        <v>32700</v>
      </c>
      <c r="L28" s="22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228">
        <v>21350</v>
      </c>
      <c r="F29" s="228">
        <v>24400</v>
      </c>
      <c r="G29" s="228">
        <v>27450</v>
      </c>
      <c r="H29" s="228">
        <v>30450</v>
      </c>
      <c r="I29" s="228">
        <v>32900</v>
      </c>
      <c r="J29" s="228">
        <v>35350</v>
      </c>
      <c r="K29" s="228">
        <v>37800</v>
      </c>
      <c r="L29" s="228">
        <v>40200</v>
      </c>
      <c r="M29" s="3">
        <v>25620</v>
      </c>
      <c r="N29" s="3">
        <v>29280</v>
      </c>
      <c r="O29" s="3">
        <v>32940</v>
      </c>
      <c r="P29" s="3">
        <v>36540</v>
      </c>
      <c r="Q29" s="3">
        <v>39480</v>
      </c>
      <c r="R29" s="3">
        <v>42420</v>
      </c>
      <c r="S29" s="3">
        <v>45360</v>
      </c>
      <c r="T29" s="3">
        <v>48240</v>
      </c>
      <c r="U29" t="s">
        <v>286</v>
      </c>
      <c r="V29" s="203">
        <v>21700</v>
      </c>
      <c r="W29" s="203">
        <v>24800</v>
      </c>
      <c r="X29" s="203">
        <v>27900</v>
      </c>
      <c r="Y29" s="203">
        <v>31000</v>
      </c>
      <c r="Z29" s="203">
        <v>33500</v>
      </c>
      <c r="AA29" s="203">
        <v>36000</v>
      </c>
      <c r="AB29" s="203">
        <v>38450</v>
      </c>
      <c r="AC29" s="203">
        <v>40950</v>
      </c>
      <c r="AD29" s="229">
        <v>26040</v>
      </c>
      <c r="AE29" s="229">
        <v>29760</v>
      </c>
      <c r="AF29" s="229">
        <v>33480</v>
      </c>
      <c r="AG29" s="229">
        <v>37200</v>
      </c>
      <c r="AH29" s="229">
        <v>40200</v>
      </c>
      <c r="AI29" s="229">
        <v>43200</v>
      </c>
      <c r="AJ29" s="229">
        <v>46140</v>
      </c>
      <c r="AK29" s="22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228">
        <v>21600</v>
      </c>
      <c r="F30" s="228">
        <v>24650</v>
      </c>
      <c r="G30" s="228">
        <v>27750</v>
      </c>
      <c r="H30" s="228">
        <v>30800</v>
      </c>
      <c r="I30" s="228">
        <v>33300</v>
      </c>
      <c r="J30" s="228">
        <v>35750</v>
      </c>
      <c r="K30" s="228">
        <v>38200</v>
      </c>
      <c r="L30" s="228">
        <v>40700</v>
      </c>
      <c r="M30" s="3">
        <v>25920</v>
      </c>
      <c r="N30" s="3">
        <v>29580</v>
      </c>
      <c r="O30" s="3">
        <v>33300</v>
      </c>
      <c r="P30" s="3">
        <v>36960</v>
      </c>
      <c r="Q30" s="3">
        <v>39960</v>
      </c>
      <c r="R30" s="3">
        <v>42900</v>
      </c>
      <c r="S30" s="3">
        <v>45840</v>
      </c>
      <c r="T30" s="3">
        <v>48840</v>
      </c>
      <c r="U30" t="s">
        <v>286</v>
      </c>
      <c r="V30" s="203">
        <v>21600</v>
      </c>
      <c r="W30" s="203">
        <v>24700</v>
      </c>
      <c r="X30" s="203">
        <v>27800</v>
      </c>
      <c r="Y30" s="203">
        <v>30850</v>
      </c>
      <c r="Z30" s="203">
        <v>33350</v>
      </c>
      <c r="AA30" s="203">
        <v>35800</v>
      </c>
      <c r="AB30" s="203">
        <v>38300</v>
      </c>
      <c r="AC30" s="203">
        <v>40750</v>
      </c>
      <c r="AD30" s="229">
        <v>25920</v>
      </c>
      <c r="AE30" s="229">
        <v>29640</v>
      </c>
      <c r="AF30" s="229">
        <v>33360</v>
      </c>
      <c r="AG30" s="229">
        <v>37020</v>
      </c>
      <c r="AH30" s="229">
        <v>40020</v>
      </c>
      <c r="AI30" s="229">
        <v>42960</v>
      </c>
      <c r="AJ30" s="229">
        <v>45960</v>
      </c>
      <c r="AK30" s="22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228">
        <v>26900</v>
      </c>
      <c r="F31" s="228">
        <v>30750</v>
      </c>
      <c r="G31" s="228">
        <v>34600</v>
      </c>
      <c r="H31" s="228">
        <v>38400</v>
      </c>
      <c r="I31" s="228">
        <v>41500</v>
      </c>
      <c r="J31" s="228">
        <v>44550</v>
      </c>
      <c r="K31" s="228">
        <v>47650</v>
      </c>
      <c r="L31" s="228">
        <v>50700</v>
      </c>
      <c r="M31" s="3">
        <v>32280</v>
      </c>
      <c r="N31" s="3">
        <v>36900</v>
      </c>
      <c r="O31" s="3">
        <v>41520</v>
      </c>
      <c r="P31" s="3">
        <v>46080</v>
      </c>
      <c r="Q31" s="3">
        <v>49800</v>
      </c>
      <c r="R31" s="3">
        <v>53460</v>
      </c>
      <c r="S31" s="3">
        <v>57180</v>
      </c>
      <c r="T31" s="3">
        <v>60840</v>
      </c>
      <c r="U31" t="s">
        <v>286</v>
      </c>
      <c r="V31" s="203">
        <v>27650</v>
      </c>
      <c r="W31" s="203">
        <v>31600</v>
      </c>
      <c r="X31" s="203">
        <v>35550</v>
      </c>
      <c r="Y31" s="203">
        <v>39500</v>
      </c>
      <c r="Z31" s="203">
        <v>42700</v>
      </c>
      <c r="AA31" s="203">
        <v>45850</v>
      </c>
      <c r="AB31" s="203">
        <v>49000</v>
      </c>
      <c r="AC31" s="203">
        <v>52150</v>
      </c>
      <c r="AD31" s="229">
        <v>33180</v>
      </c>
      <c r="AE31" s="229">
        <v>37920</v>
      </c>
      <c r="AF31" s="229">
        <v>42660</v>
      </c>
      <c r="AG31" s="229">
        <v>47400</v>
      </c>
      <c r="AH31" s="229">
        <v>51240</v>
      </c>
      <c r="AI31" s="229">
        <v>55020</v>
      </c>
      <c r="AJ31" s="229">
        <v>58800</v>
      </c>
      <c r="AK31" s="22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228">
        <v>20300</v>
      </c>
      <c r="F32" s="228">
        <v>23200</v>
      </c>
      <c r="G32" s="228">
        <v>26100</v>
      </c>
      <c r="H32" s="228">
        <v>28950</v>
      </c>
      <c r="I32" s="228">
        <v>31300</v>
      </c>
      <c r="J32" s="228">
        <v>33600</v>
      </c>
      <c r="K32" s="228">
        <v>35900</v>
      </c>
      <c r="L32" s="22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228">
        <v>19500</v>
      </c>
      <c r="F33" s="228">
        <v>22250</v>
      </c>
      <c r="G33" s="228">
        <v>25050</v>
      </c>
      <c r="H33" s="228">
        <v>27800</v>
      </c>
      <c r="I33" s="228">
        <v>30050</v>
      </c>
      <c r="J33" s="228">
        <v>32250</v>
      </c>
      <c r="K33" s="228">
        <v>34500</v>
      </c>
      <c r="L33" s="228">
        <v>36700</v>
      </c>
      <c r="M33" s="3">
        <v>23400</v>
      </c>
      <c r="N33" s="3">
        <v>26700</v>
      </c>
      <c r="O33" s="3">
        <v>30060</v>
      </c>
      <c r="P33" s="3">
        <v>33360</v>
      </c>
      <c r="Q33" s="3">
        <v>36060</v>
      </c>
      <c r="R33" s="3">
        <v>38700</v>
      </c>
      <c r="S33" s="3">
        <v>41400</v>
      </c>
      <c r="T33" s="3">
        <v>44040</v>
      </c>
      <c r="U33" t="s">
        <v>286</v>
      </c>
      <c r="V33" s="203">
        <v>20200</v>
      </c>
      <c r="W33" s="203">
        <v>23100</v>
      </c>
      <c r="X33" s="203">
        <v>26000</v>
      </c>
      <c r="Y33" s="203">
        <v>28850</v>
      </c>
      <c r="Z33" s="203">
        <v>31200</v>
      </c>
      <c r="AA33" s="203">
        <v>33500</v>
      </c>
      <c r="AB33" s="203">
        <v>35800</v>
      </c>
      <c r="AC33" s="203">
        <v>38100</v>
      </c>
      <c r="AD33" s="229">
        <v>24240</v>
      </c>
      <c r="AE33" s="229">
        <v>27720</v>
      </c>
      <c r="AF33" s="229">
        <v>31200</v>
      </c>
      <c r="AG33" s="229">
        <v>34620</v>
      </c>
      <c r="AH33" s="229">
        <v>37440</v>
      </c>
      <c r="AI33" s="229">
        <v>40200</v>
      </c>
      <c r="AJ33" s="229">
        <v>42960</v>
      </c>
      <c r="AK33" s="22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228">
        <v>18350</v>
      </c>
      <c r="F34" s="228">
        <v>21000</v>
      </c>
      <c r="G34" s="228">
        <v>23600</v>
      </c>
      <c r="H34" s="228">
        <v>26200</v>
      </c>
      <c r="I34" s="228">
        <v>28300</v>
      </c>
      <c r="J34" s="228">
        <v>30400</v>
      </c>
      <c r="K34" s="228">
        <v>32500</v>
      </c>
      <c r="L34" s="228">
        <v>34600</v>
      </c>
      <c r="M34" s="3">
        <v>22020</v>
      </c>
      <c r="N34" s="3">
        <v>25200</v>
      </c>
      <c r="O34" s="3">
        <v>28320</v>
      </c>
      <c r="P34" s="3">
        <v>31440</v>
      </c>
      <c r="Q34" s="3">
        <v>33960</v>
      </c>
      <c r="R34" s="3">
        <v>36480</v>
      </c>
      <c r="S34" s="3">
        <v>39000</v>
      </c>
      <c r="T34" s="3">
        <v>41520</v>
      </c>
      <c r="U34" t="s">
        <v>286</v>
      </c>
      <c r="V34" s="203">
        <v>18400</v>
      </c>
      <c r="W34" s="203">
        <v>21000</v>
      </c>
      <c r="X34" s="203">
        <v>23650</v>
      </c>
      <c r="Y34" s="203">
        <v>26250</v>
      </c>
      <c r="Z34" s="203">
        <v>28350</v>
      </c>
      <c r="AA34" s="203">
        <v>30450</v>
      </c>
      <c r="AB34" s="203">
        <v>32550</v>
      </c>
      <c r="AC34" s="203">
        <v>34650</v>
      </c>
      <c r="AD34" s="229">
        <v>22080</v>
      </c>
      <c r="AE34" s="229">
        <v>25200</v>
      </c>
      <c r="AF34" s="229">
        <v>28380</v>
      </c>
      <c r="AG34" s="229">
        <v>31500</v>
      </c>
      <c r="AH34" s="229">
        <v>34020</v>
      </c>
      <c r="AI34" s="229">
        <v>36540</v>
      </c>
      <c r="AJ34" s="229">
        <v>39060</v>
      </c>
      <c r="AK34" s="22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228">
        <v>18350</v>
      </c>
      <c r="F35" s="228">
        <v>21000</v>
      </c>
      <c r="G35" s="228">
        <v>23600</v>
      </c>
      <c r="H35" s="228">
        <v>26200</v>
      </c>
      <c r="I35" s="228">
        <v>28300</v>
      </c>
      <c r="J35" s="228">
        <v>30400</v>
      </c>
      <c r="K35" s="228">
        <v>32500</v>
      </c>
      <c r="L35" s="22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228">
        <v>21150</v>
      </c>
      <c r="F36" s="228">
        <v>24150</v>
      </c>
      <c r="G36" s="228">
        <v>27150</v>
      </c>
      <c r="H36" s="228">
        <v>30150</v>
      </c>
      <c r="I36" s="228">
        <v>32600</v>
      </c>
      <c r="J36" s="228">
        <v>35000</v>
      </c>
      <c r="K36" s="228">
        <v>37400</v>
      </c>
      <c r="L36" s="228">
        <v>39800</v>
      </c>
      <c r="M36" s="3">
        <v>25380</v>
      </c>
      <c r="N36" s="3">
        <v>28980</v>
      </c>
      <c r="O36" s="3">
        <v>32580</v>
      </c>
      <c r="P36" s="3">
        <v>36180</v>
      </c>
      <c r="Q36" s="3">
        <v>39120</v>
      </c>
      <c r="R36" s="3">
        <v>42000</v>
      </c>
      <c r="S36" s="3">
        <v>44880</v>
      </c>
      <c r="T36" s="3">
        <v>47760</v>
      </c>
      <c r="U36" t="s">
        <v>286</v>
      </c>
      <c r="V36" s="203">
        <v>22200</v>
      </c>
      <c r="W36" s="203">
        <v>25400</v>
      </c>
      <c r="X36" s="203">
        <v>28550</v>
      </c>
      <c r="Y36" s="203">
        <v>31700</v>
      </c>
      <c r="Z36" s="203">
        <v>34250</v>
      </c>
      <c r="AA36" s="203">
        <v>36800</v>
      </c>
      <c r="AB36" s="203">
        <v>39350</v>
      </c>
      <c r="AC36" s="203">
        <v>41850</v>
      </c>
      <c r="AD36" s="229">
        <v>26640</v>
      </c>
      <c r="AE36" s="229">
        <v>30480</v>
      </c>
      <c r="AF36" s="229">
        <v>34260</v>
      </c>
      <c r="AG36" s="229">
        <v>38040</v>
      </c>
      <c r="AH36" s="229">
        <v>41100</v>
      </c>
      <c r="AI36" s="229">
        <v>44160</v>
      </c>
      <c r="AJ36" s="229">
        <v>47220</v>
      </c>
      <c r="AK36" s="22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228">
        <v>18350</v>
      </c>
      <c r="F37" s="228">
        <v>21000</v>
      </c>
      <c r="G37" s="228">
        <v>23600</v>
      </c>
      <c r="H37" s="228">
        <v>26200</v>
      </c>
      <c r="I37" s="228">
        <v>28300</v>
      </c>
      <c r="J37" s="228">
        <v>30400</v>
      </c>
      <c r="K37" s="228">
        <v>32500</v>
      </c>
      <c r="L37" s="22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228">
        <v>18350</v>
      </c>
      <c r="F38" s="228">
        <v>21000</v>
      </c>
      <c r="G38" s="228">
        <v>23600</v>
      </c>
      <c r="H38" s="228">
        <v>26200</v>
      </c>
      <c r="I38" s="228">
        <v>28300</v>
      </c>
      <c r="J38" s="228">
        <v>30400</v>
      </c>
      <c r="K38" s="228">
        <v>32500</v>
      </c>
      <c r="L38" s="22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228">
        <v>24300</v>
      </c>
      <c r="F39" s="228">
        <v>27750</v>
      </c>
      <c r="G39" s="228">
        <v>31200</v>
      </c>
      <c r="H39" s="228">
        <v>34650</v>
      </c>
      <c r="I39" s="228">
        <v>37450</v>
      </c>
      <c r="J39" s="228">
        <v>40200</v>
      </c>
      <c r="K39" s="228">
        <v>43000</v>
      </c>
      <c r="L39" s="22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228">
        <v>18350</v>
      </c>
      <c r="F40" s="228">
        <v>21000</v>
      </c>
      <c r="G40" s="228">
        <v>23600</v>
      </c>
      <c r="H40" s="228">
        <v>26200</v>
      </c>
      <c r="I40" s="228">
        <v>28300</v>
      </c>
      <c r="J40" s="228">
        <v>30400</v>
      </c>
      <c r="K40" s="228">
        <v>32500</v>
      </c>
      <c r="L40" s="228">
        <v>34600</v>
      </c>
      <c r="M40" s="3">
        <v>22020</v>
      </c>
      <c r="N40" s="3">
        <v>25200</v>
      </c>
      <c r="O40" s="3">
        <v>28320</v>
      </c>
      <c r="P40" s="3">
        <v>31440</v>
      </c>
      <c r="Q40" s="3">
        <v>33960</v>
      </c>
      <c r="R40" s="3">
        <v>36480</v>
      </c>
      <c r="S40" s="3">
        <v>39000</v>
      </c>
      <c r="T40" s="3">
        <v>41520</v>
      </c>
      <c r="U40" t="s">
        <v>286</v>
      </c>
      <c r="V40" s="203">
        <v>18500</v>
      </c>
      <c r="W40" s="203">
        <v>21150</v>
      </c>
      <c r="X40" s="203">
        <v>23800</v>
      </c>
      <c r="Y40" s="203">
        <v>26400</v>
      </c>
      <c r="Z40" s="203">
        <v>28550</v>
      </c>
      <c r="AA40" s="203">
        <v>30650</v>
      </c>
      <c r="AB40" s="203">
        <v>32750</v>
      </c>
      <c r="AC40" s="203">
        <v>34850</v>
      </c>
      <c r="AD40" s="229">
        <v>22200</v>
      </c>
      <c r="AE40" s="229">
        <v>25380</v>
      </c>
      <c r="AF40" s="229">
        <v>28560</v>
      </c>
      <c r="AG40" s="229">
        <v>31680</v>
      </c>
      <c r="AH40" s="229">
        <v>34260</v>
      </c>
      <c r="AI40" s="229">
        <v>36780</v>
      </c>
      <c r="AJ40" s="229">
        <v>39300</v>
      </c>
      <c r="AK40" s="22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228">
        <v>20100</v>
      </c>
      <c r="F41" s="228">
        <v>23000</v>
      </c>
      <c r="G41" s="228">
        <v>25850</v>
      </c>
      <c r="H41" s="228">
        <v>28700</v>
      </c>
      <c r="I41" s="228">
        <v>31000</v>
      </c>
      <c r="J41" s="228">
        <v>33300</v>
      </c>
      <c r="K41" s="228">
        <v>35600</v>
      </c>
      <c r="L41" s="228">
        <v>37900</v>
      </c>
      <c r="M41" s="3">
        <v>24120</v>
      </c>
      <c r="N41" s="3">
        <v>27600</v>
      </c>
      <c r="O41" s="3">
        <v>31020</v>
      </c>
      <c r="P41" s="3">
        <v>34440</v>
      </c>
      <c r="Q41" s="3">
        <v>37200</v>
      </c>
      <c r="R41" s="3">
        <v>39960</v>
      </c>
      <c r="S41" s="3">
        <v>42720</v>
      </c>
      <c r="T41" s="3">
        <v>45480</v>
      </c>
      <c r="U41" t="s">
        <v>286</v>
      </c>
      <c r="V41" s="203">
        <v>20800</v>
      </c>
      <c r="W41" s="203">
        <v>23750</v>
      </c>
      <c r="X41" s="203">
        <v>26700</v>
      </c>
      <c r="Y41" s="203">
        <v>29650</v>
      </c>
      <c r="Z41" s="203">
        <v>32050</v>
      </c>
      <c r="AA41" s="203">
        <v>34400</v>
      </c>
      <c r="AB41" s="203">
        <v>36800</v>
      </c>
      <c r="AC41" s="203">
        <v>39150</v>
      </c>
      <c r="AD41" s="229">
        <v>24960</v>
      </c>
      <c r="AE41" s="229">
        <v>28500</v>
      </c>
      <c r="AF41" s="229">
        <v>32040</v>
      </c>
      <c r="AG41" s="229">
        <v>35580</v>
      </c>
      <c r="AH41" s="229">
        <v>38460</v>
      </c>
      <c r="AI41" s="229">
        <v>41280</v>
      </c>
      <c r="AJ41" s="229">
        <v>44160</v>
      </c>
      <c r="AK41" s="22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228">
        <v>20350</v>
      </c>
      <c r="F42" s="228">
        <v>23250</v>
      </c>
      <c r="G42" s="228">
        <v>26150</v>
      </c>
      <c r="H42" s="228">
        <v>29050</v>
      </c>
      <c r="I42" s="228">
        <v>31400</v>
      </c>
      <c r="J42" s="228">
        <v>33700</v>
      </c>
      <c r="K42" s="228">
        <v>36050</v>
      </c>
      <c r="L42" s="22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228">
        <v>18350</v>
      </c>
      <c r="F43" s="228">
        <v>21000</v>
      </c>
      <c r="G43" s="228">
        <v>23600</v>
      </c>
      <c r="H43" s="228">
        <v>26200</v>
      </c>
      <c r="I43" s="228">
        <v>28300</v>
      </c>
      <c r="J43" s="228">
        <v>30400</v>
      </c>
      <c r="K43" s="228">
        <v>32500</v>
      </c>
      <c r="L43" s="228">
        <v>34600</v>
      </c>
      <c r="M43" s="3">
        <v>22020</v>
      </c>
      <c r="N43" s="3">
        <v>25200</v>
      </c>
      <c r="O43" s="3">
        <v>28320</v>
      </c>
      <c r="P43" s="3">
        <v>31440</v>
      </c>
      <c r="Q43" s="3">
        <v>33960</v>
      </c>
      <c r="R43" s="3">
        <v>36480</v>
      </c>
      <c r="S43" s="3">
        <v>39000</v>
      </c>
      <c r="T43" s="3">
        <v>41520</v>
      </c>
      <c r="U43" t="s">
        <v>286</v>
      </c>
      <c r="V43" s="203">
        <v>20000</v>
      </c>
      <c r="W43" s="203">
        <v>22850</v>
      </c>
      <c r="X43" s="203">
        <v>25700</v>
      </c>
      <c r="Y43" s="203">
        <v>28550</v>
      </c>
      <c r="Z43" s="203">
        <v>30850</v>
      </c>
      <c r="AA43" s="203">
        <v>33150</v>
      </c>
      <c r="AB43" s="203">
        <v>35450</v>
      </c>
      <c r="AC43" s="203">
        <v>37700</v>
      </c>
      <c r="AD43" s="229">
        <v>24000</v>
      </c>
      <c r="AE43" s="229">
        <v>27420</v>
      </c>
      <c r="AF43" s="229">
        <v>30840</v>
      </c>
      <c r="AG43" s="229">
        <v>34260</v>
      </c>
      <c r="AH43" s="229">
        <v>37020</v>
      </c>
      <c r="AI43" s="229">
        <v>39780</v>
      </c>
      <c r="AJ43" s="229">
        <v>42540</v>
      </c>
      <c r="AK43" s="22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228">
        <v>20100</v>
      </c>
      <c r="F44" s="228">
        <v>23000</v>
      </c>
      <c r="G44" s="228">
        <v>25850</v>
      </c>
      <c r="H44" s="228">
        <v>28700</v>
      </c>
      <c r="I44" s="228">
        <v>31000</v>
      </c>
      <c r="J44" s="228">
        <v>33300</v>
      </c>
      <c r="K44" s="228">
        <v>35600</v>
      </c>
      <c r="L44" s="228">
        <v>37900</v>
      </c>
      <c r="M44" s="3">
        <v>24120</v>
      </c>
      <c r="N44" s="3">
        <v>27600</v>
      </c>
      <c r="O44" s="3">
        <v>31020</v>
      </c>
      <c r="P44" s="3">
        <v>34440</v>
      </c>
      <c r="Q44" s="3">
        <v>37200</v>
      </c>
      <c r="R44" s="3">
        <v>39960</v>
      </c>
      <c r="S44" s="3">
        <v>42720</v>
      </c>
      <c r="T44" s="3">
        <v>45480</v>
      </c>
      <c r="U44" t="s">
        <v>286</v>
      </c>
      <c r="V44" s="203">
        <v>20650</v>
      </c>
      <c r="W44" s="203">
        <v>23600</v>
      </c>
      <c r="X44" s="203">
        <v>26550</v>
      </c>
      <c r="Y44" s="203">
        <v>29500</v>
      </c>
      <c r="Z44" s="203">
        <v>31900</v>
      </c>
      <c r="AA44" s="203">
        <v>34250</v>
      </c>
      <c r="AB44" s="203">
        <v>36600</v>
      </c>
      <c r="AC44" s="203">
        <v>38950</v>
      </c>
      <c r="AD44" s="229">
        <v>24780</v>
      </c>
      <c r="AE44" s="229">
        <v>28320</v>
      </c>
      <c r="AF44" s="229">
        <v>31860</v>
      </c>
      <c r="AG44" s="229">
        <v>35400</v>
      </c>
      <c r="AH44" s="229">
        <v>38280</v>
      </c>
      <c r="AI44" s="229">
        <v>41100</v>
      </c>
      <c r="AJ44" s="229">
        <v>43920</v>
      </c>
      <c r="AK44" s="22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228">
        <v>18350</v>
      </c>
      <c r="F45" s="228">
        <v>21000</v>
      </c>
      <c r="G45" s="228">
        <v>23600</v>
      </c>
      <c r="H45" s="228">
        <v>26200</v>
      </c>
      <c r="I45" s="228">
        <v>28300</v>
      </c>
      <c r="J45" s="228">
        <v>30400</v>
      </c>
      <c r="K45" s="228">
        <v>32500</v>
      </c>
      <c r="L45" s="22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228">
        <v>24650</v>
      </c>
      <c r="F46" s="228">
        <v>28200</v>
      </c>
      <c r="G46" s="228">
        <v>31700</v>
      </c>
      <c r="H46" s="228">
        <v>35200</v>
      </c>
      <c r="I46" s="228">
        <v>38050</v>
      </c>
      <c r="J46" s="228">
        <v>40850</v>
      </c>
      <c r="K46" s="228">
        <v>43650</v>
      </c>
      <c r="L46" s="228">
        <v>46500</v>
      </c>
      <c r="M46" s="3">
        <v>29580</v>
      </c>
      <c r="N46" s="3">
        <v>33840</v>
      </c>
      <c r="O46" s="3">
        <v>38040</v>
      </c>
      <c r="P46" s="3">
        <v>42240</v>
      </c>
      <c r="Q46" s="3">
        <v>45660</v>
      </c>
      <c r="R46" s="3">
        <v>49020</v>
      </c>
      <c r="S46" s="3">
        <v>52380</v>
      </c>
      <c r="T46" s="3">
        <v>55800</v>
      </c>
      <c r="U46" t="s">
        <v>286</v>
      </c>
      <c r="V46" s="203">
        <v>25300</v>
      </c>
      <c r="W46" s="203">
        <v>28900</v>
      </c>
      <c r="X46" s="203">
        <v>32500</v>
      </c>
      <c r="Y46" s="203">
        <v>36100</v>
      </c>
      <c r="Z46" s="203">
        <v>39000</v>
      </c>
      <c r="AA46" s="203">
        <v>41900</v>
      </c>
      <c r="AB46" s="203">
        <v>44800</v>
      </c>
      <c r="AC46" s="203">
        <v>47700</v>
      </c>
      <c r="AD46" s="229">
        <v>30360</v>
      </c>
      <c r="AE46" s="229">
        <v>34680</v>
      </c>
      <c r="AF46" s="229">
        <v>39000</v>
      </c>
      <c r="AG46" s="229">
        <v>43320</v>
      </c>
      <c r="AH46" s="229">
        <v>46800</v>
      </c>
      <c r="AI46" s="229">
        <v>50280</v>
      </c>
      <c r="AJ46" s="229">
        <v>53760</v>
      </c>
      <c r="AK46" s="22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228">
        <v>18350</v>
      </c>
      <c r="F47" s="228">
        <v>21000</v>
      </c>
      <c r="G47" s="228">
        <v>23600</v>
      </c>
      <c r="H47" s="228">
        <v>26200</v>
      </c>
      <c r="I47" s="228">
        <v>28300</v>
      </c>
      <c r="J47" s="228">
        <v>30400</v>
      </c>
      <c r="K47" s="228">
        <v>32500</v>
      </c>
      <c r="L47" s="228">
        <v>34600</v>
      </c>
      <c r="M47" s="3">
        <v>22020</v>
      </c>
      <c r="N47" s="3">
        <v>25200</v>
      </c>
      <c r="O47" s="3">
        <v>28320</v>
      </c>
      <c r="P47" s="3">
        <v>31440</v>
      </c>
      <c r="Q47" s="3">
        <v>33960</v>
      </c>
      <c r="R47" s="3">
        <v>36480</v>
      </c>
      <c r="S47" s="3">
        <v>39000</v>
      </c>
      <c r="T47" s="3">
        <v>41520</v>
      </c>
      <c r="U47" t="s">
        <v>286</v>
      </c>
      <c r="V47" s="203">
        <v>20950</v>
      </c>
      <c r="W47" s="203">
        <v>23950</v>
      </c>
      <c r="X47" s="203">
        <v>26950</v>
      </c>
      <c r="Y47" s="203">
        <v>29900</v>
      </c>
      <c r="Z47" s="203">
        <v>32300</v>
      </c>
      <c r="AA47" s="203">
        <v>34700</v>
      </c>
      <c r="AB47" s="203">
        <v>37100</v>
      </c>
      <c r="AC47" s="203">
        <v>39500</v>
      </c>
      <c r="AD47" s="229">
        <v>25140</v>
      </c>
      <c r="AE47" s="229">
        <v>28740</v>
      </c>
      <c r="AF47" s="229">
        <v>32340</v>
      </c>
      <c r="AG47" s="229">
        <v>35880</v>
      </c>
      <c r="AH47" s="229">
        <v>38760</v>
      </c>
      <c r="AI47" s="229">
        <v>41640</v>
      </c>
      <c r="AJ47" s="229">
        <v>44520</v>
      </c>
      <c r="AK47" s="22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228">
        <v>19850</v>
      </c>
      <c r="F48" s="228">
        <v>22650</v>
      </c>
      <c r="G48" s="228">
        <v>25500</v>
      </c>
      <c r="H48" s="228">
        <v>28300</v>
      </c>
      <c r="I48" s="228">
        <v>30600</v>
      </c>
      <c r="J48" s="228">
        <v>32850</v>
      </c>
      <c r="K48" s="228">
        <v>35100</v>
      </c>
      <c r="L48" s="22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228">
        <v>21800</v>
      </c>
      <c r="F49" s="228">
        <v>24900</v>
      </c>
      <c r="G49" s="228">
        <v>28000</v>
      </c>
      <c r="H49" s="228">
        <v>31100</v>
      </c>
      <c r="I49" s="228">
        <v>33600</v>
      </c>
      <c r="J49" s="228">
        <v>36100</v>
      </c>
      <c r="K49" s="228">
        <v>38600</v>
      </c>
      <c r="L49" s="22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228">
        <v>18350</v>
      </c>
      <c r="F50" s="228">
        <v>21000</v>
      </c>
      <c r="G50" s="228">
        <v>23600</v>
      </c>
      <c r="H50" s="228">
        <v>26200</v>
      </c>
      <c r="I50" s="228">
        <v>28300</v>
      </c>
      <c r="J50" s="228">
        <v>30400</v>
      </c>
      <c r="K50" s="228">
        <v>32500</v>
      </c>
      <c r="L50" s="228">
        <v>34600</v>
      </c>
      <c r="M50" s="3">
        <v>22020</v>
      </c>
      <c r="N50" s="3">
        <v>25200</v>
      </c>
      <c r="O50" s="3">
        <v>28320</v>
      </c>
      <c r="P50" s="3">
        <v>31440</v>
      </c>
      <c r="Q50" s="3">
        <v>33960</v>
      </c>
      <c r="R50" s="3">
        <v>36480</v>
      </c>
      <c r="S50" s="3">
        <v>39000</v>
      </c>
      <c r="T50" s="3">
        <v>41520</v>
      </c>
      <c r="U50" t="s">
        <v>286</v>
      </c>
      <c r="V50" s="203">
        <v>18600</v>
      </c>
      <c r="W50" s="203">
        <v>21250</v>
      </c>
      <c r="X50" s="203">
        <v>23900</v>
      </c>
      <c r="Y50" s="203">
        <v>26550</v>
      </c>
      <c r="Z50" s="203">
        <v>28700</v>
      </c>
      <c r="AA50" s="203">
        <v>30800</v>
      </c>
      <c r="AB50" s="203">
        <v>32950</v>
      </c>
      <c r="AC50" s="203">
        <v>35050</v>
      </c>
      <c r="AD50" s="229">
        <v>22320</v>
      </c>
      <c r="AE50" s="229">
        <v>25500</v>
      </c>
      <c r="AF50" s="229">
        <v>28680</v>
      </c>
      <c r="AG50" s="229">
        <v>31860</v>
      </c>
      <c r="AH50" s="229">
        <v>34440</v>
      </c>
      <c r="AI50" s="229">
        <v>36960</v>
      </c>
      <c r="AJ50" s="229">
        <v>39540</v>
      </c>
      <c r="AK50" s="22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228">
        <v>21100</v>
      </c>
      <c r="F51" s="228">
        <v>24100</v>
      </c>
      <c r="G51" s="228">
        <v>27100</v>
      </c>
      <c r="H51" s="228">
        <v>30100</v>
      </c>
      <c r="I51" s="228">
        <v>32550</v>
      </c>
      <c r="J51" s="228">
        <v>34950</v>
      </c>
      <c r="K51" s="228">
        <v>37350</v>
      </c>
      <c r="L51" s="228">
        <v>39750</v>
      </c>
      <c r="M51" s="3">
        <v>25320</v>
      </c>
      <c r="N51" s="3">
        <v>28920</v>
      </c>
      <c r="O51" s="3">
        <v>32520</v>
      </c>
      <c r="P51" s="3">
        <v>36120</v>
      </c>
      <c r="Q51" s="3">
        <v>39060</v>
      </c>
      <c r="R51" s="3">
        <v>41940</v>
      </c>
      <c r="S51" s="3">
        <v>44820</v>
      </c>
      <c r="T51" s="3">
        <v>47700</v>
      </c>
      <c r="U51" t="s">
        <v>286</v>
      </c>
      <c r="V51" s="203">
        <v>21250</v>
      </c>
      <c r="W51" s="203">
        <v>24250</v>
      </c>
      <c r="X51" s="203">
        <v>27300</v>
      </c>
      <c r="Y51" s="203">
        <v>30300</v>
      </c>
      <c r="Z51" s="203">
        <v>32750</v>
      </c>
      <c r="AA51" s="203">
        <v>35150</v>
      </c>
      <c r="AB51" s="203">
        <v>37600</v>
      </c>
      <c r="AC51" s="203">
        <v>40000</v>
      </c>
      <c r="AD51" s="229">
        <v>25500</v>
      </c>
      <c r="AE51" s="229">
        <v>29100</v>
      </c>
      <c r="AF51" s="229">
        <v>32760</v>
      </c>
      <c r="AG51" s="229">
        <v>36360</v>
      </c>
      <c r="AH51" s="229">
        <v>39300</v>
      </c>
      <c r="AI51" s="229">
        <v>42180</v>
      </c>
      <c r="AJ51" s="229">
        <v>45120</v>
      </c>
      <c r="AK51" s="22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228">
        <v>21400</v>
      </c>
      <c r="F52" s="228">
        <v>24450</v>
      </c>
      <c r="G52" s="228">
        <v>27500</v>
      </c>
      <c r="H52" s="228">
        <v>30550</v>
      </c>
      <c r="I52" s="228">
        <v>33000</v>
      </c>
      <c r="J52" s="228">
        <v>35450</v>
      </c>
      <c r="K52" s="228">
        <v>37900</v>
      </c>
      <c r="L52" s="228">
        <v>40350</v>
      </c>
      <c r="M52" s="3">
        <v>25680</v>
      </c>
      <c r="N52" s="3">
        <v>29340</v>
      </c>
      <c r="O52" s="3">
        <v>33000</v>
      </c>
      <c r="P52" s="3">
        <v>36660</v>
      </c>
      <c r="Q52" s="3">
        <v>39600</v>
      </c>
      <c r="R52" s="3">
        <v>42540</v>
      </c>
      <c r="S52" s="3">
        <v>45480</v>
      </c>
      <c r="T52" s="3">
        <v>48420</v>
      </c>
      <c r="U52" t="s">
        <v>286</v>
      </c>
      <c r="V52" s="203">
        <v>21800</v>
      </c>
      <c r="W52" s="203">
        <v>24900</v>
      </c>
      <c r="X52" s="203">
        <v>28000</v>
      </c>
      <c r="Y52" s="203">
        <v>31100</v>
      </c>
      <c r="Z52" s="203">
        <v>33600</v>
      </c>
      <c r="AA52" s="203">
        <v>36100</v>
      </c>
      <c r="AB52" s="203">
        <v>38600</v>
      </c>
      <c r="AC52" s="203">
        <v>41100</v>
      </c>
      <c r="AD52" s="229">
        <v>26160</v>
      </c>
      <c r="AE52" s="229">
        <v>29880</v>
      </c>
      <c r="AF52" s="229">
        <v>33600</v>
      </c>
      <c r="AG52" s="229">
        <v>37320</v>
      </c>
      <c r="AH52" s="229">
        <v>40320</v>
      </c>
      <c r="AI52" s="229">
        <v>43320</v>
      </c>
      <c r="AJ52" s="229">
        <v>46320</v>
      </c>
      <c r="AK52" s="22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228">
        <v>20700</v>
      </c>
      <c r="F53" s="228">
        <v>23650</v>
      </c>
      <c r="G53" s="228">
        <v>26600</v>
      </c>
      <c r="H53" s="228">
        <v>29550</v>
      </c>
      <c r="I53" s="228">
        <v>31950</v>
      </c>
      <c r="J53" s="228">
        <v>34300</v>
      </c>
      <c r="K53" s="228">
        <v>36650</v>
      </c>
      <c r="L53" s="22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228">
        <v>18350</v>
      </c>
      <c r="F54" s="228">
        <v>21000</v>
      </c>
      <c r="G54" s="228">
        <v>23600</v>
      </c>
      <c r="H54" s="228">
        <v>26200</v>
      </c>
      <c r="I54" s="228">
        <v>28300</v>
      </c>
      <c r="J54" s="228">
        <v>30400</v>
      </c>
      <c r="K54" s="228">
        <v>32500</v>
      </c>
      <c r="L54" s="22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228">
        <v>20550</v>
      </c>
      <c r="F55" s="228">
        <v>23500</v>
      </c>
      <c r="G55" s="228">
        <v>26450</v>
      </c>
      <c r="H55" s="228">
        <v>29350</v>
      </c>
      <c r="I55" s="228">
        <v>31700</v>
      </c>
      <c r="J55" s="228">
        <v>34050</v>
      </c>
      <c r="K55" s="228">
        <v>36400</v>
      </c>
      <c r="L55" s="228">
        <v>38750</v>
      </c>
      <c r="M55" s="3">
        <v>24660</v>
      </c>
      <c r="N55" s="3">
        <v>28200</v>
      </c>
      <c r="O55" s="3">
        <v>31740</v>
      </c>
      <c r="P55" s="3">
        <v>35220</v>
      </c>
      <c r="Q55" s="3">
        <v>38040</v>
      </c>
      <c r="R55" s="3">
        <v>40860</v>
      </c>
      <c r="S55" s="3">
        <v>43680</v>
      </c>
      <c r="T55" s="3">
        <v>46500</v>
      </c>
      <c r="U55" t="s">
        <v>286</v>
      </c>
      <c r="V55" s="203">
        <v>21400</v>
      </c>
      <c r="W55" s="203">
        <v>24450</v>
      </c>
      <c r="X55" s="203">
        <v>27500</v>
      </c>
      <c r="Y55" s="203">
        <v>30550</v>
      </c>
      <c r="Z55" s="203">
        <v>33000</v>
      </c>
      <c r="AA55" s="203">
        <v>35450</v>
      </c>
      <c r="AB55" s="203">
        <v>37900</v>
      </c>
      <c r="AC55" s="203">
        <v>40350</v>
      </c>
      <c r="AD55" s="229">
        <v>25680</v>
      </c>
      <c r="AE55" s="229">
        <v>29340</v>
      </c>
      <c r="AF55" s="229">
        <v>33000</v>
      </c>
      <c r="AG55" s="229">
        <v>36660</v>
      </c>
      <c r="AH55" s="229">
        <v>39600</v>
      </c>
      <c r="AI55" s="229">
        <v>42540</v>
      </c>
      <c r="AJ55" s="229">
        <v>45480</v>
      </c>
      <c r="AK55" s="22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228">
        <v>19150</v>
      </c>
      <c r="F56" s="228">
        <v>21900</v>
      </c>
      <c r="G56" s="228">
        <v>24650</v>
      </c>
      <c r="H56" s="228">
        <v>27350</v>
      </c>
      <c r="I56" s="228">
        <v>29550</v>
      </c>
      <c r="J56" s="228">
        <v>31750</v>
      </c>
      <c r="K56" s="228">
        <v>33950</v>
      </c>
      <c r="L56" s="228">
        <v>36150</v>
      </c>
      <c r="M56" s="3">
        <v>22980</v>
      </c>
      <c r="N56" s="3">
        <v>26280</v>
      </c>
      <c r="O56" s="3">
        <v>29580</v>
      </c>
      <c r="P56" s="3">
        <v>32820</v>
      </c>
      <c r="Q56" s="3">
        <v>35460</v>
      </c>
      <c r="R56" s="3">
        <v>38100</v>
      </c>
      <c r="S56" s="3">
        <v>40740</v>
      </c>
      <c r="T56" s="3">
        <v>43380</v>
      </c>
      <c r="U56" t="s">
        <v>286</v>
      </c>
      <c r="V56" s="203">
        <v>20200</v>
      </c>
      <c r="W56" s="203">
        <v>23100</v>
      </c>
      <c r="X56" s="203">
        <v>26000</v>
      </c>
      <c r="Y56" s="203">
        <v>28850</v>
      </c>
      <c r="Z56" s="203">
        <v>31200</v>
      </c>
      <c r="AA56" s="203">
        <v>33500</v>
      </c>
      <c r="AB56" s="203">
        <v>35800</v>
      </c>
      <c r="AC56" s="203">
        <v>38100</v>
      </c>
      <c r="AD56" s="229">
        <v>24240</v>
      </c>
      <c r="AE56" s="229">
        <v>27720</v>
      </c>
      <c r="AF56" s="229">
        <v>31200</v>
      </c>
      <c r="AG56" s="229">
        <v>34620</v>
      </c>
      <c r="AH56" s="229">
        <v>37440</v>
      </c>
      <c r="AI56" s="229">
        <v>40200</v>
      </c>
      <c r="AJ56" s="229">
        <v>42960</v>
      </c>
      <c r="AK56" s="22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228">
        <v>19650</v>
      </c>
      <c r="F57" s="228">
        <v>22450</v>
      </c>
      <c r="G57" s="228">
        <v>25250</v>
      </c>
      <c r="H57" s="228">
        <v>28050</v>
      </c>
      <c r="I57" s="228">
        <v>30300</v>
      </c>
      <c r="J57" s="228">
        <v>32550</v>
      </c>
      <c r="K57" s="228">
        <v>34800</v>
      </c>
      <c r="L57" s="22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228">
        <v>18350</v>
      </c>
      <c r="F58" s="228">
        <v>21000</v>
      </c>
      <c r="G58" s="228">
        <v>23600</v>
      </c>
      <c r="H58" s="228">
        <v>26200</v>
      </c>
      <c r="I58" s="228">
        <v>28300</v>
      </c>
      <c r="J58" s="228">
        <v>30400</v>
      </c>
      <c r="K58" s="228">
        <v>32500</v>
      </c>
      <c r="L58" s="228">
        <v>34600</v>
      </c>
      <c r="M58" s="3">
        <v>22020</v>
      </c>
      <c r="N58" s="3">
        <v>25200</v>
      </c>
      <c r="O58" s="3">
        <v>28320</v>
      </c>
      <c r="P58" s="3">
        <v>31440</v>
      </c>
      <c r="Q58" s="3">
        <v>33960</v>
      </c>
      <c r="R58" s="3">
        <v>36480</v>
      </c>
      <c r="S58" s="3">
        <v>39000</v>
      </c>
      <c r="T58" s="3">
        <v>41520</v>
      </c>
      <c r="U58" t="s">
        <v>286</v>
      </c>
      <c r="V58" s="203">
        <v>21250</v>
      </c>
      <c r="W58" s="203">
        <v>24300</v>
      </c>
      <c r="X58" s="203">
        <v>27350</v>
      </c>
      <c r="Y58" s="203">
        <v>30350</v>
      </c>
      <c r="Z58" s="203">
        <v>32800</v>
      </c>
      <c r="AA58" s="203">
        <v>35250</v>
      </c>
      <c r="AB58" s="203">
        <v>37650</v>
      </c>
      <c r="AC58" s="203">
        <v>40100</v>
      </c>
      <c r="AD58" s="229">
        <v>25500</v>
      </c>
      <c r="AE58" s="229">
        <v>29160</v>
      </c>
      <c r="AF58" s="229">
        <v>32820</v>
      </c>
      <c r="AG58" s="229">
        <v>36420</v>
      </c>
      <c r="AH58" s="229">
        <v>39360</v>
      </c>
      <c r="AI58" s="229">
        <v>42300</v>
      </c>
      <c r="AJ58" s="229">
        <v>45180</v>
      </c>
      <c r="AK58" s="22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228">
        <v>18350</v>
      </c>
      <c r="F59" s="228">
        <v>21000</v>
      </c>
      <c r="G59" s="228">
        <v>23600</v>
      </c>
      <c r="H59" s="228">
        <v>26200</v>
      </c>
      <c r="I59" s="228">
        <v>28300</v>
      </c>
      <c r="J59" s="228">
        <v>30400</v>
      </c>
      <c r="K59" s="228">
        <v>32500</v>
      </c>
      <c r="L59" s="228">
        <v>34600</v>
      </c>
      <c r="M59" s="3">
        <v>22020</v>
      </c>
      <c r="N59" s="3">
        <v>25200</v>
      </c>
      <c r="O59" s="3">
        <v>28320</v>
      </c>
      <c r="P59" s="3">
        <v>31440</v>
      </c>
      <c r="Q59" s="3">
        <v>33960</v>
      </c>
      <c r="R59" s="3">
        <v>36480</v>
      </c>
      <c r="S59" s="3">
        <v>39000</v>
      </c>
      <c r="T59" s="3">
        <v>41520</v>
      </c>
      <c r="U59" t="s">
        <v>286</v>
      </c>
      <c r="V59" s="203">
        <v>20700</v>
      </c>
      <c r="W59" s="203">
        <v>23650</v>
      </c>
      <c r="X59" s="203">
        <v>26600</v>
      </c>
      <c r="Y59" s="203">
        <v>29550</v>
      </c>
      <c r="Z59" s="203">
        <v>31950</v>
      </c>
      <c r="AA59" s="203">
        <v>34300</v>
      </c>
      <c r="AB59" s="203">
        <v>36650</v>
      </c>
      <c r="AC59" s="203">
        <v>39050</v>
      </c>
      <c r="AD59" s="229">
        <v>24840</v>
      </c>
      <c r="AE59" s="229">
        <v>28380</v>
      </c>
      <c r="AF59" s="229">
        <v>31920</v>
      </c>
      <c r="AG59" s="229">
        <v>35460</v>
      </c>
      <c r="AH59" s="229">
        <v>38340</v>
      </c>
      <c r="AI59" s="229">
        <v>41160</v>
      </c>
      <c r="AJ59" s="229">
        <v>43980</v>
      </c>
      <c r="AK59" s="22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228">
        <v>24650</v>
      </c>
      <c r="F60" s="228">
        <v>28200</v>
      </c>
      <c r="G60" s="228">
        <v>31700</v>
      </c>
      <c r="H60" s="228">
        <v>35200</v>
      </c>
      <c r="I60" s="228">
        <v>38050</v>
      </c>
      <c r="J60" s="228">
        <v>40850</v>
      </c>
      <c r="K60" s="228">
        <v>43650</v>
      </c>
      <c r="L60" s="228">
        <v>46500</v>
      </c>
      <c r="M60" s="3">
        <v>29580</v>
      </c>
      <c r="N60" s="3">
        <v>33840</v>
      </c>
      <c r="O60" s="3">
        <v>38040</v>
      </c>
      <c r="P60" s="3">
        <v>42240</v>
      </c>
      <c r="Q60" s="3">
        <v>45660</v>
      </c>
      <c r="R60" s="3">
        <v>49020</v>
      </c>
      <c r="S60" s="3">
        <v>52380</v>
      </c>
      <c r="T60" s="3">
        <v>55800</v>
      </c>
      <c r="U60" t="s">
        <v>286</v>
      </c>
      <c r="V60" s="203">
        <v>25300</v>
      </c>
      <c r="W60" s="203">
        <v>28900</v>
      </c>
      <c r="X60" s="203">
        <v>32500</v>
      </c>
      <c r="Y60" s="203">
        <v>36100</v>
      </c>
      <c r="Z60" s="203">
        <v>39000</v>
      </c>
      <c r="AA60" s="203">
        <v>41900</v>
      </c>
      <c r="AB60" s="203">
        <v>44800</v>
      </c>
      <c r="AC60" s="203">
        <v>47700</v>
      </c>
      <c r="AD60" s="229">
        <v>30360</v>
      </c>
      <c r="AE60" s="229">
        <v>34680</v>
      </c>
      <c r="AF60" s="229">
        <v>39000</v>
      </c>
      <c r="AG60" s="229">
        <v>43320</v>
      </c>
      <c r="AH60" s="229">
        <v>46800</v>
      </c>
      <c r="AI60" s="229">
        <v>50280</v>
      </c>
      <c r="AJ60" s="229">
        <v>53760</v>
      </c>
      <c r="AK60" s="22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228">
        <v>18600</v>
      </c>
      <c r="F61" s="228">
        <v>21250</v>
      </c>
      <c r="G61" s="228">
        <v>23900</v>
      </c>
      <c r="H61" s="228">
        <v>26550</v>
      </c>
      <c r="I61" s="228">
        <v>28700</v>
      </c>
      <c r="J61" s="228">
        <v>30800</v>
      </c>
      <c r="K61" s="228">
        <v>32950</v>
      </c>
      <c r="L61" s="228">
        <v>35050</v>
      </c>
      <c r="M61" s="3">
        <v>22320</v>
      </c>
      <c r="N61" s="3">
        <v>25500</v>
      </c>
      <c r="O61" s="3">
        <v>28680</v>
      </c>
      <c r="P61" s="3">
        <v>31860</v>
      </c>
      <c r="Q61" s="3">
        <v>34440</v>
      </c>
      <c r="R61" s="3">
        <v>36960</v>
      </c>
      <c r="S61" s="3">
        <v>39540</v>
      </c>
      <c r="T61" s="3">
        <v>42060</v>
      </c>
      <c r="U61" t="s">
        <v>286</v>
      </c>
      <c r="V61" s="203">
        <v>21850</v>
      </c>
      <c r="W61" s="203">
        <v>24950</v>
      </c>
      <c r="X61" s="203">
        <v>28050</v>
      </c>
      <c r="Y61" s="203">
        <v>31150</v>
      </c>
      <c r="Z61" s="203">
        <v>33650</v>
      </c>
      <c r="AA61" s="203">
        <v>36150</v>
      </c>
      <c r="AB61" s="203">
        <v>38650</v>
      </c>
      <c r="AC61" s="203">
        <v>41150</v>
      </c>
      <c r="AD61" s="229">
        <v>26220</v>
      </c>
      <c r="AE61" s="229">
        <v>29940</v>
      </c>
      <c r="AF61" s="229">
        <v>33660</v>
      </c>
      <c r="AG61" s="229">
        <v>37380</v>
      </c>
      <c r="AH61" s="229">
        <v>40380</v>
      </c>
      <c r="AI61" s="229">
        <v>43380</v>
      </c>
      <c r="AJ61" s="229">
        <v>46380</v>
      </c>
      <c r="AK61" s="22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228">
        <v>18350</v>
      </c>
      <c r="F62" s="228">
        <v>21000</v>
      </c>
      <c r="G62" s="228">
        <v>23600</v>
      </c>
      <c r="H62" s="228">
        <v>26200</v>
      </c>
      <c r="I62" s="228">
        <v>28300</v>
      </c>
      <c r="J62" s="228">
        <v>30400</v>
      </c>
      <c r="K62" s="228">
        <v>32500</v>
      </c>
      <c r="L62" s="228">
        <v>34600</v>
      </c>
      <c r="M62" s="3">
        <v>22020</v>
      </c>
      <c r="N62" s="3">
        <v>25200</v>
      </c>
      <c r="O62" s="3">
        <v>28320</v>
      </c>
      <c r="P62" s="3">
        <v>31440</v>
      </c>
      <c r="Q62" s="3">
        <v>33960</v>
      </c>
      <c r="R62" s="3">
        <v>36480</v>
      </c>
      <c r="S62" s="3">
        <v>39000</v>
      </c>
      <c r="T62" s="3">
        <v>41520</v>
      </c>
      <c r="U62" t="s">
        <v>286</v>
      </c>
      <c r="V62" s="203">
        <v>20750</v>
      </c>
      <c r="W62" s="203">
        <v>23700</v>
      </c>
      <c r="X62" s="203">
        <v>26650</v>
      </c>
      <c r="Y62" s="203">
        <v>29600</v>
      </c>
      <c r="Z62" s="203">
        <v>32000</v>
      </c>
      <c r="AA62" s="203">
        <v>34350</v>
      </c>
      <c r="AB62" s="203">
        <v>36750</v>
      </c>
      <c r="AC62" s="203">
        <v>39100</v>
      </c>
      <c r="AD62" s="229">
        <v>24900</v>
      </c>
      <c r="AE62" s="229">
        <v>28440</v>
      </c>
      <c r="AF62" s="229">
        <v>31980</v>
      </c>
      <c r="AG62" s="229">
        <v>35520</v>
      </c>
      <c r="AH62" s="229">
        <v>38400</v>
      </c>
      <c r="AI62" s="229">
        <v>41220</v>
      </c>
      <c r="AJ62" s="229">
        <v>44100</v>
      </c>
      <c r="AK62" s="22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228">
        <v>24650</v>
      </c>
      <c r="F63" s="228">
        <v>28200</v>
      </c>
      <c r="G63" s="228">
        <v>31700</v>
      </c>
      <c r="H63" s="228">
        <v>35200</v>
      </c>
      <c r="I63" s="228">
        <v>38050</v>
      </c>
      <c r="J63" s="228">
        <v>40850</v>
      </c>
      <c r="K63" s="228">
        <v>43650</v>
      </c>
      <c r="L63" s="228">
        <v>46500</v>
      </c>
      <c r="M63" s="3">
        <v>29580</v>
      </c>
      <c r="N63" s="3">
        <v>33840</v>
      </c>
      <c r="O63" s="3">
        <v>38040</v>
      </c>
      <c r="P63" s="3">
        <v>42240</v>
      </c>
      <c r="Q63" s="3">
        <v>45660</v>
      </c>
      <c r="R63" s="3">
        <v>49020</v>
      </c>
      <c r="S63" s="3">
        <v>52380</v>
      </c>
      <c r="T63" s="3">
        <v>55800</v>
      </c>
      <c r="U63" t="s">
        <v>286</v>
      </c>
      <c r="V63" s="203">
        <v>25300</v>
      </c>
      <c r="W63" s="203">
        <v>28900</v>
      </c>
      <c r="X63" s="203">
        <v>32500</v>
      </c>
      <c r="Y63" s="203">
        <v>36100</v>
      </c>
      <c r="Z63" s="203">
        <v>39000</v>
      </c>
      <c r="AA63" s="203">
        <v>41900</v>
      </c>
      <c r="AB63" s="203">
        <v>44800</v>
      </c>
      <c r="AC63" s="203">
        <v>47700</v>
      </c>
      <c r="AD63" s="229">
        <v>30360</v>
      </c>
      <c r="AE63" s="229">
        <v>34680</v>
      </c>
      <c r="AF63" s="229">
        <v>39000</v>
      </c>
      <c r="AG63" s="229">
        <v>43320</v>
      </c>
      <c r="AH63" s="229">
        <v>46800</v>
      </c>
      <c r="AI63" s="229">
        <v>50280</v>
      </c>
      <c r="AJ63" s="229">
        <v>53760</v>
      </c>
      <c r="AK63" s="22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228">
        <v>24650</v>
      </c>
      <c r="F64" s="228">
        <v>28200</v>
      </c>
      <c r="G64" s="228">
        <v>31700</v>
      </c>
      <c r="H64" s="228">
        <v>35200</v>
      </c>
      <c r="I64" s="228">
        <v>38050</v>
      </c>
      <c r="J64" s="228">
        <v>40850</v>
      </c>
      <c r="K64" s="228">
        <v>43650</v>
      </c>
      <c r="L64" s="228">
        <v>46500</v>
      </c>
      <c r="M64" s="3">
        <v>29580</v>
      </c>
      <c r="N64" s="3">
        <v>33840</v>
      </c>
      <c r="O64" s="3">
        <v>38040</v>
      </c>
      <c r="P64" s="3">
        <v>42240</v>
      </c>
      <c r="Q64" s="3">
        <v>45660</v>
      </c>
      <c r="R64" s="3">
        <v>49020</v>
      </c>
      <c r="S64" s="3">
        <v>52380</v>
      </c>
      <c r="T64" s="3">
        <v>55800</v>
      </c>
      <c r="U64" t="s">
        <v>286</v>
      </c>
      <c r="V64" s="203">
        <v>25300</v>
      </c>
      <c r="W64" s="203">
        <v>28900</v>
      </c>
      <c r="X64" s="203">
        <v>32500</v>
      </c>
      <c r="Y64" s="203">
        <v>36100</v>
      </c>
      <c r="Z64" s="203">
        <v>39000</v>
      </c>
      <c r="AA64" s="203">
        <v>41900</v>
      </c>
      <c r="AB64" s="203">
        <v>44800</v>
      </c>
      <c r="AC64" s="203">
        <v>47700</v>
      </c>
      <c r="AD64" s="229">
        <v>30360</v>
      </c>
      <c r="AE64" s="229">
        <v>34680</v>
      </c>
      <c r="AF64" s="229">
        <v>39000</v>
      </c>
      <c r="AG64" s="229">
        <v>43320</v>
      </c>
      <c r="AH64" s="229">
        <v>46800</v>
      </c>
      <c r="AI64" s="229">
        <v>50280</v>
      </c>
      <c r="AJ64" s="229">
        <v>53760</v>
      </c>
      <c r="AK64" s="22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228">
        <v>20000</v>
      </c>
      <c r="F65" s="228">
        <v>22850</v>
      </c>
      <c r="G65" s="228">
        <v>25700</v>
      </c>
      <c r="H65" s="228">
        <v>28550</v>
      </c>
      <c r="I65" s="228">
        <v>30850</v>
      </c>
      <c r="J65" s="228">
        <v>33150</v>
      </c>
      <c r="K65" s="228">
        <v>35450</v>
      </c>
      <c r="L65" s="228">
        <v>37700</v>
      </c>
      <c r="M65" s="3">
        <v>24000</v>
      </c>
      <c r="N65" s="3">
        <v>27420</v>
      </c>
      <c r="O65" s="3">
        <v>30840</v>
      </c>
      <c r="P65" s="3">
        <v>34260</v>
      </c>
      <c r="Q65" s="3">
        <v>37020</v>
      </c>
      <c r="R65" s="3">
        <v>39780</v>
      </c>
      <c r="S65" s="3">
        <v>42540</v>
      </c>
      <c r="T65" s="3">
        <v>45240</v>
      </c>
      <c r="U65" t="s">
        <v>286</v>
      </c>
      <c r="V65" s="203">
        <v>21850</v>
      </c>
      <c r="W65" s="203">
        <v>25000</v>
      </c>
      <c r="X65" s="203">
        <v>28100</v>
      </c>
      <c r="Y65" s="203">
        <v>31200</v>
      </c>
      <c r="Z65" s="203">
        <v>33700</v>
      </c>
      <c r="AA65" s="203">
        <v>36200</v>
      </c>
      <c r="AB65" s="203">
        <v>38700</v>
      </c>
      <c r="AC65" s="203">
        <v>41200</v>
      </c>
      <c r="AD65" s="229">
        <v>26220</v>
      </c>
      <c r="AE65" s="229">
        <v>30000</v>
      </c>
      <c r="AF65" s="229">
        <v>33720</v>
      </c>
      <c r="AG65" s="229">
        <v>37440</v>
      </c>
      <c r="AH65" s="229">
        <v>40440</v>
      </c>
      <c r="AI65" s="229">
        <v>43440</v>
      </c>
      <c r="AJ65" s="229">
        <v>46440</v>
      </c>
      <c r="AK65" s="22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228">
        <v>18550</v>
      </c>
      <c r="F66" s="228">
        <v>21200</v>
      </c>
      <c r="G66" s="228">
        <v>23850</v>
      </c>
      <c r="H66" s="228">
        <v>26500</v>
      </c>
      <c r="I66" s="228">
        <v>28650</v>
      </c>
      <c r="J66" s="228">
        <v>30750</v>
      </c>
      <c r="K66" s="228">
        <v>32900</v>
      </c>
      <c r="L66" s="228">
        <v>35000</v>
      </c>
      <c r="M66" s="3">
        <v>22260</v>
      </c>
      <c r="N66" s="3">
        <v>25440</v>
      </c>
      <c r="O66" s="3">
        <v>28620</v>
      </c>
      <c r="P66" s="3">
        <v>31800</v>
      </c>
      <c r="Q66" s="3">
        <v>34380</v>
      </c>
      <c r="R66" s="3">
        <v>36900</v>
      </c>
      <c r="S66" s="3">
        <v>39480</v>
      </c>
      <c r="T66" s="3">
        <v>42000</v>
      </c>
      <c r="U66" t="s">
        <v>286</v>
      </c>
      <c r="V66" s="203">
        <v>21150</v>
      </c>
      <c r="W66" s="203">
        <v>24150</v>
      </c>
      <c r="X66" s="203">
        <v>27150</v>
      </c>
      <c r="Y66" s="203">
        <v>30150</v>
      </c>
      <c r="Z66" s="203">
        <v>32600</v>
      </c>
      <c r="AA66" s="203">
        <v>35000</v>
      </c>
      <c r="AB66" s="203">
        <v>37400</v>
      </c>
      <c r="AC66" s="203">
        <v>39800</v>
      </c>
      <c r="AD66" s="229">
        <v>25380</v>
      </c>
      <c r="AE66" s="229">
        <v>28980</v>
      </c>
      <c r="AF66" s="229">
        <v>32580</v>
      </c>
      <c r="AG66" s="229">
        <v>36180</v>
      </c>
      <c r="AH66" s="229">
        <v>39120</v>
      </c>
      <c r="AI66" s="229">
        <v>42000</v>
      </c>
      <c r="AJ66" s="229">
        <v>44880</v>
      </c>
      <c r="AK66" s="22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228">
        <v>18350</v>
      </c>
      <c r="F67" s="228">
        <v>21000</v>
      </c>
      <c r="G67" s="228">
        <v>23600</v>
      </c>
      <c r="H67" s="228">
        <v>26200</v>
      </c>
      <c r="I67" s="228">
        <v>28300</v>
      </c>
      <c r="J67" s="228">
        <v>30400</v>
      </c>
      <c r="K67" s="228">
        <v>32500</v>
      </c>
      <c r="L67" s="228">
        <v>34600</v>
      </c>
      <c r="M67" s="3">
        <v>22020</v>
      </c>
      <c r="N67" s="3">
        <v>25200</v>
      </c>
      <c r="O67" s="3">
        <v>28320</v>
      </c>
      <c r="P67" s="3">
        <v>31440</v>
      </c>
      <c r="Q67" s="3">
        <v>33960</v>
      </c>
      <c r="R67" s="3">
        <v>36480</v>
      </c>
      <c r="S67" s="3">
        <v>39000</v>
      </c>
      <c r="T67" s="3">
        <v>41520</v>
      </c>
      <c r="U67" t="s">
        <v>286</v>
      </c>
      <c r="V67" s="203">
        <v>21250</v>
      </c>
      <c r="W67" s="203">
        <v>24250</v>
      </c>
      <c r="X67" s="203">
        <v>27300</v>
      </c>
      <c r="Y67" s="203">
        <v>30300</v>
      </c>
      <c r="Z67" s="203">
        <v>32750</v>
      </c>
      <c r="AA67" s="203">
        <v>35150</v>
      </c>
      <c r="AB67" s="203">
        <v>37600</v>
      </c>
      <c r="AC67" s="203">
        <v>40000</v>
      </c>
      <c r="AD67" s="229">
        <v>25500</v>
      </c>
      <c r="AE67" s="229">
        <v>29100</v>
      </c>
      <c r="AF67" s="229">
        <v>32760</v>
      </c>
      <c r="AG67" s="229">
        <v>36360</v>
      </c>
      <c r="AH67" s="229">
        <v>39300</v>
      </c>
      <c r="AI67" s="229">
        <v>42180</v>
      </c>
      <c r="AJ67" s="229">
        <v>45120</v>
      </c>
      <c r="AK67" s="22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228">
        <v>20650</v>
      </c>
      <c r="F68" s="228">
        <v>23600</v>
      </c>
      <c r="G68" s="228">
        <v>26550</v>
      </c>
      <c r="H68" s="228">
        <v>29500</v>
      </c>
      <c r="I68" s="228">
        <v>31900</v>
      </c>
      <c r="J68" s="228">
        <v>34250</v>
      </c>
      <c r="K68" s="228">
        <v>36600</v>
      </c>
      <c r="L68" s="228">
        <v>38950</v>
      </c>
      <c r="M68" s="3">
        <v>24780</v>
      </c>
      <c r="N68" s="3">
        <v>28320</v>
      </c>
      <c r="O68" s="3">
        <v>31860</v>
      </c>
      <c r="P68" s="3">
        <v>35400</v>
      </c>
      <c r="Q68" s="3">
        <v>38280</v>
      </c>
      <c r="R68" s="3">
        <v>41100</v>
      </c>
      <c r="S68" s="3">
        <v>43920</v>
      </c>
      <c r="T68" s="3">
        <v>46740</v>
      </c>
      <c r="U68" t="s">
        <v>286</v>
      </c>
      <c r="V68" s="203">
        <v>22400</v>
      </c>
      <c r="W68" s="203">
        <v>25600</v>
      </c>
      <c r="X68" s="203">
        <v>28800</v>
      </c>
      <c r="Y68" s="203">
        <v>32000</v>
      </c>
      <c r="Z68" s="203">
        <v>34600</v>
      </c>
      <c r="AA68" s="203">
        <v>37150</v>
      </c>
      <c r="AB68" s="203">
        <v>39700</v>
      </c>
      <c r="AC68" s="203">
        <v>42250</v>
      </c>
      <c r="AD68" s="229">
        <v>26880</v>
      </c>
      <c r="AE68" s="229">
        <v>30720</v>
      </c>
      <c r="AF68" s="229">
        <v>34560</v>
      </c>
      <c r="AG68" s="229">
        <v>38400</v>
      </c>
      <c r="AH68" s="229">
        <v>41520</v>
      </c>
      <c r="AI68" s="229">
        <v>44580</v>
      </c>
      <c r="AJ68" s="229">
        <v>47640</v>
      </c>
      <c r="AK68" s="22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228">
        <v>18350</v>
      </c>
      <c r="F69" s="228">
        <v>21000</v>
      </c>
      <c r="G69" s="228">
        <v>23600</v>
      </c>
      <c r="H69" s="228">
        <v>26200</v>
      </c>
      <c r="I69" s="228">
        <v>28300</v>
      </c>
      <c r="J69" s="228">
        <v>30400</v>
      </c>
      <c r="K69" s="228">
        <v>32500</v>
      </c>
      <c r="L69" s="228">
        <v>34600</v>
      </c>
      <c r="M69" s="3">
        <v>22020</v>
      </c>
      <c r="N69" s="3">
        <v>25200</v>
      </c>
      <c r="O69" s="3">
        <v>28320</v>
      </c>
      <c r="P69" s="3">
        <v>31440</v>
      </c>
      <c r="Q69" s="3">
        <v>33960</v>
      </c>
      <c r="R69" s="3">
        <v>36480</v>
      </c>
      <c r="S69" s="3">
        <v>39000</v>
      </c>
      <c r="T69" s="3">
        <v>41520</v>
      </c>
      <c r="U69" t="s">
        <v>286</v>
      </c>
      <c r="V69" s="203">
        <v>18400</v>
      </c>
      <c r="W69" s="203">
        <v>21000</v>
      </c>
      <c r="X69" s="203">
        <v>23650</v>
      </c>
      <c r="Y69" s="203">
        <v>26250</v>
      </c>
      <c r="Z69" s="203">
        <v>28350</v>
      </c>
      <c r="AA69" s="203">
        <v>30450</v>
      </c>
      <c r="AB69" s="203">
        <v>32550</v>
      </c>
      <c r="AC69" s="203">
        <v>34650</v>
      </c>
      <c r="AD69" s="229">
        <v>22080</v>
      </c>
      <c r="AE69" s="229">
        <v>25200</v>
      </c>
      <c r="AF69" s="229">
        <v>28380</v>
      </c>
      <c r="AG69" s="229">
        <v>31500</v>
      </c>
      <c r="AH69" s="229">
        <v>34020</v>
      </c>
      <c r="AI69" s="229">
        <v>36540</v>
      </c>
      <c r="AJ69" s="229">
        <v>39060</v>
      </c>
      <c r="AK69" s="22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228">
        <v>18350</v>
      </c>
      <c r="F70" s="228">
        <v>21000</v>
      </c>
      <c r="G70" s="228">
        <v>23600</v>
      </c>
      <c r="H70" s="228">
        <v>26200</v>
      </c>
      <c r="I70" s="228">
        <v>28300</v>
      </c>
      <c r="J70" s="228">
        <v>30400</v>
      </c>
      <c r="K70" s="228">
        <v>32500</v>
      </c>
      <c r="L70" s="22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228">
        <v>20900</v>
      </c>
      <c r="F71" s="228">
        <v>23850</v>
      </c>
      <c r="G71" s="228">
        <v>26850</v>
      </c>
      <c r="H71" s="228">
        <v>29800</v>
      </c>
      <c r="I71" s="228">
        <v>32200</v>
      </c>
      <c r="J71" s="228">
        <v>34600</v>
      </c>
      <c r="K71" s="228">
        <v>37000</v>
      </c>
      <c r="L71" s="228">
        <v>39350</v>
      </c>
      <c r="M71" s="3">
        <v>25080</v>
      </c>
      <c r="N71" s="3">
        <v>28620</v>
      </c>
      <c r="O71" s="3">
        <v>32220</v>
      </c>
      <c r="P71" s="3">
        <v>35760</v>
      </c>
      <c r="Q71" s="3">
        <v>38640</v>
      </c>
      <c r="R71" s="3">
        <v>41520</v>
      </c>
      <c r="S71" s="3">
        <v>44400</v>
      </c>
      <c r="T71" s="3">
        <v>47220</v>
      </c>
      <c r="U71" t="s">
        <v>286</v>
      </c>
      <c r="V71" s="203">
        <v>23650</v>
      </c>
      <c r="W71" s="203">
        <v>27000</v>
      </c>
      <c r="X71" s="203">
        <v>30400</v>
      </c>
      <c r="Y71" s="203">
        <v>33750</v>
      </c>
      <c r="Z71" s="203">
        <v>36450</v>
      </c>
      <c r="AA71" s="203">
        <v>39150</v>
      </c>
      <c r="AB71" s="203">
        <v>41850</v>
      </c>
      <c r="AC71" s="203">
        <v>44550</v>
      </c>
      <c r="AD71" s="229">
        <v>28380</v>
      </c>
      <c r="AE71" s="229">
        <v>32400</v>
      </c>
      <c r="AF71" s="229">
        <v>36480</v>
      </c>
      <c r="AG71" s="229">
        <v>40500</v>
      </c>
      <c r="AH71" s="229">
        <v>43740</v>
      </c>
      <c r="AI71" s="229">
        <v>46980</v>
      </c>
      <c r="AJ71" s="229">
        <v>50220</v>
      </c>
      <c r="AK71" s="22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228">
        <v>18350</v>
      </c>
      <c r="F72" s="228">
        <v>21000</v>
      </c>
      <c r="G72" s="228">
        <v>23600</v>
      </c>
      <c r="H72" s="228">
        <v>26200</v>
      </c>
      <c r="I72" s="228">
        <v>28300</v>
      </c>
      <c r="J72" s="228">
        <v>30400</v>
      </c>
      <c r="K72" s="228">
        <v>32500</v>
      </c>
      <c r="L72" s="228">
        <v>34600</v>
      </c>
      <c r="M72" s="3">
        <v>22020</v>
      </c>
      <c r="N72" s="3">
        <v>25200</v>
      </c>
      <c r="O72" s="3">
        <v>28320</v>
      </c>
      <c r="P72" s="3">
        <v>31440</v>
      </c>
      <c r="Q72" s="3">
        <v>33960</v>
      </c>
      <c r="R72" s="3">
        <v>36480</v>
      </c>
      <c r="S72" s="3">
        <v>39000</v>
      </c>
      <c r="T72" s="3">
        <v>41520</v>
      </c>
      <c r="U72" t="s">
        <v>286</v>
      </c>
      <c r="V72" s="203">
        <v>23700</v>
      </c>
      <c r="W72" s="203">
        <v>27050</v>
      </c>
      <c r="X72" s="203">
        <v>30450</v>
      </c>
      <c r="Y72" s="203">
        <v>33800</v>
      </c>
      <c r="Z72" s="203">
        <v>36550</v>
      </c>
      <c r="AA72" s="203">
        <v>39250</v>
      </c>
      <c r="AB72" s="203">
        <v>41950</v>
      </c>
      <c r="AC72" s="203">
        <v>44650</v>
      </c>
      <c r="AD72" s="229">
        <v>28440</v>
      </c>
      <c r="AE72" s="229">
        <v>32460</v>
      </c>
      <c r="AF72" s="229">
        <v>36540</v>
      </c>
      <c r="AG72" s="229">
        <v>40560</v>
      </c>
      <c r="AH72" s="229">
        <v>43860</v>
      </c>
      <c r="AI72" s="229">
        <v>47100</v>
      </c>
      <c r="AJ72" s="229">
        <v>50340</v>
      </c>
      <c r="AK72" s="22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228">
        <v>24650</v>
      </c>
      <c r="F73" s="228">
        <v>28200</v>
      </c>
      <c r="G73" s="228">
        <v>31700</v>
      </c>
      <c r="H73" s="228">
        <v>35200</v>
      </c>
      <c r="I73" s="228">
        <v>38050</v>
      </c>
      <c r="J73" s="228">
        <v>40850</v>
      </c>
      <c r="K73" s="228">
        <v>43650</v>
      </c>
      <c r="L73" s="228">
        <v>46500</v>
      </c>
      <c r="M73" s="3">
        <v>29580</v>
      </c>
      <c r="N73" s="3">
        <v>33840</v>
      </c>
      <c r="O73" s="3">
        <v>38040</v>
      </c>
      <c r="P73" s="3">
        <v>42240</v>
      </c>
      <c r="Q73" s="3">
        <v>45660</v>
      </c>
      <c r="R73" s="3">
        <v>49020</v>
      </c>
      <c r="S73" s="3">
        <v>52380</v>
      </c>
      <c r="T73" s="3">
        <v>55800</v>
      </c>
      <c r="U73" t="s">
        <v>286</v>
      </c>
      <c r="V73" s="203">
        <v>25300</v>
      </c>
      <c r="W73" s="203">
        <v>28900</v>
      </c>
      <c r="X73" s="203">
        <v>32500</v>
      </c>
      <c r="Y73" s="203">
        <v>36100</v>
      </c>
      <c r="Z73" s="203">
        <v>39000</v>
      </c>
      <c r="AA73" s="203">
        <v>41900</v>
      </c>
      <c r="AB73" s="203">
        <v>44800</v>
      </c>
      <c r="AC73" s="203">
        <v>47700</v>
      </c>
      <c r="AD73" s="229">
        <v>30360</v>
      </c>
      <c r="AE73" s="229">
        <v>34680</v>
      </c>
      <c r="AF73" s="229">
        <v>39000</v>
      </c>
      <c r="AG73" s="229">
        <v>43320</v>
      </c>
      <c r="AH73" s="229">
        <v>46800</v>
      </c>
      <c r="AI73" s="229">
        <v>50280</v>
      </c>
      <c r="AJ73" s="229">
        <v>53760</v>
      </c>
      <c r="AK73" s="22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228">
        <v>18350</v>
      </c>
      <c r="F74" s="228">
        <v>21000</v>
      </c>
      <c r="G74" s="228">
        <v>23600</v>
      </c>
      <c r="H74" s="228">
        <v>26200</v>
      </c>
      <c r="I74" s="228">
        <v>28300</v>
      </c>
      <c r="J74" s="228">
        <v>30400</v>
      </c>
      <c r="K74" s="228">
        <v>32500</v>
      </c>
      <c r="L74" s="228">
        <v>34600</v>
      </c>
      <c r="M74" s="3">
        <v>22020</v>
      </c>
      <c r="N74" s="3">
        <v>25200</v>
      </c>
      <c r="O74" s="3">
        <v>28320</v>
      </c>
      <c r="P74" s="3">
        <v>31440</v>
      </c>
      <c r="Q74" s="3">
        <v>33960</v>
      </c>
      <c r="R74" s="3">
        <v>36480</v>
      </c>
      <c r="S74" s="3">
        <v>39000</v>
      </c>
      <c r="T74" s="3">
        <v>41520</v>
      </c>
      <c r="U74" t="s">
        <v>286</v>
      </c>
      <c r="V74" s="203">
        <v>19550</v>
      </c>
      <c r="W74" s="203">
        <v>22350</v>
      </c>
      <c r="X74" s="203">
        <v>25150</v>
      </c>
      <c r="Y74" s="203">
        <v>27900</v>
      </c>
      <c r="Z74" s="203">
        <v>30150</v>
      </c>
      <c r="AA74" s="203">
        <v>32400</v>
      </c>
      <c r="AB74" s="203">
        <v>34600</v>
      </c>
      <c r="AC74" s="203">
        <v>36850</v>
      </c>
      <c r="AD74" s="229">
        <v>23460</v>
      </c>
      <c r="AE74" s="229">
        <v>26820</v>
      </c>
      <c r="AF74" s="229">
        <v>30180</v>
      </c>
      <c r="AG74" s="229">
        <v>33480</v>
      </c>
      <c r="AH74" s="229">
        <v>36180</v>
      </c>
      <c r="AI74" s="229">
        <v>38880</v>
      </c>
      <c r="AJ74" s="229">
        <v>41520</v>
      </c>
      <c r="AK74" s="22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228">
        <v>18900</v>
      </c>
      <c r="F75" s="228">
        <v>21600</v>
      </c>
      <c r="G75" s="228">
        <v>24300</v>
      </c>
      <c r="H75" s="228">
        <v>26950</v>
      </c>
      <c r="I75" s="228">
        <v>29150</v>
      </c>
      <c r="J75" s="228">
        <v>31300</v>
      </c>
      <c r="K75" s="228">
        <v>33450</v>
      </c>
      <c r="L75" s="228">
        <v>35600</v>
      </c>
      <c r="M75" s="3">
        <v>22680</v>
      </c>
      <c r="N75" s="3">
        <v>25920</v>
      </c>
      <c r="O75" s="3">
        <v>29160</v>
      </c>
      <c r="P75" s="3">
        <v>32340</v>
      </c>
      <c r="Q75" s="3">
        <v>34980</v>
      </c>
      <c r="R75" s="3">
        <v>37560</v>
      </c>
      <c r="S75" s="3">
        <v>40140</v>
      </c>
      <c r="T75" s="3">
        <v>42720</v>
      </c>
      <c r="U75" t="s">
        <v>286</v>
      </c>
      <c r="V75" s="203">
        <v>19250</v>
      </c>
      <c r="W75" s="203">
        <v>22000</v>
      </c>
      <c r="X75" s="203">
        <v>24750</v>
      </c>
      <c r="Y75" s="203">
        <v>27500</v>
      </c>
      <c r="Z75" s="203">
        <v>29700</v>
      </c>
      <c r="AA75" s="203">
        <v>31900</v>
      </c>
      <c r="AB75" s="203">
        <v>34100</v>
      </c>
      <c r="AC75" s="203">
        <v>36300</v>
      </c>
      <c r="AD75" s="229">
        <v>23100</v>
      </c>
      <c r="AE75" s="229">
        <v>26400</v>
      </c>
      <c r="AF75" s="229">
        <v>29700</v>
      </c>
      <c r="AG75" s="229">
        <v>33000</v>
      </c>
      <c r="AH75" s="229">
        <v>35640</v>
      </c>
      <c r="AI75" s="229">
        <v>38280</v>
      </c>
      <c r="AJ75" s="229">
        <v>40920</v>
      </c>
      <c r="AK75" s="22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228">
        <v>18350</v>
      </c>
      <c r="F76" s="228">
        <v>21000</v>
      </c>
      <c r="G76" s="228">
        <v>23600</v>
      </c>
      <c r="H76" s="228">
        <v>26200</v>
      </c>
      <c r="I76" s="228">
        <v>28300</v>
      </c>
      <c r="J76" s="228">
        <v>30400</v>
      </c>
      <c r="K76" s="228">
        <v>32500</v>
      </c>
      <c r="L76" s="22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228">
        <v>19450</v>
      </c>
      <c r="F77" s="228">
        <v>22200</v>
      </c>
      <c r="G77" s="228">
        <v>25000</v>
      </c>
      <c r="H77" s="228">
        <v>27750</v>
      </c>
      <c r="I77" s="228">
        <v>30000</v>
      </c>
      <c r="J77" s="228">
        <v>32200</v>
      </c>
      <c r="K77" s="228">
        <v>34450</v>
      </c>
      <c r="L77" s="228">
        <v>36650</v>
      </c>
      <c r="M77" s="3">
        <v>23340</v>
      </c>
      <c r="N77" s="3">
        <v>26640</v>
      </c>
      <c r="O77" s="3">
        <v>30000</v>
      </c>
      <c r="P77" s="3">
        <v>33300</v>
      </c>
      <c r="Q77" s="3">
        <v>36000</v>
      </c>
      <c r="R77" s="3">
        <v>38640</v>
      </c>
      <c r="S77" s="3">
        <v>41340</v>
      </c>
      <c r="T77" s="3">
        <v>43980</v>
      </c>
      <c r="U77" t="s">
        <v>286</v>
      </c>
      <c r="V77" s="203">
        <v>20500</v>
      </c>
      <c r="W77" s="203">
        <v>23400</v>
      </c>
      <c r="X77" s="203">
        <v>26350</v>
      </c>
      <c r="Y77" s="203">
        <v>29250</v>
      </c>
      <c r="Z77" s="203">
        <v>31600</v>
      </c>
      <c r="AA77" s="203">
        <v>33950</v>
      </c>
      <c r="AB77" s="203">
        <v>36300</v>
      </c>
      <c r="AC77" s="203">
        <v>38650</v>
      </c>
      <c r="AD77" s="229">
        <v>24600</v>
      </c>
      <c r="AE77" s="229">
        <v>28080</v>
      </c>
      <c r="AF77" s="229">
        <v>31620</v>
      </c>
      <c r="AG77" s="229">
        <v>35100</v>
      </c>
      <c r="AH77" s="229">
        <v>37920</v>
      </c>
      <c r="AI77" s="229">
        <v>40740</v>
      </c>
      <c r="AJ77" s="229">
        <v>43560</v>
      </c>
      <c r="AK77" s="22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228">
        <v>21150</v>
      </c>
      <c r="F78" s="228">
        <v>24150</v>
      </c>
      <c r="G78" s="228">
        <v>27150</v>
      </c>
      <c r="H78" s="228">
        <v>30150</v>
      </c>
      <c r="I78" s="228">
        <v>32600</v>
      </c>
      <c r="J78" s="228">
        <v>35000</v>
      </c>
      <c r="K78" s="228">
        <v>37400</v>
      </c>
      <c r="L78" s="22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228">
        <v>19650</v>
      </c>
      <c r="F79" s="228">
        <v>22450</v>
      </c>
      <c r="G79" s="228">
        <v>25250</v>
      </c>
      <c r="H79" s="228">
        <v>28050</v>
      </c>
      <c r="I79" s="228">
        <v>30300</v>
      </c>
      <c r="J79" s="228">
        <v>32550</v>
      </c>
      <c r="K79" s="228">
        <v>34800</v>
      </c>
      <c r="L79" s="228">
        <v>37050</v>
      </c>
      <c r="M79" s="3">
        <v>23580</v>
      </c>
      <c r="N79" s="3">
        <v>26940</v>
      </c>
      <c r="O79" s="3">
        <v>30300</v>
      </c>
      <c r="P79" s="3">
        <v>33660</v>
      </c>
      <c r="Q79" s="3">
        <v>36360</v>
      </c>
      <c r="R79" s="3">
        <v>39060</v>
      </c>
      <c r="S79" s="3">
        <v>41760</v>
      </c>
      <c r="T79" s="3">
        <v>44460</v>
      </c>
      <c r="U79" t="s">
        <v>286</v>
      </c>
      <c r="V79" s="203">
        <v>20400</v>
      </c>
      <c r="W79" s="203">
        <v>23300</v>
      </c>
      <c r="X79" s="203">
        <v>26200</v>
      </c>
      <c r="Y79" s="203">
        <v>29100</v>
      </c>
      <c r="Z79" s="203">
        <v>31450</v>
      </c>
      <c r="AA79" s="203">
        <v>33800</v>
      </c>
      <c r="AB79" s="203">
        <v>36100</v>
      </c>
      <c r="AC79" s="203">
        <v>38450</v>
      </c>
      <c r="AD79" s="229">
        <v>24480</v>
      </c>
      <c r="AE79" s="229">
        <v>27960</v>
      </c>
      <c r="AF79" s="229">
        <v>31440</v>
      </c>
      <c r="AG79" s="229">
        <v>34920</v>
      </c>
      <c r="AH79" s="229">
        <v>37740</v>
      </c>
      <c r="AI79" s="229">
        <v>40560</v>
      </c>
      <c r="AJ79" s="229">
        <v>43320</v>
      </c>
      <c r="AK79" s="22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228">
        <v>18350</v>
      </c>
      <c r="F80" s="228">
        <v>21000</v>
      </c>
      <c r="G80" s="228">
        <v>23600</v>
      </c>
      <c r="H80" s="228">
        <v>26200</v>
      </c>
      <c r="I80" s="228">
        <v>28300</v>
      </c>
      <c r="J80" s="228">
        <v>30400</v>
      </c>
      <c r="K80" s="228">
        <v>32500</v>
      </c>
      <c r="L80" s="228">
        <v>34600</v>
      </c>
      <c r="M80" s="3">
        <v>22020</v>
      </c>
      <c r="N80" s="3">
        <v>25200</v>
      </c>
      <c r="O80" s="3">
        <v>28320</v>
      </c>
      <c r="P80" s="3">
        <v>31440</v>
      </c>
      <c r="Q80" s="3">
        <v>33960</v>
      </c>
      <c r="R80" s="3">
        <v>36480</v>
      </c>
      <c r="S80" s="3">
        <v>39000</v>
      </c>
      <c r="T80" s="3">
        <v>41520</v>
      </c>
      <c r="U80" t="s">
        <v>286</v>
      </c>
      <c r="V80" s="203">
        <v>20200</v>
      </c>
      <c r="W80" s="203">
        <v>23050</v>
      </c>
      <c r="X80" s="203">
        <v>25950</v>
      </c>
      <c r="Y80" s="203">
        <v>28800</v>
      </c>
      <c r="Z80" s="203">
        <v>31150</v>
      </c>
      <c r="AA80" s="203">
        <v>33450</v>
      </c>
      <c r="AB80" s="203">
        <v>35750</v>
      </c>
      <c r="AC80" s="203">
        <v>38050</v>
      </c>
      <c r="AD80" s="229">
        <v>24240</v>
      </c>
      <c r="AE80" s="229">
        <v>27660</v>
      </c>
      <c r="AF80" s="229">
        <v>31140</v>
      </c>
      <c r="AG80" s="229">
        <v>34560</v>
      </c>
      <c r="AH80" s="229">
        <v>37380</v>
      </c>
      <c r="AI80" s="229">
        <v>40140</v>
      </c>
      <c r="AJ80" s="229">
        <v>42900</v>
      </c>
      <c r="AK80" s="22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228">
        <v>18350</v>
      </c>
      <c r="F81" s="228">
        <v>21000</v>
      </c>
      <c r="G81" s="228">
        <v>23600</v>
      </c>
      <c r="H81" s="228">
        <v>26200</v>
      </c>
      <c r="I81" s="228">
        <v>28300</v>
      </c>
      <c r="J81" s="228">
        <v>30400</v>
      </c>
      <c r="K81" s="228">
        <v>32500</v>
      </c>
      <c r="L81" s="22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228">
        <v>24300</v>
      </c>
      <c r="F82" s="228">
        <v>27750</v>
      </c>
      <c r="G82" s="228">
        <v>31200</v>
      </c>
      <c r="H82" s="228">
        <v>34650</v>
      </c>
      <c r="I82" s="228">
        <v>37450</v>
      </c>
      <c r="J82" s="228">
        <v>40200</v>
      </c>
      <c r="K82" s="228">
        <v>43000</v>
      </c>
      <c r="L82" s="22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228">
        <v>21250</v>
      </c>
      <c r="F83" s="228">
        <v>24300</v>
      </c>
      <c r="G83" s="228">
        <v>27350</v>
      </c>
      <c r="H83" s="228">
        <v>30350</v>
      </c>
      <c r="I83" s="228">
        <v>32800</v>
      </c>
      <c r="J83" s="228">
        <v>35250</v>
      </c>
      <c r="K83" s="228">
        <v>37650</v>
      </c>
      <c r="L83" s="228">
        <v>40100</v>
      </c>
      <c r="M83" s="3">
        <v>25500</v>
      </c>
      <c r="N83" s="3">
        <v>29160</v>
      </c>
      <c r="O83" s="3">
        <v>32820</v>
      </c>
      <c r="P83" s="3">
        <v>36420</v>
      </c>
      <c r="Q83" s="3">
        <v>39360</v>
      </c>
      <c r="R83" s="3">
        <v>42300</v>
      </c>
      <c r="S83" s="3">
        <v>45180</v>
      </c>
      <c r="T83" s="3">
        <v>48120</v>
      </c>
      <c r="U83" t="s">
        <v>286</v>
      </c>
      <c r="V83" s="203">
        <v>23850</v>
      </c>
      <c r="W83" s="203">
        <v>27250</v>
      </c>
      <c r="X83" s="203">
        <v>30650</v>
      </c>
      <c r="Y83" s="203">
        <v>34050</v>
      </c>
      <c r="Z83" s="203">
        <v>36800</v>
      </c>
      <c r="AA83" s="203">
        <v>39500</v>
      </c>
      <c r="AB83" s="203">
        <v>42250</v>
      </c>
      <c r="AC83" s="203">
        <v>44950</v>
      </c>
      <c r="AD83" s="229">
        <v>28620</v>
      </c>
      <c r="AE83" s="229">
        <v>32700</v>
      </c>
      <c r="AF83" s="229">
        <v>36780</v>
      </c>
      <c r="AG83" s="229">
        <v>40860</v>
      </c>
      <c r="AH83" s="229">
        <v>44160</v>
      </c>
      <c r="AI83" s="229">
        <v>47400</v>
      </c>
      <c r="AJ83" s="229">
        <v>50700</v>
      </c>
      <c r="AK83" s="22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228">
        <v>20400</v>
      </c>
      <c r="F84" s="228">
        <v>23300</v>
      </c>
      <c r="G84" s="228">
        <v>26200</v>
      </c>
      <c r="H84" s="228">
        <v>29100</v>
      </c>
      <c r="I84" s="228">
        <v>31450</v>
      </c>
      <c r="J84" s="228">
        <v>33800</v>
      </c>
      <c r="K84" s="228">
        <v>36100</v>
      </c>
      <c r="L84" s="228">
        <v>38450</v>
      </c>
      <c r="M84" s="3">
        <v>24480</v>
      </c>
      <c r="N84" s="3">
        <v>27960</v>
      </c>
      <c r="O84" s="3">
        <v>31440</v>
      </c>
      <c r="P84" s="3">
        <v>34920</v>
      </c>
      <c r="Q84" s="3">
        <v>37740</v>
      </c>
      <c r="R84" s="3">
        <v>40560</v>
      </c>
      <c r="S84" s="3">
        <v>43320</v>
      </c>
      <c r="T84" s="3">
        <v>46140</v>
      </c>
      <c r="U84" t="s">
        <v>286</v>
      </c>
      <c r="V84" s="203">
        <v>21150</v>
      </c>
      <c r="W84" s="203">
        <v>24150</v>
      </c>
      <c r="X84" s="203">
        <v>27150</v>
      </c>
      <c r="Y84" s="203">
        <v>30150</v>
      </c>
      <c r="Z84" s="203">
        <v>32600</v>
      </c>
      <c r="AA84" s="203">
        <v>35000</v>
      </c>
      <c r="AB84" s="203">
        <v>37400</v>
      </c>
      <c r="AC84" s="203">
        <v>39800</v>
      </c>
      <c r="AD84" s="229">
        <v>25380</v>
      </c>
      <c r="AE84" s="229">
        <v>28980</v>
      </c>
      <c r="AF84" s="229">
        <v>32580</v>
      </c>
      <c r="AG84" s="229">
        <v>36180</v>
      </c>
      <c r="AH84" s="229">
        <v>39120</v>
      </c>
      <c r="AI84" s="229">
        <v>42000</v>
      </c>
      <c r="AJ84" s="229">
        <v>44880</v>
      </c>
      <c r="AK84" s="22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228">
        <v>18350</v>
      </c>
      <c r="F85" s="228">
        <v>21000</v>
      </c>
      <c r="G85" s="228">
        <v>23600</v>
      </c>
      <c r="H85" s="228">
        <v>26200</v>
      </c>
      <c r="I85" s="228">
        <v>28300</v>
      </c>
      <c r="J85" s="228">
        <v>30400</v>
      </c>
      <c r="K85" s="228">
        <v>32500</v>
      </c>
      <c r="L85" s="228">
        <v>34600</v>
      </c>
      <c r="M85" s="3">
        <v>22020</v>
      </c>
      <c r="N85" s="3">
        <v>25200</v>
      </c>
      <c r="O85" s="3">
        <v>28320</v>
      </c>
      <c r="P85" s="3">
        <v>31440</v>
      </c>
      <c r="Q85" s="3">
        <v>33960</v>
      </c>
      <c r="R85" s="3">
        <v>36480</v>
      </c>
      <c r="S85" s="3">
        <v>39000</v>
      </c>
      <c r="T85" s="3">
        <v>41520</v>
      </c>
      <c r="U85" t="s">
        <v>286</v>
      </c>
      <c r="V85" s="203">
        <v>21300</v>
      </c>
      <c r="W85" s="203">
        <v>24350</v>
      </c>
      <c r="X85" s="203">
        <v>27400</v>
      </c>
      <c r="Y85" s="203">
        <v>30400</v>
      </c>
      <c r="Z85" s="203">
        <v>32850</v>
      </c>
      <c r="AA85" s="203">
        <v>35300</v>
      </c>
      <c r="AB85" s="203">
        <v>37700</v>
      </c>
      <c r="AC85" s="203">
        <v>40150</v>
      </c>
      <c r="AD85" s="229">
        <v>25560</v>
      </c>
      <c r="AE85" s="229">
        <v>29220</v>
      </c>
      <c r="AF85" s="229">
        <v>32880</v>
      </c>
      <c r="AG85" s="229">
        <v>36480</v>
      </c>
      <c r="AH85" s="229">
        <v>39420</v>
      </c>
      <c r="AI85" s="229">
        <v>42360</v>
      </c>
      <c r="AJ85" s="229">
        <v>45240</v>
      </c>
      <c r="AK85" s="22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228">
        <v>20000</v>
      </c>
      <c r="F86" s="228">
        <v>22850</v>
      </c>
      <c r="G86" s="228">
        <v>25700</v>
      </c>
      <c r="H86" s="228">
        <v>28550</v>
      </c>
      <c r="I86" s="228">
        <v>30850</v>
      </c>
      <c r="J86" s="228">
        <v>33150</v>
      </c>
      <c r="K86" s="228">
        <v>35450</v>
      </c>
      <c r="L86" s="228">
        <v>37700</v>
      </c>
      <c r="M86" s="3">
        <v>24000</v>
      </c>
      <c r="N86" s="3">
        <v>27420</v>
      </c>
      <c r="O86" s="3">
        <v>30840</v>
      </c>
      <c r="P86" s="3">
        <v>34260</v>
      </c>
      <c r="Q86" s="3">
        <v>37020</v>
      </c>
      <c r="R86" s="3">
        <v>39780</v>
      </c>
      <c r="S86" s="3">
        <v>42540</v>
      </c>
      <c r="T86" s="3">
        <v>45240</v>
      </c>
      <c r="U86" t="s">
        <v>286</v>
      </c>
      <c r="V86" s="203">
        <v>22150</v>
      </c>
      <c r="W86" s="203">
        <v>25300</v>
      </c>
      <c r="X86" s="203">
        <v>28450</v>
      </c>
      <c r="Y86" s="203">
        <v>31600</v>
      </c>
      <c r="Z86" s="203">
        <v>34150</v>
      </c>
      <c r="AA86" s="203">
        <v>36700</v>
      </c>
      <c r="AB86" s="203">
        <v>39200</v>
      </c>
      <c r="AC86" s="203">
        <v>41750</v>
      </c>
      <c r="AD86" s="229">
        <v>26580</v>
      </c>
      <c r="AE86" s="229">
        <v>30360</v>
      </c>
      <c r="AF86" s="229">
        <v>34140</v>
      </c>
      <c r="AG86" s="229">
        <v>37920</v>
      </c>
      <c r="AH86" s="229">
        <v>40980</v>
      </c>
      <c r="AI86" s="229">
        <v>44040</v>
      </c>
      <c r="AJ86" s="229">
        <v>47040</v>
      </c>
      <c r="AK86" s="22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228">
        <v>24300</v>
      </c>
      <c r="F87" s="228">
        <v>27750</v>
      </c>
      <c r="G87" s="228">
        <v>31200</v>
      </c>
      <c r="H87" s="228">
        <v>34650</v>
      </c>
      <c r="I87" s="228">
        <v>37450</v>
      </c>
      <c r="J87" s="228">
        <v>40200</v>
      </c>
      <c r="K87" s="228">
        <v>43000</v>
      </c>
      <c r="L87" s="22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228">
        <v>19850</v>
      </c>
      <c r="F88" s="228">
        <v>22700</v>
      </c>
      <c r="G88" s="228">
        <v>25550</v>
      </c>
      <c r="H88" s="228">
        <v>28350</v>
      </c>
      <c r="I88" s="228">
        <v>30650</v>
      </c>
      <c r="J88" s="228">
        <v>32900</v>
      </c>
      <c r="K88" s="228">
        <v>35200</v>
      </c>
      <c r="L88" s="228">
        <v>37450</v>
      </c>
      <c r="M88" s="3">
        <v>23820</v>
      </c>
      <c r="N88" s="3">
        <v>27240</v>
      </c>
      <c r="O88" s="3">
        <v>30660</v>
      </c>
      <c r="P88" s="3">
        <v>34020</v>
      </c>
      <c r="Q88" s="3">
        <v>36780</v>
      </c>
      <c r="R88" s="3">
        <v>39480</v>
      </c>
      <c r="S88" s="3">
        <v>42240</v>
      </c>
      <c r="T88" s="3">
        <v>44940</v>
      </c>
      <c r="U88" t="s">
        <v>286</v>
      </c>
      <c r="V88" s="203">
        <v>23000</v>
      </c>
      <c r="W88" s="203">
        <v>26250</v>
      </c>
      <c r="X88" s="203">
        <v>29550</v>
      </c>
      <c r="Y88" s="203">
        <v>32800</v>
      </c>
      <c r="Z88" s="203">
        <v>35450</v>
      </c>
      <c r="AA88" s="203">
        <v>38050</v>
      </c>
      <c r="AB88" s="203">
        <v>40700</v>
      </c>
      <c r="AC88" s="203">
        <v>43300</v>
      </c>
      <c r="AD88" s="229">
        <v>27600</v>
      </c>
      <c r="AE88" s="229">
        <v>31500</v>
      </c>
      <c r="AF88" s="229">
        <v>35460</v>
      </c>
      <c r="AG88" s="229">
        <v>39360</v>
      </c>
      <c r="AH88" s="229">
        <v>42540</v>
      </c>
      <c r="AI88" s="229">
        <v>45660</v>
      </c>
      <c r="AJ88" s="229">
        <v>48840</v>
      </c>
      <c r="AK88" s="22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228">
        <v>23450</v>
      </c>
      <c r="F89" s="228">
        <v>26800</v>
      </c>
      <c r="G89" s="228">
        <v>30150</v>
      </c>
      <c r="H89" s="228">
        <v>33500</v>
      </c>
      <c r="I89" s="228">
        <v>36200</v>
      </c>
      <c r="J89" s="228">
        <v>38900</v>
      </c>
      <c r="K89" s="228">
        <v>41550</v>
      </c>
      <c r="L89" s="22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228">
        <v>24400</v>
      </c>
      <c r="F90" s="228">
        <v>27900</v>
      </c>
      <c r="G90" s="228">
        <v>31400</v>
      </c>
      <c r="H90" s="228">
        <v>34850</v>
      </c>
      <c r="I90" s="228">
        <v>37650</v>
      </c>
      <c r="J90" s="228">
        <v>40450</v>
      </c>
      <c r="K90" s="228">
        <v>43250</v>
      </c>
      <c r="L90" s="228">
        <v>46050</v>
      </c>
      <c r="M90" s="3">
        <v>29280</v>
      </c>
      <c r="N90" s="3">
        <v>33480</v>
      </c>
      <c r="O90" s="3">
        <v>37680</v>
      </c>
      <c r="P90" s="3">
        <v>41820</v>
      </c>
      <c r="Q90" s="3">
        <v>45180</v>
      </c>
      <c r="R90" s="3">
        <v>48540</v>
      </c>
      <c r="S90" s="3">
        <v>51900</v>
      </c>
      <c r="T90" s="3">
        <v>55260</v>
      </c>
      <c r="U90" t="s">
        <v>286</v>
      </c>
      <c r="V90" s="203">
        <v>37000</v>
      </c>
      <c r="W90" s="203">
        <v>42250</v>
      </c>
      <c r="X90" s="203">
        <v>47550</v>
      </c>
      <c r="Y90" s="203">
        <v>52800</v>
      </c>
      <c r="Z90" s="203">
        <v>57050</v>
      </c>
      <c r="AA90" s="203">
        <v>61250</v>
      </c>
      <c r="AB90" s="203">
        <v>65500</v>
      </c>
      <c r="AC90" s="203">
        <v>69700</v>
      </c>
      <c r="AD90" s="229">
        <v>44400</v>
      </c>
      <c r="AE90" s="229">
        <v>50700</v>
      </c>
      <c r="AF90" s="229">
        <v>57060</v>
      </c>
      <c r="AG90" s="229">
        <v>63360</v>
      </c>
      <c r="AH90" s="229">
        <v>68460</v>
      </c>
      <c r="AI90" s="229">
        <v>73500</v>
      </c>
      <c r="AJ90" s="229">
        <v>78600</v>
      </c>
      <c r="AK90" s="22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228">
        <v>20100</v>
      </c>
      <c r="F91" s="228">
        <v>23000</v>
      </c>
      <c r="G91" s="228">
        <v>25850</v>
      </c>
      <c r="H91" s="228">
        <v>28700</v>
      </c>
      <c r="I91" s="228">
        <v>31000</v>
      </c>
      <c r="J91" s="228">
        <v>33300</v>
      </c>
      <c r="K91" s="228">
        <v>35600</v>
      </c>
      <c r="L91" s="228">
        <v>37900</v>
      </c>
      <c r="M91" s="3">
        <v>24120</v>
      </c>
      <c r="N91" s="3">
        <v>27600</v>
      </c>
      <c r="O91" s="3">
        <v>31020</v>
      </c>
      <c r="P91" s="3">
        <v>34440</v>
      </c>
      <c r="Q91" s="3">
        <v>37200</v>
      </c>
      <c r="R91" s="3">
        <v>39960</v>
      </c>
      <c r="S91" s="3">
        <v>42720</v>
      </c>
      <c r="T91" s="3">
        <v>45480</v>
      </c>
      <c r="U91" t="s">
        <v>286</v>
      </c>
      <c r="V91" s="203">
        <v>23100</v>
      </c>
      <c r="W91" s="203">
        <v>26400</v>
      </c>
      <c r="X91" s="203">
        <v>29700</v>
      </c>
      <c r="Y91" s="203">
        <v>33000</v>
      </c>
      <c r="Z91" s="203">
        <v>35650</v>
      </c>
      <c r="AA91" s="203">
        <v>38300</v>
      </c>
      <c r="AB91" s="203">
        <v>40950</v>
      </c>
      <c r="AC91" s="203">
        <v>43600</v>
      </c>
      <c r="AD91" s="229">
        <v>27720</v>
      </c>
      <c r="AE91" s="229">
        <v>31680</v>
      </c>
      <c r="AF91" s="229">
        <v>35640</v>
      </c>
      <c r="AG91" s="229">
        <v>39600</v>
      </c>
      <c r="AH91" s="229">
        <v>42780</v>
      </c>
      <c r="AI91" s="229">
        <v>45960</v>
      </c>
      <c r="AJ91" s="229">
        <v>49140</v>
      </c>
      <c r="AK91" s="22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228">
        <v>18350</v>
      </c>
      <c r="F92" s="228">
        <v>21000</v>
      </c>
      <c r="G92" s="228">
        <v>23600</v>
      </c>
      <c r="H92" s="228">
        <v>26200</v>
      </c>
      <c r="I92" s="228">
        <v>28300</v>
      </c>
      <c r="J92" s="228">
        <v>30400</v>
      </c>
      <c r="K92" s="228">
        <v>32500</v>
      </c>
      <c r="L92" s="22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228">
        <v>20250</v>
      </c>
      <c r="F93" s="228">
        <v>23150</v>
      </c>
      <c r="G93" s="228">
        <v>26050</v>
      </c>
      <c r="H93" s="228">
        <v>28900</v>
      </c>
      <c r="I93" s="228">
        <v>31250</v>
      </c>
      <c r="J93" s="228">
        <v>33550</v>
      </c>
      <c r="K93" s="228">
        <v>35850</v>
      </c>
      <c r="L93" s="22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228">
        <v>21750</v>
      </c>
      <c r="F94" s="228">
        <v>24850</v>
      </c>
      <c r="G94" s="228">
        <v>27950</v>
      </c>
      <c r="H94" s="228">
        <v>31050</v>
      </c>
      <c r="I94" s="228">
        <v>33550</v>
      </c>
      <c r="J94" s="228">
        <v>36050</v>
      </c>
      <c r="K94" s="228">
        <v>38550</v>
      </c>
      <c r="L94" s="228">
        <v>41000</v>
      </c>
      <c r="M94" s="3">
        <v>26100</v>
      </c>
      <c r="N94" s="3">
        <v>29820</v>
      </c>
      <c r="O94" s="3">
        <v>33540</v>
      </c>
      <c r="P94" s="3">
        <v>37260</v>
      </c>
      <c r="Q94" s="3">
        <v>40260</v>
      </c>
      <c r="R94" s="3">
        <v>43260</v>
      </c>
      <c r="S94" s="3">
        <v>46260</v>
      </c>
      <c r="T94" s="3">
        <v>49200</v>
      </c>
      <c r="U94" t="s">
        <v>286</v>
      </c>
      <c r="V94" s="203">
        <v>21950</v>
      </c>
      <c r="W94" s="203">
        <v>25050</v>
      </c>
      <c r="X94" s="203">
        <v>28200</v>
      </c>
      <c r="Y94" s="203">
        <v>31300</v>
      </c>
      <c r="Z94" s="203">
        <v>33850</v>
      </c>
      <c r="AA94" s="203">
        <v>36350</v>
      </c>
      <c r="AB94" s="203">
        <v>38850</v>
      </c>
      <c r="AC94" s="203">
        <v>41350</v>
      </c>
      <c r="AD94" s="229">
        <v>26340</v>
      </c>
      <c r="AE94" s="229">
        <v>30060</v>
      </c>
      <c r="AF94" s="229">
        <v>33840</v>
      </c>
      <c r="AG94" s="229">
        <v>37560</v>
      </c>
      <c r="AH94" s="229">
        <v>40620</v>
      </c>
      <c r="AI94" s="229">
        <v>43620</v>
      </c>
      <c r="AJ94" s="229">
        <v>46620</v>
      </c>
      <c r="AK94" s="22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228">
        <v>19950</v>
      </c>
      <c r="F95" s="228">
        <v>22800</v>
      </c>
      <c r="G95" s="228">
        <v>25650</v>
      </c>
      <c r="H95" s="228">
        <v>28450</v>
      </c>
      <c r="I95" s="228">
        <v>30750</v>
      </c>
      <c r="J95" s="228">
        <v>33050</v>
      </c>
      <c r="K95" s="228">
        <v>35300</v>
      </c>
      <c r="L95" s="22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228">
        <v>19950</v>
      </c>
      <c r="F96" s="228">
        <v>22800</v>
      </c>
      <c r="G96" s="228">
        <v>25650</v>
      </c>
      <c r="H96" s="228">
        <v>28500</v>
      </c>
      <c r="I96" s="228">
        <v>30800</v>
      </c>
      <c r="J96" s="228">
        <v>33100</v>
      </c>
      <c r="K96" s="228">
        <v>35350</v>
      </c>
      <c r="L96" s="228">
        <v>37650</v>
      </c>
      <c r="M96" s="3">
        <v>23940</v>
      </c>
      <c r="N96" s="3">
        <v>27360</v>
      </c>
      <c r="O96" s="3">
        <v>30780</v>
      </c>
      <c r="P96" s="3">
        <v>34200</v>
      </c>
      <c r="Q96" s="3">
        <v>36960</v>
      </c>
      <c r="R96" s="3">
        <v>39720</v>
      </c>
      <c r="S96" s="3">
        <v>42420</v>
      </c>
      <c r="T96" s="3">
        <v>45180</v>
      </c>
      <c r="U96" t="s">
        <v>286</v>
      </c>
      <c r="V96" s="203">
        <v>21150</v>
      </c>
      <c r="W96" s="203">
        <v>24200</v>
      </c>
      <c r="X96" s="203">
        <v>27200</v>
      </c>
      <c r="Y96" s="203">
        <v>30200</v>
      </c>
      <c r="Z96" s="203">
        <v>32650</v>
      </c>
      <c r="AA96" s="203">
        <v>35050</v>
      </c>
      <c r="AB96" s="203">
        <v>37450</v>
      </c>
      <c r="AC96" s="203">
        <v>39900</v>
      </c>
      <c r="AD96" s="229">
        <v>25380</v>
      </c>
      <c r="AE96" s="229">
        <v>29040</v>
      </c>
      <c r="AF96" s="229">
        <v>32640</v>
      </c>
      <c r="AG96" s="229">
        <v>36240</v>
      </c>
      <c r="AH96" s="229">
        <v>39180</v>
      </c>
      <c r="AI96" s="229">
        <v>42060</v>
      </c>
      <c r="AJ96" s="229">
        <v>44940</v>
      </c>
      <c r="AK96" s="22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228">
        <v>21800</v>
      </c>
      <c r="F97" s="228">
        <v>24900</v>
      </c>
      <c r="G97" s="228">
        <v>28000</v>
      </c>
      <c r="H97" s="228">
        <v>31100</v>
      </c>
      <c r="I97" s="228">
        <v>33600</v>
      </c>
      <c r="J97" s="228">
        <v>36100</v>
      </c>
      <c r="K97" s="228">
        <v>38600</v>
      </c>
      <c r="L97" s="22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228">
        <v>18350</v>
      </c>
      <c r="F98" s="228">
        <v>21000</v>
      </c>
      <c r="G98" s="228">
        <v>23600</v>
      </c>
      <c r="H98" s="228">
        <v>26200</v>
      </c>
      <c r="I98" s="228">
        <v>28300</v>
      </c>
      <c r="J98" s="228">
        <v>30400</v>
      </c>
      <c r="K98" s="228">
        <v>32500</v>
      </c>
      <c r="L98" s="22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228">
        <v>18350</v>
      </c>
      <c r="F99" s="228">
        <v>21000</v>
      </c>
      <c r="G99" s="228">
        <v>23600</v>
      </c>
      <c r="H99" s="228">
        <v>26200</v>
      </c>
      <c r="I99" s="228">
        <v>28300</v>
      </c>
      <c r="J99" s="228">
        <v>30400</v>
      </c>
      <c r="K99" s="228">
        <v>32500</v>
      </c>
      <c r="L99" s="228">
        <v>34600</v>
      </c>
      <c r="M99" s="3">
        <v>22020</v>
      </c>
      <c r="N99" s="3">
        <v>25200</v>
      </c>
      <c r="O99" s="3">
        <v>28320</v>
      </c>
      <c r="P99" s="3">
        <v>31440</v>
      </c>
      <c r="Q99" s="3">
        <v>33960</v>
      </c>
      <c r="R99" s="3">
        <v>36480</v>
      </c>
      <c r="S99" s="3">
        <v>39000</v>
      </c>
      <c r="T99" s="3">
        <v>41520</v>
      </c>
      <c r="U99" t="s">
        <v>286</v>
      </c>
      <c r="V99" s="203">
        <v>21600</v>
      </c>
      <c r="W99" s="203">
        <v>24700</v>
      </c>
      <c r="X99" s="203">
        <v>27800</v>
      </c>
      <c r="Y99" s="203">
        <v>30850</v>
      </c>
      <c r="Z99" s="203">
        <v>33350</v>
      </c>
      <c r="AA99" s="203">
        <v>35800</v>
      </c>
      <c r="AB99" s="203">
        <v>38300</v>
      </c>
      <c r="AC99" s="203">
        <v>40750</v>
      </c>
      <c r="AD99" s="229">
        <v>25920</v>
      </c>
      <c r="AE99" s="229">
        <v>29640</v>
      </c>
      <c r="AF99" s="229">
        <v>33360</v>
      </c>
      <c r="AG99" s="229">
        <v>37020</v>
      </c>
      <c r="AH99" s="229">
        <v>40020</v>
      </c>
      <c r="AI99" s="229">
        <v>42960</v>
      </c>
      <c r="AJ99" s="229">
        <v>45960</v>
      </c>
      <c r="AK99" s="22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228">
        <v>18350</v>
      </c>
      <c r="F100" s="228">
        <v>21000</v>
      </c>
      <c r="G100" s="228">
        <v>23600</v>
      </c>
      <c r="H100" s="228">
        <v>26200</v>
      </c>
      <c r="I100" s="228">
        <v>28300</v>
      </c>
      <c r="J100" s="228">
        <v>30400</v>
      </c>
      <c r="K100" s="228">
        <v>32500</v>
      </c>
      <c r="L100" s="228">
        <v>34600</v>
      </c>
      <c r="M100" s="3">
        <v>22020</v>
      </c>
      <c r="N100" s="3">
        <v>25200</v>
      </c>
      <c r="O100" s="3">
        <v>28320</v>
      </c>
      <c r="P100" s="3">
        <v>31440</v>
      </c>
      <c r="Q100" s="3">
        <v>33960</v>
      </c>
      <c r="R100" s="3">
        <v>36480</v>
      </c>
      <c r="S100" s="3">
        <v>39000</v>
      </c>
      <c r="T100" s="3">
        <v>41520</v>
      </c>
      <c r="U100" t="s">
        <v>286</v>
      </c>
      <c r="V100" s="203">
        <v>19100</v>
      </c>
      <c r="W100" s="203">
        <v>21800</v>
      </c>
      <c r="X100" s="203">
        <v>24550</v>
      </c>
      <c r="Y100" s="203">
        <v>27250</v>
      </c>
      <c r="Z100" s="203">
        <v>29450</v>
      </c>
      <c r="AA100" s="203">
        <v>31650</v>
      </c>
      <c r="AB100" s="203">
        <v>33800</v>
      </c>
      <c r="AC100" s="203">
        <v>36000</v>
      </c>
      <c r="AD100" s="229">
        <v>22920</v>
      </c>
      <c r="AE100" s="229">
        <v>26160</v>
      </c>
      <c r="AF100" s="229">
        <v>29460</v>
      </c>
      <c r="AG100" s="229">
        <v>32700</v>
      </c>
      <c r="AH100" s="229">
        <v>35340</v>
      </c>
      <c r="AI100" s="229">
        <v>37980</v>
      </c>
      <c r="AJ100" s="229">
        <v>40560</v>
      </c>
      <c r="AK100" s="22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228">
        <v>20900</v>
      </c>
      <c r="F101" s="228">
        <v>23900</v>
      </c>
      <c r="G101" s="228">
        <v>26900</v>
      </c>
      <c r="H101" s="228">
        <v>29850</v>
      </c>
      <c r="I101" s="228">
        <v>32250</v>
      </c>
      <c r="J101" s="228">
        <v>34650</v>
      </c>
      <c r="K101" s="228">
        <v>37050</v>
      </c>
      <c r="L101" s="228">
        <v>39450</v>
      </c>
      <c r="M101" s="3">
        <v>25080</v>
      </c>
      <c r="N101" s="3">
        <v>28680</v>
      </c>
      <c r="O101" s="3">
        <v>32280</v>
      </c>
      <c r="P101" s="3">
        <v>35820</v>
      </c>
      <c r="Q101" s="3">
        <v>38700</v>
      </c>
      <c r="R101" s="3">
        <v>41580</v>
      </c>
      <c r="S101" s="3">
        <v>44460</v>
      </c>
      <c r="T101" s="3">
        <v>47340</v>
      </c>
      <c r="U101" t="s">
        <v>286</v>
      </c>
      <c r="V101" s="203">
        <v>21550</v>
      </c>
      <c r="W101" s="203">
        <v>24600</v>
      </c>
      <c r="X101" s="203">
        <v>27700</v>
      </c>
      <c r="Y101" s="203">
        <v>30750</v>
      </c>
      <c r="Z101" s="203">
        <v>33250</v>
      </c>
      <c r="AA101" s="203">
        <v>35700</v>
      </c>
      <c r="AB101" s="203">
        <v>38150</v>
      </c>
      <c r="AC101" s="203">
        <v>40600</v>
      </c>
      <c r="AD101" s="229">
        <v>25860</v>
      </c>
      <c r="AE101" s="229">
        <v>29520</v>
      </c>
      <c r="AF101" s="229">
        <v>33240</v>
      </c>
      <c r="AG101" s="229">
        <v>36900</v>
      </c>
      <c r="AH101" s="229">
        <v>39900</v>
      </c>
      <c r="AI101" s="229">
        <v>42840</v>
      </c>
      <c r="AJ101" s="229">
        <v>45780</v>
      </c>
      <c r="AK101" s="22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228">
        <v>18350</v>
      </c>
      <c r="F102" s="228">
        <v>21000</v>
      </c>
      <c r="G102" s="228">
        <v>23600</v>
      </c>
      <c r="H102" s="228">
        <v>26200</v>
      </c>
      <c r="I102" s="228">
        <v>28300</v>
      </c>
      <c r="J102" s="228">
        <v>30400</v>
      </c>
      <c r="K102" s="228">
        <v>32500</v>
      </c>
      <c r="L102" s="22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228">
        <v>20000</v>
      </c>
      <c r="F103" s="228">
        <v>22850</v>
      </c>
      <c r="G103" s="228">
        <v>25700</v>
      </c>
      <c r="H103" s="228">
        <v>28550</v>
      </c>
      <c r="I103" s="228">
        <v>30850</v>
      </c>
      <c r="J103" s="228">
        <v>33150</v>
      </c>
      <c r="K103" s="228">
        <v>35450</v>
      </c>
      <c r="L103" s="228">
        <v>37700</v>
      </c>
      <c r="M103" s="3">
        <v>24000</v>
      </c>
      <c r="N103" s="3">
        <v>27420</v>
      </c>
      <c r="O103" s="3">
        <v>30840</v>
      </c>
      <c r="P103" s="3">
        <v>34260</v>
      </c>
      <c r="Q103" s="3">
        <v>37020</v>
      </c>
      <c r="R103" s="3">
        <v>39780</v>
      </c>
      <c r="S103" s="3">
        <v>42540</v>
      </c>
      <c r="T103" s="3">
        <v>45240</v>
      </c>
      <c r="U103" t="s">
        <v>286</v>
      </c>
      <c r="V103" s="203">
        <v>20550</v>
      </c>
      <c r="W103" s="203">
        <v>23500</v>
      </c>
      <c r="X103" s="203">
        <v>26450</v>
      </c>
      <c r="Y103" s="203">
        <v>29350</v>
      </c>
      <c r="Z103" s="203">
        <v>31700</v>
      </c>
      <c r="AA103" s="203">
        <v>34050</v>
      </c>
      <c r="AB103" s="203">
        <v>36400</v>
      </c>
      <c r="AC103" s="203">
        <v>38750</v>
      </c>
      <c r="AD103" s="229">
        <v>24660</v>
      </c>
      <c r="AE103" s="229">
        <v>28200</v>
      </c>
      <c r="AF103" s="229">
        <v>31740</v>
      </c>
      <c r="AG103" s="229">
        <v>35220</v>
      </c>
      <c r="AH103" s="229">
        <v>38040</v>
      </c>
      <c r="AI103" s="229">
        <v>40860</v>
      </c>
      <c r="AJ103" s="229">
        <v>43680</v>
      </c>
      <c r="AK103" s="22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228">
        <v>24300</v>
      </c>
      <c r="F104" s="228">
        <v>27750</v>
      </c>
      <c r="G104" s="228">
        <v>31200</v>
      </c>
      <c r="H104" s="228">
        <v>34650</v>
      </c>
      <c r="I104" s="228">
        <v>37450</v>
      </c>
      <c r="J104" s="228">
        <v>40200</v>
      </c>
      <c r="K104" s="228">
        <v>43000</v>
      </c>
      <c r="L104" s="22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228">
        <v>19700</v>
      </c>
      <c r="F105" s="228">
        <v>22500</v>
      </c>
      <c r="G105" s="228">
        <v>25300</v>
      </c>
      <c r="H105" s="228">
        <v>28100</v>
      </c>
      <c r="I105" s="228">
        <v>30350</v>
      </c>
      <c r="J105" s="228">
        <v>32600</v>
      </c>
      <c r="K105" s="228">
        <v>34850</v>
      </c>
      <c r="L105" s="228">
        <v>37100</v>
      </c>
      <c r="M105" s="3">
        <v>23640</v>
      </c>
      <c r="N105" s="3">
        <v>27000</v>
      </c>
      <c r="O105" s="3">
        <v>30360</v>
      </c>
      <c r="P105" s="3">
        <v>33720</v>
      </c>
      <c r="Q105" s="3">
        <v>36420</v>
      </c>
      <c r="R105" s="3">
        <v>39120</v>
      </c>
      <c r="S105" s="3">
        <v>41820</v>
      </c>
      <c r="T105" s="3">
        <v>44520</v>
      </c>
      <c r="U105" t="s">
        <v>286</v>
      </c>
      <c r="V105" s="203">
        <v>22400</v>
      </c>
      <c r="W105" s="203">
        <v>25600</v>
      </c>
      <c r="X105" s="203">
        <v>28800</v>
      </c>
      <c r="Y105" s="203">
        <v>31950</v>
      </c>
      <c r="Z105" s="203">
        <v>34550</v>
      </c>
      <c r="AA105" s="203">
        <v>37100</v>
      </c>
      <c r="AB105" s="203">
        <v>39650</v>
      </c>
      <c r="AC105" s="203">
        <v>42200</v>
      </c>
      <c r="AD105" s="229">
        <v>26880</v>
      </c>
      <c r="AE105" s="229">
        <v>30720</v>
      </c>
      <c r="AF105" s="229">
        <v>34560</v>
      </c>
      <c r="AG105" s="229">
        <v>38340</v>
      </c>
      <c r="AH105" s="229">
        <v>41460</v>
      </c>
      <c r="AI105" s="229">
        <v>44520</v>
      </c>
      <c r="AJ105" s="229">
        <v>47580</v>
      </c>
      <c r="AK105" s="22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228">
        <v>26300</v>
      </c>
      <c r="F106" s="228">
        <v>30050</v>
      </c>
      <c r="G106" s="228">
        <v>33800</v>
      </c>
      <c r="H106" s="228">
        <v>37550</v>
      </c>
      <c r="I106" s="228">
        <v>40600</v>
      </c>
      <c r="J106" s="228">
        <v>43600</v>
      </c>
      <c r="K106" s="228">
        <v>46600</v>
      </c>
      <c r="L106" s="228">
        <v>49600</v>
      </c>
      <c r="M106" s="3">
        <v>31560</v>
      </c>
      <c r="N106" s="3">
        <v>36060</v>
      </c>
      <c r="O106" s="3">
        <v>40560</v>
      </c>
      <c r="P106" s="3">
        <v>45060</v>
      </c>
      <c r="Q106" s="3">
        <v>48720</v>
      </c>
      <c r="R106" s="3">
        <v>52320</v>
      </c>
      <c r="S106" s="3">
        <v>55920</v>
      </c>
      <c r="T106" s="3">
        <v>59520</v>
      </c>
      <c r="U106" t="s">
        <v>286</v>
      </c>
      <c r="V106" s="203">
        <v>28400</v>
      </c>
      <c r="W106" s="203">
        <v>32450</v>
      </c>
      <c r="X106" s="203">
        <v>36500</v>
      </c>
      <c r="Y106" s="203">
        <v>40550</v>
      </c>
      <c r="Z106" s="203">
        <v>43800</v>
      </c>
      <c r="AA106" s="203">
        <v>47050</v>
      </c>
      <c r="AB106" s="203">
        <v>50300</v>
      </c>
      <c r="AC106" s="203">
        <v>53550</v>
      </c>
      <c r="AD106" s="229">
        <v>34080</v>
      </c>
      <c r="AE106" s="229">
        <v>38940</v>
      </c>
      <c r="AF106" s="229">
        <v>43800</v>
      </c>
      <c r="AG106" s="229">
        <v>48660</v>
      </c>
      <c r="AH106" s="229">
        <v>52560</v>
      </c>
      <c r="AI106" s="229">
        <v>56460</v>
      </c>
      <c r="AJ106" s="229">
        <v>60360</v>
      </c>
      <c r="AK106" s="22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228">
        <v>18450</v>
      </c>
      <c r="F107" s="228">
        <v>21050</v>
      </c>
      <c r="G107" s="228">
        <v>23700</v>
      </c>
      <c r="H107" s="228">
        <v>26300</v>
      </c>
      <c r="I107" s="228">
        <v>28450</v>
      </c>
      <c r="J107" s="228">
        <v>30550</v>
      </c>
      <c r="K107" s="228">
        <v>32650</v>
      </c>
      <c r="L107" s="228">
        <v>34750</v>
      </c>
      <c r="M107" s="3">
        <v>22140</v>
      </c>
      <c r="N107" s="3">
        <v>25260</v>
      </c>
      <c r="O107" s="3">
        <v>28440</v>
      </c>
      <c r="P107" s="3">
        <v>31560</v>
      </c>
      <c r="Q107" s="3">
        <v>34140</v>
      </c>
      <c r="R107" s="3">
        <v>36660</v>
      </c>
      <c r="S107" s="3">
        <v>39180</v>
      </c>
      <c r="T107" s="3">
        <v>41700</v>
      </c>
      <c r="U107" t="s">
        <v>286</v>
      </c>
      <c r="V107" s="203">
        <v>23300</v>
      </c>
      <c r="W107" s="203">
        <v>26600</v>
      </c>
      <c r="X107" s="203">
        <v>29950</v>
      </c>
      <c r="Y107" s="203">
        <v>33250</v>
      </c>
      <c r="Z107" s="203">
        <v>35950</v>
      </c>
      <c r="AA107" s="203">
        <v>38600</v>
      </c>
      <c r="AB107" s="203">
        <v>41250</v>
      </c>
      <c r="AC107" s="203">
        <v>43900</v>
      </c>
      <c r="AD107" s="229">
        <v>27960</v>
      </c>
      <c r="AE107" s="229">
        <v>31920</v>
      </c>
      <c r="AF107" s="229">
        <v>35940</v>
      </c>
      <c r="AG107" s="229">
        <v>39900</v>
      </c>
      <c r="AH107" s="229">
        <v>43140</v>
      </c>
      <c r="AI107" s="229">
        <v>46320</v>
      </c>
      <c r="AJ107" s="229">
        <v>49500</v>
      </c>
      <c r="AK107" s="22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228">
        <v>26900</v>
      </c>
      <c r="F108" s="228">
        <v>30750</v>
      </c>
      <c r="G108" s="228">
        <v>34600</v>
      </c>
      <c r="H108" s="228">
        <v>38400</v>
      </c>
      <c r="I108" s="228">
        <v>41500</v>
      </c>
      <c r="J108" s="228">
        <v>44550</v>
      </c>
      <c r="K108" s="228">
        <v>47650</v>
      </c>
      <c r="L108" s="228">
        <v>50700</v>
      </c>
      <c r="M108" s="3">
        <v>32280</v>
      </c>
      <c r="N108" s="3">
        <v>36900</v>
      </c>
      <c r="O108" s="3">
        <v>41520</v>
      </c>
      <c r="P108" s="3">
        <v>46080</v>
      </c>
      <c r="Q108" s="3">
        <v>49800</v>
      </c>
      <c r="R108" s="3">
        <v>53460</v>
      </c>
      <c r="S108" s="3">
        <v>57180</v>
      </c>
      <c r="T108" s="3">
        <v>60840</v>
      </c>
      <c r="U108" t="s">
        <v>286</v>
      </c>
      <c r="V108" s="203">
        <v>27650</v>
      </c>
      <c r="W108" s="203">
        <v>31600</v>
      </c>
      <c r="X108" s="203">
        <v>35550</v>
      </c>
      <c r="Y108" s="203">
        <v>39500</v>
      </c>
      <c r="Z108" s="203">
        <v>42700</v>
      </c>
      <c r="AA108" s="203">
        <v>45850</v>
      </c>
      <c r="AB108" s="203">
        <v>49000</v>
      </c>
      <c r="AC108" s="203">
        <v>52150</v>
      </c>
      <c r="AD108" s="229">
        <v>33180</v>
      </c>
      <c r="AE108" s="229">
        <v>37920</v>
      </c>
      <c r="AF108" s="229">
        <v>42660</v>
      </c>
      <c r="AG108" s="229">
        <v>47400</v>
      </c>
      <c r="AH108" s="229">
        <v>51240</v>
      </c>
      <c r="AI108" s="229">
        <v>55020</v>
      </c>
      <c r="AJ108" s="229">
        <v>58800</v>
      </c>
      <c r="AK108" s="22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228">
        <v>24150</v>
      </c>
      <c r="F109" s="228">
        <v>27600</v>
      </c>
      <c r="G109" s="228">
        <v>31050</v>
      </c>
      <c r="H109" s="228">
        <v>34500</v>
      </c>
      <c r="I109" s="228">
        <v>37300</v>
      </c>
      <c r="J109" s="228">
        <v>40050</v>
      </c>
      <c r="K109" s="228">
        <v>42800</v>
      </c>
      <c r="L109" s="228">
        <v>45550</v>
      </c>
      <c r="M109" s="3">
        <v>28980</v>
      </c>
      <c r="N109" s="3">
        <v>33120</v>
      </c>
      <c r="O109" s="3">
        <v>37260</v>
      </c>
      <c r="P109" s="3">
        <v>41400</v>
      </c>
      <c r="Q109" s="3">
        <v>44760</v>
      </c>
      <c r="R109" s="3">
        <v>48060</v>
      </c>
      <c r="S109" s="3">
        <v>51360</v>
      </c>
      <c r="T109" s="3">
        <v>54660</v>
      </c>
      <c r="U109" t="s">
        <v>286</v>
      </c>
      <c r="V109" s="203">
        <v>28500</v>
      </c>
      <c r="W109" s="203">
        <v>32550</v>
      </c>
      <c r="X109" s="203">
        <v>36600</v>
      </c>
      <c r="Y109" s="203">
        <v>40650</v>
      </c>
      <c r="Z109" s="203">
        <v>43950</v>
      </c>
      <c r="AA109" s="203">
        <v>47200</v>
      </c>
      <c r="AB109" s="203">
        <v>50450</v>
      </c>
      <c r="AC109" s="203">
        <v>53700</v>
      </c>
      <c r="AD109" s="229">
        <v>34200</v>
      </c>
      <c r="AE109" s="229">
        <v>39060</v>
      </c>
      <c r="AF109" s="229">
        <v>43920</v>
      </c>
      <c r="AG109" s="229">
        <v>48780</v>
      </c>
      <c r="AH109" s="229">
        <v>52740</v>
      </c>
      <c r="AI109" s="229">
        <v>56640</v>
      </c>
      <c r="AJ109" s="229">
        <v>60540</v>
      </c>
      <c r="AK109" s="22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228">
        <v>18350</v>
      </c>
      <c r="F110" s="228">
        <v>21000</v>
      </c>
      <c r="G110" s="228">
        <v>23600</v>
      </c>
      <c r="H110" s="228">
        <v>26200</v>
      </c>
      <c r="I110" s="228">
        <v>28300</v>
      </c>
      <c r="J110" s="228">
        <v>30400</v>
      </c>
      <c r="K110" s="228">
        <v>32500</v>
      </c>
      <c r="L110" s="22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228">
        <v>18350</v>
      </c>
      <c r="F111" s="228">
        <v>21000</v>
      </c>
      <c r="G111" s="228">
        <v>23600</v>
      </c>
      <c r="H111" s="228">
        <v>26200</v>
      </c>
      <c r="I111" s="228">
        <v>28300</v>
      </c>
      <c r="J111" s="228">
        <v>30400</v>
      </c>
      <c r="K111" s="228">
        <v>32500</v>
      </c>
      <c r="L111" s="228">
        <v>34600</v>
      </c>
      <c r="M111" s="3">
        <v>22020</v>
      </c>
      <c r="N111" s="3">
        <v>25200</v>
      </c>
      <c r="O111" s="3">
        <v>28320</v>
      </c>
      <c r="P111" s="3">
        <v>31440</v>
      </c>
      <c r="Q111" s="3">
        <v>33960</v>
      </c>
      <c r="R111" s="3">
        <v>36480</v>
      </c>
      <c r="S111" s="3">
        <v>39000</v>
      </c>
      <c r="T111" s="3">
        <v>41520</v>
      </c>
      <c r="U111" t="s">
        <v>286</v>
      </c>
      <c r="V111" s="203">
        <v>18600</v>
      </c>
      <c r="W111" s="203">
        <v>21250</v>
      </c>
      <c r="X111" s="203">
        <v>23900</v>
      </c>
      <c r="Y111" s="203">
        <v>26550</v>
      </c>
      <c r="Z111" s="203">
        <v>28700</v>
      </c>
      <c r="AA111" s="203">
        <v>30800</v>
      </c>
      <c r="AB111" s="203">
        <v>32950</v>
      </c>
      <c r="AC111" s="203">
        <v>35050</v>
      </c>
      <c r="AD111" s="229">
        <v>22320</v>
      </c>
      <c r="AE111" s="229">
        <v>25500</v>
      </c>
      <c r="AF111" s="229">
        <v>28680</v>
      </c>
      <c r="AG111" s="229">
        <v>31860</v>
      </c>
      <c r="AH111" s="229">
        <v>34440</v>
      </c>
      <c r="AI111" s="229">
        <v>36960</v>
      </c>
      <c r="AJ111" s="229">
        <v>39540</v>
      </c>
      <c r="AK111" s="22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228">
        <v>18700</v>
      </c>
      <c r="F112" s="228">
        <v>21350</v>
      </c>
      <c r="G112" s="228">
        <v>24000</v>
      </c>
      <c r="H112" s="228">
        <v>26650</v>
      </c>
      <c r="I112" s="228">
        <v>28800</v>
      </c>
      <c r="J112" s="228">
        <v>30950</v>
      </c>
      <c r="K112" s="228">
        <v>33050</v>
      </c>
      <c r="L112" s="228">
        <v>35200</v>
      </c>
      <c r="M112" s="3">
        <v>22440</v>
      </c>
      <c r="N112" s="3">
        <v>25620</v>
      </c>
      <c r="O112" s="3">
        <v>28800</v>
      </c>
      <c r="P112" s="3">
        <v>31980</v>
      </c>
      <c r="Q112" s="3">
        <v>34560</v>
      </c>
      <c r="R112" s="3">
        <v>37140</v>
      </c>
      <c r="S112" s="3">
        <v>39660</v>
      </c>
      <c r="T112" s="3">
        <v>42240</v>
      </c>
      <c r="U112" t="s">
        <v>286</v>
      </c>
      <c r="V112" s="203">
        <v>18900</v>
      </c>
      <c r="W112" s="203">
        <v>21600</v>
      </c>
      <c r="X112" s="203">
        <v>24300</v>
      </c>
      <c r="Y112" s="203">
        <v>26950</v>
      </c>
      <c r="Z112" s="203">
        <v>29150</v>
      </c>
      <c r="AA112" s="203">
        <v>31300</v>
      </c>
      <c r="AB112" s="203">
        <v>33450</v>
      </c>
      <c r="AC112" s="203">
        <v>35600</v>
      </c>
      <c r="AD112" s="229">
        <v>22680</v>
      </c>
      <c r="AE112" s="229">
        <v>25920</v>
      </c>
      <c r="AF112" s="229">
        <v>29160</v>
      </c>
      <c r="AG112" s="229">
        <v>32340</v>
      </c>
      <c r="AH112" s="229">
        <v>34980</v>
      </c>
      <c r="AI112" s="229">
        <v>37560</v>
      </c>
      <c r="AJ112" s="229">
        <v>40140</v>
      </c>
      <c r="AK112" s="22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228">
        <v>20900</v>
      </c>
      <c r="F113" s="228">
        <v>23850</v>
      </c>
      <c r="G113" s="228">
        <v>26850</v>
      </c>
      <c r="H113" s="228">
        <v>29800</v>
      </c>
      <c r="I113" s="228">
        <v>32200</v>
      </c>
      <c r="J113" s="228">
        <v>34600</v>
      </c>
      <c r="K113" s="228">
        <v>37000</v>
      </c>
      <c r="L113" s="228">
        <v>39350</v>
      </c>
      <c r="M113" s="3">
        <v>25080</v>
      </c>
      <c r="N113" s="3">
        <v>28620</v>
      </c>
      <c r="O113" s="3">
        <v>32220</v>
      </c>
      <c r="P113" s="3">
        <v>35760</v>
      </c>
      <c r="Q113" s="3">
        <v>38640</v>
      </c>
      <c r="R113" s="3">
        <v>41520</v>
      </c>
      <c r="S113" s="3">
        <v>44400</v>
      </c>
      <c r="T113" s="3">
        <v>47220</v>
      </c>
      <c r="U113" t="s">
        <v>286</v>
      </c>
      <c r="V113" s="203">
        <v>22350</v>
      </c>
      <c r="W113" s="203">
        <v>25550</v>
      </c>
      <c r="X113" s="203">
        <v>28750</v>
      </c>
      <c r="Y113" s="203">
        <v>31900</v>
      </c>
      <c r="Z113" s="203">
        <v>34500</v>
      </c>
      <c r="AA113" s="203">
        <v>37050</v>
      </c>
      <c r="AB113" s="203">
        <v>39600</v>
      </c>
      <c r="AC113" s="203">
        <v>42150</v>
      </c>
      <c r="AD113" s="229">
        <v>26820</v>
      </c>
      <c r="AE113" s="229">
        <v>30660</v>
      </c>
      <c r="AF113" s="229">
        <v>34500</v>
      </c>
      <c r="AG113" s="229">
        <v>38280</v>
      </c>
      <c r="AH113" s="229">
        <v>41400</v>
      </c>
      <c r="AI113" s="229">
        <v>44460</v>
      </c>
      <c r="AJ113" s="229">
        <v>47520</v>
      </c>
      <c r="AK113" s="22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228">
        <v>23800</v>
      </c>
      <c r="F114" s="228">
        <v>27200</v>
      </c>
      <c r="G114" s="228">
        <v>30600</v>
      </c>
      <c r="H114" s="228">
        <v>33950</v>
      </c>
      <c r="I114" s="228">
        <v>36700</v>
      </c>
      <c r="J114" s="228">
        <v>39400</v>
      </c>
      <c r="K114" s="228">
        <v>42100</v>
      </c>
      <c r="L114" s="228">
        <v>44850</v>
      </c>
      <c r="M114" s="3">
        <v>28560</v>
      </c>
      <c r="N114" s="3">
        <v>32640</v>
      </c>
      <c r="O114" s="3">
        <v>36720</v>
      </c>
      <c r="P114" s="3">
        <v>40740</v>
      </c>
      <c r="Q114" s="3">
        <v>44040</v>
      </c>
      <c r="R114" s="3">
        <v>47280</v>
      </c>
      <c r="S114" s="3">
        <v>50520</v>
      </c>
      <c r="T114" s="3">
        <v>53820</v>
      </c>
      <c r="U114" t="s">
        <v>286</v>
      </c>
      <c r="V114" s="203">
        <v>25550</v>
      </c>
      <c r="W114" s="203">
        <v>29200</v>
      </c>
      <c r="X114" s="203">
        <v>32850</v>
      </c>
      <c r="Y114" s="203">
        <v>36500</v>
      </c>
      <c r="Z114" s="203">
        <v>39450</v>
      </c>
      <c r="AA114" s="203">
        <v>42350</v>
      </c>
      <c r="AB114" s="203">
        <v>45300</v>
      </c>
      <c r="AC114" s="203">
        <v>48200</v>
      </c>
      <c r="AD114" s="229">
        <v>30660</v>
      </c>
      <c r="AE114" s="229">
        <v>35040</v>
      </c>
      <c r="AF114" s="229">
        <v>39420</v>
      </c>
      <c r="AG114" s="229">
        <v>43800</v>
      </c>
      <c r="AH114" s="229">
        <v>47340</v>
      </c>
      <c r="AI114" s="229">
        <v>50820</v>
      </c>
      <c r="AJ114" s="229">
        <v>54360</v>
      </c>
      <c r="AK114" s="22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228">
        <v>19050</v>
      </c>
      <c r="F115" s="228">
        <v>21800</v>
      </c>
      <c r="G115" s="228">
        <v>24500</v>
      </c>
      <c r="H115" s="228">
        <v>27200</v>
      </c>
      <c r="I115" s="228">
        <v>29400</v>
      </c>
      <c r="J115" s="228">
        <v>31600</v>
      </c>
      <c r="K115" s="228">
        <v>33750</v>
      </c>
      <c r="L115" s="228">
        <v>35950</v>
      </c>
      <c r="M115" s="3">
        <v>22860</v>
      </c>
      <c r="N115" s="3">
        <v>26160</v>
      </c>
      <c r="O115" s="3">
        <v>29400</v>
      </c>
      <c r="P115" s="3">
        <v>32640</v>
      </c>
      <c r="Q115" s="3">
        <v>35280</v>
      </c>
      <c r="R115" s="3">
        <v>37920</v>
      </c>
      <c r="S115" s="3">
        <v>40500</v>
      </c>
      <c r="T115" s="3">
        <v>43140</v>
      </c>
      <c r="U115" t="s">
        <v>286</v>
      </c>
      <c r="V115" s="203">
        <v>19850</v>
      </c>
      <c r="W115" s="203">
        <v>22650</v>
      </c>
      <c r="X115" s="203">
        <v>25500</v>
      </c>
      <c r="Y115" s="203">
        <v>28300</v>
      </c>
      <c r="Z115" s="203">
        <v>30600</v>
      </c>
      <c r="AA115" s="203">
        <v>32850</v>
      </c>
      <c r="AB115" s="203">
        <v>35100</v>
      </c>
      <c r="AC115" s="203">
        <v>37400</v>
      </c>
      <c r="AD115" s="229">
        <v>23820</v>
      </c>
      <c r="AE115" s="229">
        <v>27180</v>
      </c>
      <c r="AF115" s="229">
        <v>30600</v>
      </c>
      <c r="AG115" s="229">
        <v>33960</v>
      </c>
      <c r="AH115" s="229">
        <v>36720</v>
      </c>
      <c r="AI115" s="229">
        <v>39420</v>
      </c>
      <c r="AJ115" s="229">
        <v>42120</v>
      </c>
      <c r="AK115" s="22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228">
        <v>18350</v>
      </c>
      <c r="F116" s="228">
        <v>21000</v>
      </c>
      <c r="G116" s="228">
        <v>23600</v>
      </c>
      <c r="H116" s="228">
        <v>26200</v>
      </c>
      <c r="I116" s="228">
        <v>28300</v>
      </c>
      <c r="J116" s="228">
        <v>30400</v>
      </c>
      <c r="K116" s="228">
        <v>32500</v>
      </c>
      <c r="L116" s="22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228">
        <v>20550</v>
      </c>
      <c r="F117" s="228">
        <v>23450</v>
      </c>
      <c r="G117" s="228">
        <v>26400</v>
      </c>
      <c r="H117" s="228">
        <v>29300</v>
      </c>
      <c r="I117" s="228">
        <v>31650</v>
      </c>
      <c r="J117" s="228">
        <v>34000</v>
      </c>
      <c r="K117" s="228">
        <v>36350</v>
      </c>
      <c r="L117" s="228">
        <v>38700</v>
      </c>
      <c r="M117" s="3">
        <v>24660</v>
      </c>
      <c r="N117" s="3">
        <v>28140</v>
      </c>
      <c r="O117" s="3">
        <v>31680</v>
      </c>
      <c r="P117" s="3">
        <v>35160</v>
      </c>
      <c r="Q117" s="3">
        <v>37980</v>
      </c>
      <c r="R117" s="3">
        <v>40800</v>
      </c>
      <c r="S117" s="3">
        <v>43620</v>
      </c>
      <c r="T117" s="3">
        <v>46440</v>
      </c>
      <c r="U117" t="s">
        <v>286</v>
      </c>
      <c r="V117" s="203">
        <v>20650</v>
      </c>
      <c r="W117" s="203">
        <v>23600</v>
      </c>
      <c r="X117" s="203">
        <v>26550</v>
      </c>
      <c r="Y117" s="203">
        <v>29500</v>
      </c>
      <c r="Z117" s="203">
        <v>31900</v>
      </c>
      <c r="AA117" s="203">
        <v>34250</v>
      </c>
      <c r="AB117" s="203">
        <v>36600</v>
      </c>
      <c r="AC117" s="203">
        <v>38950</v>
      </c>
      <c r="AD117" s="229">
        <v>24780</v>
      </c>
      <c r="AE117" s="229">
        <v>28320</v>
      </c>
      <c r="AF117" s="229">
        <v>31860</v>
      </c>
      <c r="AG117" s="229">
        <v>35400</v>
      </c>
      <c r="AH117" s="229">
        <v>38280</v>
      </c>
      <c r="AI117" s="229">
        <v>41100</v>
      </c>
      <c r="AJ117" s="229">
        <v>43920</v>
      </c>
      <c r="AK117" s="22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228">
        <v>18350</v>
      </c>
      <c r="F118" s="228">
        <v>21000</v>
      </c>
      <c r="G118" s="228">
        <v>23600</v>
      </c>
      <c r="H118" s="228">
        <v>26200</v>
      </c>
      <c r="I118" s="228">
        <v>28300</v>
      </c>
      <c r="J118" s="228">
        <v>30400</v>
      </c>
      <c r="K118" s="228">
        <v>32500</v>
      </c>
      <c r="L118" s="22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228">
        <v>24650</v>
      </c>
      <c r="F119" s="228">
        <v>28200</v>
      </c>
      <c r="G119" s="228">
        <v>31700</v>
      </c>
      <c r="H119" s="228">
        <v>35200</v>
      </c>
      <c r="I119" s="228">
        <v>38050</v>
      </c>
      <c r="J119" s="228">
        <v>40850</v>
      </c>
      <c r="K119" s="228">
        <v>43650</v>
      </c>
      <c r="L119" s="228">
        <v>46500</v>
      </c>
      <c r="M119" s="3">
        <v>29580</v>
      </c>
      <c r="N119" s="3">
        <v>33840</v>
      </c>
      <c r="O119" s="3">
        <v>38040</v>
      </c>
      <c r="P119" s="3">
        <v>42240</v>
      </c>
      <c r="Q119" s="3">
        <v>45660</v>
      </c>
      <c r="R119" s="3">
        <v>49020</v>
      </c>
      <c r="S119" s="3">
        <v>52380</v>
      </c>
      <c r="T119" s="3">
        <v>55800</v>
      </c>
      <c r="U119" t="s">
        <v>286</v>
      </c>
      <c r="V119" s="203">
        <v>25300</v>
      </c>
      <c r="W119" s="203">
        <v>28900</v>
      </c>
      <c r="X119" s="203">
        <v>32500</v>
      </c>
      <c r="Y119" s="203">
        <v>36100</v>
      </c>
      <c r="Z119" s="203">
        <v>39000</v>
      </c>
      <c r="AA119" s="203">
        <v>41900</v>
      </c>
      <c r="AB119" s="203">
        <v>44800</v>
      </c>
      <c r="AC119" s="203">
        <v>47700</v>
      </c>
      <c r="AD119" s="229">
        <v>30360</v>
      </c>
      <c r="AE119" s="229">
        <v>34680</v>
      </c>
      <c r="AF119" s="229">
        <v>39000</v>
      </c>
      <c r="AG119" s="229">
        <v>43320</v>
      </c>
      <c r="AH119" s="229">
        <v>46800</v>
      </c>
      <c r="AI119" s="229">
        <v>50280</v>
      </c>
      <c r="AJ119" s="229">
        <v>53760</v>
      </c>
      <c r="AK119" s="22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228">
        <v>20200</v>
      </c>
      <c r="F120" s="228">
        <v>23050</v>
      </c>
      <c r="G120" s="228">
        <v>25950</v>
      </c>
      <c r="H120" s="228">
        <v>28800</v>
      </c>
      <c r="I120" s="228">
        <v>31150</v>
      </c>
      <c r="J120" s="228">
        <v>33450</v>
      </c>
      <c r="K120" s="228">
        <v>35750</v>
      </c>
      <c r="L120" s="22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228">
        <v>20800</v>
      </c>
      <c r="F121" s="228">
        <v>23800</v>
      </c>
      <c r="G121" s="228">
        <v>26750</v>
      </c>
      <c r="H121" s="228">
        <v>29700</v>
      </c>
      <c r="I121" s="228">
        <v>32100</v>
      </c>
      <c r="J121" s="228">
        <v>34500</v>
      </c>
      <c r="K121" s="228">
        <v>36850</v>
      </c>
      <c r="L121" s="22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228">
        <v>21450</v>
      </c>
      <c r="F122" s="228">
        <v>24500</v>
      </c>
      <c r="G122" s="228">
        <v>27550</v>
      </c>
      <c r="H122" s="228">
        <v>30600</v>
      </c>
      <c r="I122" s="228">
        <v>33050</v>
      </c>
      <c r="J122" s="228">
        <v>35500</v>
      </c>
      <c r="K122" s="228">
        <v>37950</v>
      </c>
      <c r="L122" s="228">
        <v>40400</v>
      </c>
      <c r="M122" s="3">
        <v>25740</v>
      </c>
      <c r="N122" s="3">
        <v>29400</v>
      </c>
      <c r="O122" s="3">
        <v>33060</v>
      </c>
      <c r="P122" s="3">
        <v>36720</v>
      </c>
      <c r="Q122" s="3">
        <v>39660</v>
      </c>
      <c r="R122" s="3">
        <v>42600</v>
      </c>
      <c r="S122" s="3">
        <v>45540</v>
      </c>
      <c r="T122" s="3">
        <v>48480</v>
      </c>
      <c r="U122" t="s">
        <v>286</v>
      </c>
      <c r="V122" s="203">
        <v>22500</v>
      </c>
      <c r="W122" s="203">
        <v>25700</v>
      </c>
      <c r="X122" s="203">
        <v>28900</v>
      </c>
      <c r="Y122" s="203">
        <v>32100</v>
      </c>
      <c r="Z122" s="203">
        <v>34700</v>
      </c>
      <c r="AA122" s="203">
        <v>37250</v>
      </c>
      <c r="AB122" s="203">
        <v>39850</v>
      </c>
      <c r="AC122" s="203">
        <v>42400</v>
      </c>
      <c r="AD122" s="229">
        <v>27000</v>
      </c>
      <c r="AE122" s="229">
        <v>30840</v>
      </c>
      <c r="AF122" s="229">
        <v>34680</v>
      </c>
      <c r="AG122" s="229">
        <v>38520</v>
      </c>
      <c r="AH122" s="229">
        <v>41640</v>
      </c>
      <c r="AI122" s="229">
        <v>44700</v>
      </c>
      <c r="AJ122" s="229">
        <v>47820</v>
      </c>
      <c r="AK122" s="22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228">
        <v>22250</v>
      </c>
      <c r="F123" s="228">
        <v>25400</v>
      </c>
      <c r="G123" s="228">
        <v>28600</v>
      </c>
      <c r="H123" s="228">
        <v>31750</v>
      </c>
      <c r="I123" s="228">
        <v>34300</v>
      </c>
      <c r="J123" s="228">
        <v>36850</v>
      </c>
      <c r="K123" s="228">
        <v>39400</v>
      </c>
      <c r="L123" s="228">
        <v>41950</v>
      </c>
      <c r="M123" s="3">
        <v>26700</v>
      </c>
      <c r="N123" s="3">
        <v>30480</v>
      </c>
      <c r="O123" s="3">
        <v>34320</v>
      </c>
      <c r="P123" s="3">
        <v>38100</v>
      </c>
      <c r="Q123" s="3">
        <v>41160</v>
      </c>
      <c r="R123" s="3">
        <v>44220</v>
      </c>
      <c r="S123" s="3">
        <v>47280</v>
      </c>
      <c r="T123" s="3">
        <v>50340</v>
      </c>
      <c r="U123" t="s">
        <v>286</v>
      </c>
      <c r="V123" s="203">
        <v>22300</v>
      </c>
      <c r="W123" s="203">
        <v>25500</v>
      </c>
      <c r="X123" s="203">
        <v>28700</v>
      </c>
      <c r="Y123" s="203">
        <v>31850</v>
      </c>
      <c r="Z123" s="203">
        <v>34400</v>
      </c>
      <c r="AA123" s="203">
        <v>36950</v>
      </c>
      <c r="AB123" s="203">
        <v>39500</v>
      </c>
      <c r="AC123" s="203">
        <v>42050</v>
      </c>
      <c r="AD123" s="229">
        <v>26760</v>
      </c>
      <c r="AE123" s="229">
        <v>30600</v>
      </c>
      <c r="AF123" s="229">
        <v>34440</v>
      </c>
      <c r="AG123" s="229">
        <v>38220</v>
      </c>
      <c r="AH123" s="229">
        <v>41280</v>
      </c>
      <c r="AI123" s="229">
        <v>44340</v>
      </c>
      <c r="AJ123" s="229">
        <v>47400</v>
      </c>
      <c r="AK123" s="22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228">
        <v>18350</v>
      </c>
      <c r="F124" s="228">
        <v>21000</v>
      </c>
      <c r="G124" s="228">
        <v>23600</v>
      </c>
      <c r="H124" s="228">
        <v>26200</v>
      </c>
      <c r="I124" s="228">
        <v>28300</v>
      </c>
      <c r="J124" s="228">
        <v>30400</v>
      </c>
      <c r="K124" s="228">
        <v>32500</v>
      </c>
      <c r="L124" s="228">
        <v>34600</v>
      </c>
      <c r="M124" s="3">
        <v>22020</v>
      </c>
      <c r="N124" s="3">
        <v>25200</v>
      </c>
      <c r="O124" s="3">
        <v>28320</v>
      </c>
      <c r="P124" s="3">
        <v>31440</v>
      </c>
      <c r="Q124" s="3">
        <v>33960</v>
      </c>
      <c r="R124" s="3">
        <v>36480</v>
      </c>
      <c r="S124" s="3">
        <v>39000</v>
      </c>
      <c r="T124" s="3">
        <v>41520</v>
      </c>
      <c r="U124" t="s">
        <v>286</v>
      </c>
      <c r="V124" s="203">
        <v>18550</v>
      </c>
      <c r="W124" s="203">
        <v>21200</v>
      </c>
      <c r="X124" s="203">
        <v>23850</v>
      </c>
      <c r="Y124" s="203">
        <v>26450</v>
      </c>
      <c r="Z124" s="203">
        <v>28600</v>
      </c>
      <c r="AA124" s="203">
        <v>30700</v>
      </c>
      <c r="AB124" s="203">
        <v>32800</v>
      </c>
      <c r="AC124" s="203">
        <v>34950</v>
      </c>
      <c r="AD124" s="229">
        <v>22260</v>
      </c>
      <c r="AE124" s="229">
        <v>25440</v>
      </c>
      <c r="AF124" s="229">
        <v>28620</v>
      </c>
      <c r="AG124" s="229">
        <v>31740</v>
      </c>
      <c r="AH124" s="229">
        <v>34320</v>
      </c>
      <c r="AI124" s="229">
        <v>36840</v>
      </c>
      <c r="AJ124" s="229">
        <v>39360</v>
      </c>
      <c r="AK124" s="22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228">
        <v>19400</v>
      </c>
      <c r="F125" s="228">
        <v>22150</v>
      </c>
      <c r="G125" s="228">
        <v>24900</v>
      </c>
      <c r="H125" s="228">
        <v>27650</v>
      </c>
      <c r="I125" s="228">
        <v>29900</v>
      </c>
      <c r="J125" s="228">
        <v>32100</v>
      </c>
      <c r="K125" s="228">
        <v>34300</v>
      </c>
      <c r="L125" s="228">
        <v>36500</v>
      </c>
      <c r="M125" s="3">
        <v>23280</v>
      </c>
      <c r="N125" s="3">
        <v>26580</v>
      </c>
      <c r="O125" s="3">
        <v>29880</v>
      </c>
      <c r="P125" s="3">
        <v>33180</v>
      </c>
      <c r="Q125" s="3">
        <v>35880</v>
      </c>
      <c r="R125" s="3">
        <v>38520</v>
      </c>
      <c r="S125" s="3">
        <v>41160</v>
      </c>
      <c r="T125" s="3">
        <v>43800</v>
      </c>
      <c r="U125" t="s">
        <v>286</v>
      </c>
      <c r="V125" s="203">
        <v>20950</v>
      </c>
      <c r="W125" s="203">
        <v>23950</v>
      </c>
      <c r="X125" s="203">
        <v>26950</v>
      </c>
      <c r="Y125" s="203">
        <v>29900</v>
      </c>
      <c r="Z125" s="203">
        <v>32300</v>
      </c>
      <c r="AA125" s="203">
        <v>34700</v>
      </c>
      <c r="AB125" s="203">
        <v>37100</v>
      </c>
      <c r="AC125" s="203">
        <v>39500</v>
      </c>
      <c r="AD125" s="229">
        <v>25140</v>
      </c>
      <c r="AE125" s="229">
        <v>28740</v>
      </c>
      <c r="AF125" s="229">
        <v>32340</v>
      </c>
      <c r="AG125" s="229">
        <v>35880</v>
      </c>
      <c r="AH125" s="229">
        <v>38760</v>
      </c>
      <c r="AI125" s="229">
        <v>41640</v>
      </c>
      <c r="AJ125" s="229">
        <v>44520</v>
      </c>
      <c r="AK125" s="22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228">
        <v>20000</v>
      </c>
      <c r="F126" s="228">
        <v>22850</v>
      </c>
      <c r="G126" s="228">
        <v>25700</v>
      </c>
      <c r="H126" s="228">
        <v>28550</v>
      </c>
      <c r="I126" s="228">
        <v>30850</v>
      </c>
      <c r="J126" s="228">
        <v>33150</v>
      </c>
      <c r="K126" s="228">
        <v>35450</v>
      </c>
      <c r="L126" s="228">
        <v>37700</v>
      </c>
      <c r="M126" s="3">
        <v>24000</v>
      </c>
      <c r="N126" s="3">
        <v>27420</v>
      </c>
      <c r="O126" s="3">
        <v>30840</v>
      </c>
      <c r="P126" s="3">
        <v>34260</v>
      </c>
      <c r="Q126" s="3">
        <v>37020</v>
      </c>
      <c r="R126" s="3">
        <v>39780</v>
      </c>
      <c r="S126" s="3">
        <v>42540</v>
      </c>
      <c r="T126" s="3">
        <v>45240</v>
      </c>
      <c r="U126" t="s">
        <v>286</v>
      </c>
      <c r="V126" s="203">
        <v>20550</v>
      </c>
      <c r="W126" s="203">
        <v>23500</v>
      </c>
      <c r="X126" s="203">
        <v>26450</v>
      </c>
      <c r="Y126" s="203">
        <v>29350</v>
      </c>
      <c r="Z126" s="203">
        <v>31700</v>
      </c>
      <c r="AA126" s="203">
        <v>34050</v>
      </c>
      <c r="AB126" s="203">
        <v>36400</v>
      </c>
      <c r="AC126" s="203">
        <v>38750</v>
      </c>
      <c r="AD126" s="229">
        <v>24660</v>
      </c>
      <c r="AE126" s="229">
        <v>28200</v>
      </c>
      <c r="AF126" s="229">
        <v>31740</v>
      </c>
      <c r="AG126" s="229">
        <v>35220</v>
      </c>
      <c r="AH126" s="229">
        <v>38040</v>
      </c>
      <c r="AI126" s="229">
        <v>40860</v>
      </c>
      <c r="AJ126" s="229">
        <v>43680</v>
      </c>
      <c r="AK126" s="22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228">
        <v>18350</v>
      </c>
      <c r="F127" s="228">
        <v>21000</v>
      </c>
      <c r="G127" s="228">
        <v>23600</v>
      </c>
      <c r="H127" s="228">
        <v>26200</v>
      </c>
      <c r="I127" s="228">
        <v>28300</v>
      </c>
      <c r="J127" s="228">
        <v>30400</v>
      </c>
      <c r="K127" s="228">
        <v>32500</v>
      </c>
      <c r="L127" s="228">
        <v>34600</v>
      </c>
      <c r="M127" s="3">
        <v>22020</v>
      </c>
      <c r="N127" s="3">
        <v>25200</v>
      </c>
      <c r="O127" s="3">
        <v>28320</v>
      </c>
      <c r="P127" s="3">
        <v>31440</v>
      </c>
      <c r="Q127" s="3">
        <v>33960</v>
      </c>
      <c r="R127" s="3">
        <v>36480</v>
      </c>
      <c r="S127" s="3">
        <v>39000</v>
      </c>
      <c r="T127" s="3">
        <v>41520</v>
      </c>
      <c r="U127" t="s">
        <v>286</v>
      </c>
      <c r="V127" s="203">
        <v>19900</v>
      </c>
      <c r="W127" s="203">
        <v>22750</v>
      </c>
      <c r="X127" s="203">
        <v>25600</v>
      </c>
      <c r="Y127" s="203">
        <v>28400</v>
      </c>
      <c r="Z127" s="203">
        <v>30700</v>
      </c>
      <c r="AA127" s="203">
        <v>32950</v>
      </c>
      <c r="AB127" s="203">
        <v>35250</v>
      </c>
      <c r="AC127" s="203">
        <v>37500</v>
      </c>
      <c r="AD127" s="229">
        <v>23880</v>
      </c>
      <c r="AE127" s="229">
        <v>27300</v>
      </c>
      <c r="AF127" s="229">
        <v>30720</v>
      </c>
      <c r="AG127" s="229">
        <v>34080</v>
      </c>
      <c r="AH127" s="229">
        <v>36840</v>
      </c>
      <c r="AI127" s="229">
        <v>39540</v>
      </c>
      <c r="AJ127" s="229">
        <v>42300</v>
      </c>
      <c r="AK127" s="22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228">
        <v>18350</v>
      </c>
      <c r="F128" s="228">
        <v>21000</v>
      </c>
      <c r="G128" s="228">
        <v>23600</v>
      </c>
      <c r="H128" s="228">
        <v>26200</v>
      </c>
      <c r="I128" s="228">
        <v>28300</v>
      </c>
      <c r="J128" s="228">
        <v>30400</v>
      </c>
      <c r="K128" s="228">
        <v>32500</v>
      </c>
      <c r="L128" s="228">
        <v>34600</v>
      </c>
      <c r="M128" s="3">
        <v>22020</v>
      </c>
      <c r="N128" s="3">
        <v>25200</v>
      </c>
      <c r="O128" s="3">
        <v>28320</v>
      </c>
      <c r="P128" s="3">
        <v>31440</v>
      </c>
      <c r="Q128" s="3">
        <v>33960</v>
      </c>
      <c r="R128" s="3">
        <v>36480</v>
      </c>
      <c r="S128" s="3">
        <v>39000</v>
      </c>
      <c r="T128" s="3">
        <v>41520</v>
      </c>
      <c r="U128" t="s">
        <v>286</v>
      </c>
      <c r="V128" s="203">
        <v>19050</v>
      </c>
      <c r="W128" s="203">
        <v>21750</v>
      </c>
      <c r="X128" s="203">
        <v>24450</v>
      </c>
      <c r="Y128" s="203">
        <v>27150</v>
      </c>
      <c r="Z128" s="203">
        <v>29350</v>
      </c>
      <c r="AA128" s="203">
        <v>31500</v>
      </c>
      <c r="AB128" s="203">
        <v>33700</v>
      </c>
      <c r="AC128" s="203">
        <v>35850</v>
      </c>
      <c r="AD128" s="229">
        <v>22860</v>
      </c>
      <c r="AE128" s="229">
        <v>26100</v>
      </c>
      <c r="AF128" s="229">
        <v>29340</v>
      </c>
      <c r="AG128" s="229">
        <v>32580</v>
      </c>
      <c r="AH128" s="229">
        <v>35220</v>
      </c>
      <c r="AI128" s="229">
        <v>37800</v>
      </c>
      <c r="AJ128" s="229">
        <v>40440</v>
      </c>
      <c r="AK128" s="22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228">
        <v>24400</v>
      </c>
      <c r="F129" s="228">
        <v>27900</v>
      </c>
      <c r="G129" s="228">
        <v>31400</v>
      </c>
      <c r="H129" s="228">
        <v>34850</v>
      </c>
      <c r="I129" s="228">
        <v>37650</v>
      </c>
      <c r="J129" s="228">
        <v>40450</v>
      </c>
      <c r="K129" s="228">
        <v>43250</v>
      </c>
      <c r="L129" s="228">
        <v>46050</v>
      </c>
      <c r="M129" s="3">
        <v>29280</v>
      </c>
      <c r="N129" s="3">
        <v>33480</v>
      </c>
      <c r="O129" s="3">
        <v>37680</v>
      </c>
      <c r="P129" s="3">
        <v>41820</v>
      </c>
      <c r="Q129" s="3">
        <v>45180</v>
      </c>
      <c r="R129" s="3">
        <v>48540</v>
      </c>
      <c r="S129" s="3">
        <v>51900</v>
      </c>
      <c r="T129" s="3">
        <v>55260</v>
      </c>
      <c r="U129" t="s">
        <v>286</v>
      </c>
      <c r="V129" s="203">
        <v>24700</v>
      </c>
      <c r="W129" s="203">
        <v>28200</v>
      </c>
      <c r="X129" s="203">
        <v>31750</v>
      </c>
      <c r="Y129" s="203">
        <v>35250</v>
      </c>
      <c r="Z129" s="203">
        <v>38100</v>
      </c>
      <c r="AA129" s="203">
        <v>40900</v>
      </c>
      <c r="AB129" s="203">
        <v>43750</v>
      </c>
      <c r="AC129" s="203">
        <v>46550</v>
      </c>
      <c r="AD129" s="229">
        <v>29640</v>
      </c>
      <c r="AE129" s="229">
        <v>33840</v>
      </c>
      <c r="AF129" s="229">
        <v>38100</v>
      </c>
      <c r="AG129" s="229">
        <v>42300</v>
      </c>
      <c r="AH129" s="229">
        <v>45720</v>
      </c>
      <c r="AI129" s="229">
        <v>49080</v>
      </c>
      <c r="AJ129" s="229">
        <v>52500</v>
      </c>
      <c r="AK129" s="22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228">
        <v>19500</v>
      </c>
      <c r="F130" s="228">
        <v>22250</v>
      </c>
      <c r="G130" s="228">
        <v>25050</v>
      </c>
      <c r="H130" s="228">
        <v>27800</v>
      </c>
      <c r="I130" s="228">
        <v>30050</v>
      </c>
      <c r="J130" s="228">
        <v>32250</v>
      </c>
      <c r="K130" s="228">
        <v>34500</v>
      </c>
      <c r="L130" s="228">
        <v>36700</v>
      </c>
      <c r="M130" s="3">
        <v>23400</v>
      </c>
      <c r="N130" s="3">
        <v>26700</v>
      </c>
      <c r="O130" s="3">
        <v>30060</v>
      </c>
      <c r="P130" s="3">
        <v>33360</v>
      </c>
      <c r="Q130" s="3">
        <v>36060</v>
      </c>
      <c r="R130" s="3">
        <v>38700</v>
      </c>
      <c r="S130" s="3">
        <v>41400</v>
      </c>
      <c r="T130" s="3">
        <v>44040</v>
      </c>
      <c r="U130" t="s">
        <v>286</v>
      </c>
      <c r="V130" s="203">
        <v>20200</v>
      </c>
      <c r="W130" s="203">
        <v>23100</v>
      </c>
      <c r="X130" s="203">
        <v>26000</v>
      </c>
      <c r="Y130" s="203">
        <v>28850</v>
      </c>
      <c r="Z130" s="203">
        <v>31200</v>
      </c>
      <c r="AA130" s="203">
        <v>33500</v>
      </c>
      <c r="AB130" s="203">
        <v>35800</v>
      </c>
      <c r="AC130" s="203">
        <v>38100</v>
      </c>
      <c r="AD130" s="229">
        <v>24240</v>
      </c>
      <c r="AE130" s="229">
        <v>27720</v>
      </c>
      <c r="AF130" s="229">
        <v>31200</v>
      </c>
      <c r="AG130" s="229">
        <v>34620</v>
      </c>
      <c r="AH130" s="229">
        <v>37440</v>
      </c>
      <c r="AI130" s="229">
        <v>40200</v>
      </c>
      <c r="AJ130" s="229">
        <v>42960</v>
      </c>
      <c r="AK130" s="22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228">
        <v>18350</v>
      </c>
      <c r="F131" s="228">
        <v>21000</v>
      </c>
      <c r="G131" s="228">
        <v>23600</v>
      </c>
      <c r="H131" s="228">
        <v>26200</v>
      </c>
      <c r="I131" s="228">
        <v>28300</v>
      </c>
      <c r="J131" s="228">
        <v>30400</v>
      </c>
      <c r="K131" s="228">
        <v>32500</v>
      </c>
      <c r="L131" s="228">
        <v>34600</v>
      </c>
      <c r="M131" s="3">
        <v>22020</v>
      </c>
      <c r="N131" s="3">
        <v>25200</v>
      </c>
      <c r="O131" s="3">
        <v>28320</v>
      </c>
      <c r="P131" s="3">
        <v>31440</v>
      </c>
      <c r="Q131" s="3">
        <v>33960</v>
      </c>
      <c r="R131" s="3">
        <v>36480</v>
      </c>
      <c r="S131" s="3">
        <v>39000</v>
      </c>
      <c r="T131" s="3">
        <v>41520</v>
      </c>
      <c r="U131" t="s">
        <v>286</v>
      </c>
      <c r="V131" s="203">
        <v>22400</v>
      </c>
      <c r="W131" s="203">
        <v>25600</v>
      </c>
      <c r="X131" s="203">
        <v>28800</v>
      </c>
      <c r="Y131" s="203">
        <v>32000</v>
      </c>
      <c r="Z131" s="203">
        <v>34600</v>
      </c>
      <c r="AA131" s="203">
        <v>37150</v>
      </c>
      <c r="AB131" s="203">
        <v>39700</v>
      </c>
      <c r="AC131" s="203">
        <v>42250</v>
      </c>
      <c r="AD131" s="229">
        <v>26880</v>
      </c>
      <c r="AE131" s="229">
        <v>30720</v>
      </c>
      <c r="AF131" s="229">
        <v>34560</v>
      </c>
      <c r="AG131" s="229">
        <v>38400</v>
      </c>
      <c r="AH131" s="229">
        <v>41520</v>
      </c>
      <c r="AI131" s="229">
        <v>44580</v>
      </c>
      <c r="AJ131" s="229">
        <v>47640</v>
      </c>
      <c r="AK131" s="22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228">
        <v>24650</v>
      </c>
      <c r="F132" s="228">
        <v>28200</v>
      </c>
      <c r="G132" s="228">
        <v>31700</v>
      </c>
      <c r="H132" s="228">
        <v>35200</v>
      </c>
      <c r="I132" s="228">
        <v>38050</v>
      </c>
      <c r="J132" s="228">
        <v>40850</v>
      </c>
      <c r="K132" s="228">
        <v>43650</v>
      </c>
      <c r="L132" s="228">
        <v>46500</v>
      </c>
      <c r="M132" s="3">
        <v>29580</v>
      </c>
      <c r="N132" s="3">
        <v>33840</v>
      </c>
      <c r="O132" s="3">
        <v>38040</v>
      </c>
      <c r="P132" s="3">
        <v>42240</v>
      </c>
      <c r="Q132" s="3">
        <v>45660</v>
      </c>
      <c r="R132" s="3">
        <v>49020</v>
      </c>
      <c r="S132" s="3">
        <v>52380</v>
      </c>
      <c r="T132" s="3">
        <v>55800</v>
      </c>
      <c r="U132" t="s">
        <v>286</v>
      </c>
      <c r="V132" s="203">
        <v>25300</v>
      </c>
      <c r="W132" s="203">
        <v>28900</v>
      </c>
      <c r="X132" s="203">
        <v>32500</v>
      </c>
      <c r="Y132" s="203">
        <v>36100</v>
      </c>
      <c r="Z132" s="203">
        <v>39000</v>
      </c>
      <c r="AA132" s="203">
        <v>41900</v>
      </c>
      <c r="AB132" s="203">
        <v>44800</v>
      </c>
      <c r="AC132" s="203">
        <v>47700</v>
      </c>
      <c r="AD132" s="229">
        <v>30360</v>
      </c>
      <c r="AE132" s="229">
        <v>34680</v>
      </c>
      <c r="AF132" s="229">
        <v>39000</v>
      </c>
      <c r="AG132" s="229">
        <v>43320</v>
      </c>
      <c r="AH132" s="229">
        <v>46800</v>
      </c>
      <c r="AI132" s="229">
        <v>50280</v>
      </c>
      <c r="AJ132" s="229">
        <v>53760</v>
      </c>
      <c r="AK132" s="22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228">
        <v>31200</v>
      </c>
      <c r="F133" s="228">
        <v>35650</v>
      </c>
      <c r="G133" s="228">
        <v>40100</v>
      </c>
      <c r="H133" s="228">
        <v>44550</v>
      </c>
      <c r="I133" s="228">
        <v>48150</v>
      </c>
      <c r="J133" s="228">
        <v>51700</v>
      </c>
      <c r="K133" s="228">
        <v>55250</v>
      </c>
      <c r="L133" s="22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228">
        <v>20100</v>
      </c>
      <c r="F134" s="228">
        <v>23000</v>
      </c>
      <c r="G134" s="228">
        <v>25850</v>
      </c>
      <c r="H134" s="228">
        <v>28700</v>
      </c>
      <c r="I134" s="228">
        <v>31000</v>
      </c>
      <c r="J134" s="228">
        <v>33300</v>
      </c>
      <c r="K134" s="228">
        <v>35600</v>
      </c>
      <c r="L134" s="228">
        <v>37900</v>
      </c>
      <c r="M134" s="3">
        <v>24120</v>
      </c>
      <c r="N134" s="3">
        <v>27600</v>
      </c>
      <c r="O134" s="3">
        <v>31020</v>
      </c>
      <c r="P134" s="3">
        <v>34440</v>
      </c>
      <c r="Q134" s="3">
        <v>37200</v>
      </c>
      <c r="R134" s="3">
        <v>39960</v>
      </c>
      <c r="S134" s="3">
        <v>42720</v>
      </c>
      <c r="T134" s="3">
        <v>45480</v>
      </c>
      <c r="U134" t="s">
        <v>286</v>
      </c>
      <c r="V134" s="203">
        <v>29200</v>
      </c>
      <c r="W134" s="203">
        <v>33400</v>
      </c>
      <c r="X134" s="203">
        <v>37550</v>
      </c>
      <c r="Y134" s="203">
        <v>41700</v>
      </c>
      <c r="Z134" s="203">
        <v>45050</v>
      </c>
      <c r="AA134" s="203">
        <v>48400</v>
      </c>
      <c r="AB134" s="203">
        <v>51750</v>
      </c>
      <c r="AC134" s="203">
        <v>55050</v>
      </c>
      <c r="AD134" s="229">
        <v>35040</v>
      </c>
      <c r="AE134" s="229">
        <v>40080</v>
      </c>
      <c r="AF134" s="229">
        <v>45060</v>
      </c>
      <c r="AG134" s="229">
        <v>50040</v>
      </c>
      <c r="AH134" s="229">
        <v>54060</v>
      </c>
      <c r="AI134" s="229">
        <v>58080</v>
      </c>
      <c r="AJ134" s="229">
        <v>62100</v>
      </c>
      <c r="AK134" s="22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228">
        <v>19500</v>
      </c>
      <c r="F135" s="228">
        <v>22300</v>
      </c>
      <c r="G135" s="228">
        <v>25100</v>
      </c>
      <c r="H135" s="228">
        <v>27850</v>
      </c>
      <c r="I135" s="228">
        <v>30100</v>
      </c>
      <c r="J135" s="228">
        <v>32350</v>
      </c>
      <c r="K135" s="228">
        <v>34550</v>
      </c>
      <c r="L135" s="228">
        <v>36800</v>
      </c>
      <c r="M135" s="3">
        <v>23400</v>
      </c>
      <c r="N135" s="3">
        <v>26760</v>
      </c>
      <c r="O135" s="3">
        <v>30120</v>
      </c>
      <c r="P135" s="3">
        <v>33420</v>
      </c>
      <c r="Q135" s="3">
        <v>36120</v>
      </c>
      <c r="R135" s="3">
        <v>38820</v>
      </c>
      <c r="S135" s="3">
        <v>41460</v>
      </c>
      <c r="T135" s="3">
        <v>44160</v>
      </c>
      <c r="U135" t="s">
        <v>286</v>
      </c>
      <c r="V135" s="203">
        <v>21000</v>
      </c>
      <c r="W135" s="203">
        <v>24000</v>
      </c>
      <c r="X135" s="203">
        <v>27000</v>
      </c>
      <c r="Y135" s="203">
        <v>30000</v>
      </c>
      <c r="Z135" s="203">
        <v>32400</v>
      </c>
      <c r="AA135" s="203">
        <v>34800</v>
      </c>
      <c r="AB135" s="203">
        <v>37200</v>
      </c>
      <c r="AC135" s="203">
        <v>39600</v>
      </c>
      <c r="AD135" s="229">
        <v>25200</v>
      </c>
      <c r="AE135" s="229">
        <v>28800</v>
      </c>
      <c r="AF135" s="229">
        <v>32400</v>
      </c>
      <c r="AG135" s="229">
        <v>36000</v>
      </c>
      <c r="AH135" s="229">
        <v>38880</v>
      </c>
      <c r="AI135" s="229">
        <v>41760</v>
      </c>
      <c r="AJ135" s="229">
        <v>44640</v>
      </c>
      <c r="AK135" s="22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228">
        <v>20900</v>
      </c>
      <c r="F136" s="228">
        <v>23850</v>
      </c>
      <c r="G136" s="228">
        <v>26850</v>
      </c>
      <c r="H136" s="228">
        <v>29800</v>
      </c>
      <c r="I136" s="228">
        <v>32200</v>
      </c>
      <c r="J136" s="228">
        <v>34600</v>
      </c>
      <c r="K136" s="228">
        <v>37000</v>
      </c>
      <c r="L136" s="22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228">
        <v>19050</v>
      </c>
      <c r="F137" s="228">
        <v>21800</v>
      </c>
      <c r="G137" s="228">
        <v>24500</v>
      </c>
      <c r="H137" s="228">
        <v>27200</v>
      </c>
      <c r="I137" s="228">
        <v>29400</v>
      </c>
      <c r="J137" s="228">
        <v>31600</v>
      </c>
      <c r="K137" s="228">
        <v>33750</v>
      </c>
      <c r="L137" s="228">
        <v>35950</v>
      </c>
      <c r="M137" s="3">
        <v>22860</v>
      </c>
      <c r="N137" s="3">
        <v>26160</v>
      </c>
      <c r="O137" s="3">
        <v>29400</v>
      </c>
      <c r="P137" s="3">
        <v>32640</v>
      </c>
      <c r="Q137" s="3">
        <v>35280</v>
      </c>
      <c r="R137" s="3">
        <v>37920</v>
      </c>
      <c r="S137" s="3">
        <v>40500</v>
      </c>
      <c r="T137" s="3">
        <v>43140</v>
      </c>
      <c r="U137" t="s">
        <v>286</v>
      </c>
      <c r="V137" s="203">
        <v>21500</v>
      </c>
      <c r="W137" s="203">
        <v>24550</v>
      </c>
      <c r="X137" s="203">
        <v>27600</v>
      </c>
      <c r="Y137" s="203">
        <v>30650</v>
      </c>
      <c r="Z137" s="203">
        <v>33150</v>
      </c>
      <c r="AA137" s="203">
        <v>35600</v>
      </c>
      <c r="AB137" s="203">
        <v>38050</v>
      </c>
      <c r="AC137" s="203">
        <v>40500</v>
      </c>
      <c r="AD137" s="229">
        <v>25800</v>
      </c>
      <c r="AE137" s="229">
        <v>29460</v>
      </c>
      <c r="AF137" s="229">
        <v>33120</v>
      </c>
      <c r="AG137" s="229">
        <v>36780</v>
      </c>
      <c r="AH137" s="229">
        <v>39780</v>
      </c>
      <c r="AI137" s="229">
        <v>42720</v>
      </c>
      <c r="AJ137" s="229">
        <v>45660</v>
      </c>
      <c r="AK137" s="22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228">
        <v>20950</v>
      </c>
      <c r="F138" s="228">
        <v>23950</v>
      </c>
      <c r="G138" s="228">
        <v>26950</v>
      </c>
      <c r="H138" s="228">
        <v>29900</v>
      </c>
      <c r="I138" s="228">
        <v>32300</v>
      </c>
      <c r="J138" s="228">
        <v>34700</v>
      </c>
      <c r="K138" s="228">
        <v>37100</v>
      </c>
      <c r="L138" s="228">
        <v>39500</v>
      </c>
      <c r="M138" s="3">
        <v>25140</v>
      </c>
      <c r="N138" s="3">
        <v>28740</v>
      </c>
      <c r="O138" s="3">
        <v>32340</v>
      </c>
      <c r="P138" s="3">
        <v>35880</v>
      </c>
      <c r="Q138" s="3">
        <v>38760</v>
      </c>
      <c r="R138" s="3">
        <v>41640</v>
      </c>
      <c r="S138" s="3">
        <v>44520</v>
      </c>
      <c r="T138" s="3">
        <v>47400</v>
      </c>
      <c r="U138" t="s">
        <v>286</v>
      </c>
      <c r="V138" s="203">
        <v>34100</v>
      </c>
      <c r="W138" s="203">
        <v>38950</v>
      </c>
      <c r="X138" s="203">
        <v>43800</v>
      </c>
      <c r="Y138" s="203">
        <v>48650</v>
      </c>
      <c r="Z138" s="203">
        <v>52550</v>
      </c>
      <c r="AA138" s="203">
        <v>56450</v>
      </c>
      <c r="AB138" s="203">
        <v>60350</v>
      </c>
      <c r="AC138" s="203">
        <v>64250</v>
      </c>
      <c r="AD138" s="229">
        <v>40920</v>
      </c>
      <c r="AE138" s="229">
        <v>46740</v>
      </c>
      <c r="AF138" s="229">
        <v>52560</v>
      </c>
      <c r="AG138" s="229">
        <v>58380</v>
      </c>
      <c r="AH138" s="229">
        <v>63060</v>
      </c>
      <c r="AI138" s="229">
        <v>67740</v>
      </c>
      <c r="AJ138" s="229">
        <v>72420</v>
      </c>
      <c r="AK138" s="22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228">
        <v>18350</v>
      </c>
      <c r="F139" s="228">
        <v>21000</v>
      </c>
      <c r="G139" s="228">
        <v>23600</v>
      </c>
      <c r="H139" s="228">
        <v>26200</v>
      </c>
      <c r="I139" s="228">
        <v>28300</v>
      </c>
      <c r="J139" s="228">
        <v>30400</v>
      </c>
      <c r="K139" s="228">
        <v>32500</v>
      </c>
      <c r="L139" s="22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228">
        <v>18350</v>
      </c>
      <c r="F140" s="228">
        <v>21000</v>
      </c>
      <c r="G140" s="228">
        <v>23600</v>
      </c>
      <c r="H140" s="228">
        <v>26200</v>
      </c>
      <c r="I140" s="228">
        <v>28300</v>
      </c>
      <c r="J140" s="228">
        <v>30400</v>
      </c>
      <c r="K140" s="228">
        <v>32500</v>
      </c>
      <c r="L140" s="228">
        <v>34600</v>
      </c>
      <c r="M140" s="3">
        <v>22020</v>
      </c>
      <c r="N140" s="3">
        <v>25200</v>
      </c>
      <c r="O140" s="3">
        <v>28320</v>
      </c>
      <c r="P140" s="3">
        <v>31440</v>
      </c>
      <c r="Q140" s="3">
        <v>33960</v>
      </c>
      <c r="R140" s="3">
        <v>36480</v>
      </c>
      <c r="S140" s="3">
        <v>39000</v>
      </c>
      <c r="T140" s="3">
        <v>41520</v>
      </c>
      <c r="U140" t="s">
        <v>286</v>
      </c>
      <c r="V140" s="203">
        <v>19350</v>
      </c>
      <c r="W140" s="203">
        <v>22100</v>
      </c>
      <c r="X140" s="203">
        <v>24850</v>
      </c>
      <c r="Y140" s="203">
        <v>27600</v>
      </c>
      <c r="Z140" s="203">
        <v>29850</v>
      </c>
      <c r="AA140" s="203">
        <v>32050</v>
      </c>
      <c r="AB140" s="203">
        <v>34250</v>
      </c>
      <c r="AC140" s="203">
        <v>36450</v>
      </c>
      <c r="AD140" s="229">
        <v>23220</v>
      </c>
      <c r="AE140" s="229">
        <v>26520</v>
      </c>
      <c r="AF140" s="229">
        <v>29820</v>
      </c>
      <c r="AG140" s="229">
        <v>33120</v>
      </c>
      <c r="AH140" s="229">
        <v>35820</v>
      </c>
      <c r="AI140" s="229">
        <v>38460</v>
      </c>
      <c r="AJ140" s="229">
        <v>41100</v>
      </c>
      <c r="AK140" s="22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228">
        <v>18350</v>
      </c>
      <c r="F141" s="228">
        <v>21000</v>
      </c>
      <c r="G141" s="228">
        <v>23600</v>
      </c>
      <c r="H141" s="228">
        <v>26200</v>
      </c>
      <c r="I141" s="228">
        <v>28300</v>
      </c>
      <c r="J141" s="228">
        <v>30400</v>
      </c>
      <c r="K141" s="228">
        <v>32500</v>
      </c>
      <c r="L141" s="228">
        <v>34600</v>
      </c>
      <c r="M141" s="3">
        <v>22020</v>
      </c>
      <c r="N141" s="3">
        <v>25200</v>
      </c>
      <c r="O141" s="3">
        <v>28320</v>
      </c>
      <c r="P141" s="3">
        <v>31440</v>
      </c>
      <c r="Q141" s="3">
        <v>33960</v>
      </c>
      <c r="R141" s="3">
        <v>36480</v>
      </c>
      <c r="S141" s="3">
        <v>39000</v>
      </c>
      <c r="T141" s="3">
        <v>41520</v>
      </c>
      <c r="U141" t="s">
        <v>286</v>
      </c>
      <c r="V141" s="203">
        <v>20400</v>
      </c>
      <c r="W141" s="203">
        <v>23300</v>
      </c>
      <c r="X141" s="203">
        <v>26200</v>
      </c>
      <c r="Y141" s="203">
        <v>29100</v>
      </c>
      <c r="Z141" s="203">
        <v>31450</v>
      </c>
      <c r="AA141" s="203">
        <v>33800</v>
      </c>
      <c r="AB141" s="203">
        <v>36100</v>
      </c>
      <c r="AC141" s="203">
        <v>38450</v>
      </c>
      <c r="AD141" s="229">
        <v>24480</v>
      </c>
      <c r="AE141" s="229">
        <v>27960</v>
      </c>
      <c r="AF141" s="229">
        <v>31440</v>
      </c>
      <c r="AG141" s="229">
        <v>34920</v>
      </c>
      <c r="AH141" s="229">
        <v>37740</v>
      </c>
      <c r="AI141" s="229">
        <v>40560</v>
      </c>
      <c r="AJ141" s="229">
        <v>43320</v>
      </c>
      <c r="AK141" s="22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228">
        <v>18350</v>
      </c>
      <c r="F142" s="228">
        <v>21000</v>
      </c>
      <c r="G142" s="228">
        <v>23600</v>
      </c>
      <c r="H142" s="228">
        <v>26200</v>
      </c>
      <c r="I142" s="228">
        <v>28300</v>
      </c>
      <c r="J142" s="228">
        <v>30400</v>
      </c>
      <c r="K142" s="228">
        <v>32500</v>
      </c>
      <c r="L142" s="228">
        <v>34600</v>
      </c>
      <c r="M142" s="3">
        <v>22020</v>
      </c>
      <c r="N142" s="3">
        <v>25200</v>
      </c>
      <c r="O142" s="3">
        <v>28320</v>
      </c>
      <c r="P142" s="3">
        <v>31440</v>
      </c>
      <c r="Q142" s="3">
        <v>33960</v>
      </c>
      <c r="R142" s="3">
        <v>36480</v>
      </c>
      <c r="S142" s="3">
        <v>39000</v>
      </c>
      <c r="T142" s="3">
        <v>41520</v>
      </c>
      <c r="U142" t="s">
        <v>286</v>
      </c>
      <c r="V142" s="203">
        <v>18400</v>
      </c>
      <c r="W142" s="203">
        <v>21000</v>
      </c>
      <c r="X142" s="203">
        <v>23650</v>
      </c>
      <c r="Y142" s="203">
        <v>26250</v>
      </c>
      <c r="Z142" s="203">
        <v>28350</v>
      </c>
      <c r="AA142" s="203">
        <v>30450</v>
      </c>
      <c r="AB142" s="203">
        <v>32550</v>
      </c>
      <c r="AC142" s="203">
        <v>34650</v>
      </c>
      <c r="AD142" s="229">
        <v>22080</v>
      </c>
      <c r="AE142" s="229">
        <v>25200</v>
      </c>
      <c r="AF142" s="229">
        <v>28380</v>
      </c>
      <c r="AG142" s="229">
        <v>31500</v>
      </c>
      <c r="AH142" s="229">
        <v>34020</v>
      </c>
      <c r="AI142" s="229">
        <v>36540</v>
      </c>
      <c r="AJ142" s="229">
        <v>39060</v>
      </c>
      <c r="AK142" s="22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228">
        <v>18350</v>
      </c>
      <c r="F143" s="228">
        <v>21000</v>
      </c>
      <c r="G143" s="228">
        <v>23600</v>
      </c>
      <c r="H143" s="228">
        <v>26200</v>
      </c>
      <c r="I143" s="228">
        <v>28300</v>
      </c>
      <c r="J143" s="228">
        <v>30400</v>
      </c>
      <c r="K143" s="228">
        <v>32500</v>
      </c>
      <c r="L143" s="228">
        <v>34600</v>
      </c>
      <c r="M143" s="3">
        <v>22020</v>
      </c>
      <c r="N143" s="3">
        <v>25200</v>
      </c>
      <c r="O143" s="3">
        <v>28320</v>
      </c>
      <c r="P143" s="3">
        <v>31440</v>
      </c>
      <c r="Q143" s="3">
        <v>33960</v>
      </c>
      <c r="R143" s="3">
        <v>36480</v>
      </c>
      <c r="S143" s="3">
        <v>39000</v>
      </c>
      <c r="T143" s="3">
        <v>41520</v>
      </c>
      <c r="U143" t="s">
        <v>286</v>
      </c>
      <c r="V143" s="203">
        <v>18450</v>
      </c>
      <c r="W143" s="203">
        <v>21050</v>
      </c>
      <c r="X143" s="203">
        <v>23700</v>
      </c>
      <c r="Y143" s="203">
        <v>26300</v>
      </c>
      <c r="Z143" s="203">
        <v>28450</v>
      </c>
      <c r="AA143" s="203">
        <v>30550</v>
      </c>
      <c r="AB143" s="203">
        <v>32650</v>
      </c>
      <c r="AC143" s="203">
        <v>34750</v>
      </c>
      <c r="AD143" s="229">
        <v>22140</v>
      </c>
      <c r="AE143" s="229">
        <v>25260</v>
      </c>
      <c r="AF143" s="229">
        <v>28440</v>
      </c>
      <c r="AG143" s="229">
        <v>31560</v>
      </c>
      <c r="AH143" s="229">
        <v>34140</v>
      </c>
      <c r="AI143" s="229">
        <v>36660</v>
      </c>
      <c r="AJ143" s="229">
        <v>39180</v>
      </c>
      <c r="AK143" s="22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228">
        <v>21050</v>
      </c>
      <c r="F144" s="228">
        <v>24050</v>
      </c>
      <c r="G144" s="228">
        <v>27050</v>
      </c>
      <c r="H144" s="228">
        <v>30050</v>
      </c>
      <c r="I144" s="228">
        <v>32500</v>
      </c>
      <c r="J144" s="228">
        <v>34900</v>
      </c>
      <c r="K144" s="228">
        <v>37300</v>
      </c>
      <c r="L144" s="22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228">
        <v>18350</v>
      </c>
      <c r="F145" s="228">
        <v>21000</v>
      </c>
      <c r="G145" s="228">
        <v>23600</v>
      </c>
      <c r="H145" s="228">
        <v>26200</v>
      </c>
      <c r="I145" s="228">
        <v>28300</v>
      </c>
      <c r="J145" s="228">
        <v>30400</v>
      </c>
      <c r="K145" s="228">
        <v>32500</v>
      </c>
      <c r="L145" s="228">
        <v>34600</v>
      </c>
      <c r="M145" s="3">
        <v>22020</v>
      </c>
      <c r="N145" s="3">
        <v>25200</v>
      </c>
      <c r="O145" s="3">
        <v>28320</v>
      </c>
      <c r="P145" s="3">
        <v>31440</v>
      </c>
      <c r="Q145" s="3">
        <v>33960</v>
      </c>
      <c r="R145" s="3">
        <v>36480</v>
      </c>
      <c r="S145" s="3">
        <v>39000</v>
      </c>
      <c r="T145" s="3">
        <v>41520</v>
      </c>
      <c r="U145" t="s">
        <v>286</v>
      </c>
      <c r="V145" s="203">
        <v>18400</v>
      </c>
      <c r="W145" s="203">
        <v>21000</v>
      </c>
      <c r="X145" s="203">
        <v>23650</v>
      </c>
      <c r="Y145" s="203">
        <v>26250</v>
      </c>
      <c r="Z145" s="203">
        <v>28350</v>
      </c>
      <c r="AA145" s="203">
        <v>30450</v>
      </c>
      <c r="AB145" s="203">
        <v>32550</v>
      </c>
      <c r="AC145" s="203">
        <v>34650</v>
      </c>
      <c r="AD145" s="229">
        <v>22080</v>
      </c>
      <c r="AE145" s="229">
        <v>25200</v>
      </c>
      <c r="AF145" s="229">
        <v>28380</v>
      </c>
      <c r="AG145" s="229">
        <v>31500</v>
      </c>
      <c r="AH145" s="229">
        <v>34020</v>
      </c>
      <c r="AI145" s="229">
        <v>36540</v>
      </c>
      <c r="AJ145" s="229">
        <v>39060</v>
      </c>
      <c r="AK145" s="22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228">
        <v>19550</v>
      </c>
      <c r="F146" s="228">
        <v>22350</v>
      </c>
      <c r="G146" s="228">
        <v>25150</v>
      </c>
      <c r="H146" s="228">
        <v>27900</v>
      </c>
      <c r="I146" s="228">
        <v>30150</v>
      </c>
      <c r="J146" s="228">
        <v>32400</v>
      </c>
      <c r="K146" s="228">
        <v>34600</v>
      </c>
      <c r="L146" s="228">
        <v>36850</v>
      </c>
      <c r="M146" s="3">
        <v>23460</v>
      </c>
      <c r="N146" s="3">
        <v>26820</v>
      </c>
      <c r="O146" s="3">
        <v>30180</v>
      </c>
      <c r="P146" s="3">
        <v>33480</v>
      </c>
      <c r="Q146" s="3">
        <v>36180</v>
      </c>
      <c r="R146" s="3">
        <v>38880</v>
      </c>
      <c r="S146" s="3">
        <v>41520</v>
      </c>
      <c r="T146" s="3">
        <v>44220</v>
      </c>
      <c r="U146" t="s">
        <v>286</v>
      </c>
      <c r="V146" s="203">
        <v>19850</v>
      </c>
      <c r="W146" s="203">
        <v>22650</v>
      </c>
      <c r="X146" s="203">
        <v>25500</v>
      </c>
      <c r="Y146" s="203">
        <v>28300</v>
      </c>
      <c r="Z146" s="203">
        <v>30600</v>
      </c>
      <c r="AA146" s="203">
        <v>32850</v>
      </c>
      <c r="AB146" s="203">
        <v>35100</v>
      </c>
      <c r="AC146" s="203">
        <v>37400</v>
      </c>
      <c r="AD146" s="229">
        <v>23820</v>
      </c>
      <c r="AE146" s="229">
        <v>27180</v>
      </c>
      <c r="AF146" s="229">
        <v>30600</v>
      </c>
      <c r="AG146" s="229">
        <v>33960</v>
      </c>
      <c r="AH146" s="229">
        <v>36720</v>
      </c>
      <c r="AI146" s="229">
        <v>39420</v>
      </c>
      <c r="AJ146" s="229">
        <v>42120</v>
      </c>
      <c r="AK146" s="22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228">
        <v>23000</v>
      </c>
      <c r="F147" s="228">
        <v>26250</v>
      </c>
      <c r="G147" s="228">
        <v>29550</v>
      </c>
      <c r="H147" s="228">
        <v>32800</v>
      </c>
      <c r="I147" s="228">
        <v>35450</v>
      </c>
      <c r="J147" s="228">
        <v>38050</v>
      </c>
      <c r="K147" s="228">
        <v>40700</v>
      </c>
      <c r="L147" s="228">
        <v>43300</v>
      </c>
      <c r="M147" s="3">
        <v>27600</v>
      </c>
      <c r="N147" s="3">
        <v>31500</v>
      </c>
      <c r="O147" s="3">
        <v>35460</v>
      </c>
      <c r="P147" s="3">
        <v>39360</v>
      </c>
      <c r="Q147" s="3">
        <v>42540</v>
      </c>
      <c r="R147" s="3">
        <v>45660</v>
      </c>
      <c r="S147" s="3">
        <v>48840</v>
      </c>
      <c r="T147" s="3">
        <v>51960</v>
      </c>
      <c r="U147" t="s">
        <v>286</v>
      </c>
      <c r="V147" s="203">
        <v>23250</v>
      </c>
      <c r="W147" s="203">
        <v>26600</v>
      </c>
      <c r="X147" s="203">
        <v>29900</v>
      </c>
      <c r="Y147" s="203">
        <v>33200</v>
      </c>
      <c r="Z147" s="203">
        <v>35900</v>
      </c>
      <c r="AA147" s="203">
        <v>38550</v>
      </c>
      <c r="AB147" s="203">
        <v>41200</v>
      </c>
      <c r="AC147" s="203">
        <v>43850</v>
      </c>
      <c r="AD147" s="229">
        <v>27900</v>
      </c>
      <c r="AE147" s="229">
        <v>31920</v>
      </c>
      <c r="AF147" s="229">
        <v>35880</v>
      </c>
      <c r="AG147" s="229">
        <v>39840</v>
      </c>
      <c r="AH147" s="229">
        <v>43080</v>
      </c>
      <c r="AI147" s="229">
        <v>46260</v>
      </c>
      <c r="AJ147" s="229">
        <v>49440</v>
      </c>
      <c r="AK147" s="22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228">
        <v>20250</v>
      </c>
      <c r="F148" s="228">
        <v>23150</v>
      </c>
      <c r="G148" s="228">
        <v>26050</v>
      </c>
      <c r="H148" s="228">
        <v>28900</v>
      </c>
      <c r="I148" s="228">
        <v>31250</v>
      </c>
      <c r="J148" s="228">
        <v>33550</v>
      </c>
      <c r="K148" s="228">
        <v>35850</v>
      </c>
      <c r="L148" s="228">
        <v>38150</v>
      </c>
      <c r="M148" s="3">
        <v>24300</v>
      </c>
      <c r="N148" s="3">
        <v>27780</v>
      </c>
      <c r="O148" s="3">
        <v>31260</v>
      </c>
      <c r="P148" s="3">
        <v>34680</v>
      </c>
      <c r="Q148" s="3">
        <v>37500</v>
      </c>
      <c r="R148" s="3">
        <v>40260</v>
      </c>
      <c r="S148" s="3">
        <v>43020</v>
      </c>
      <c r="T148" s="3">
        <v>45780</v>
      </c>
      <c r="U148" t="s">
        <v>286</v>
      </c>
      <c r="V148" s="203">
        <v>20300</v>
      </c>
      <c r="W148" s="203">
        <v>23200</v>
      </c>
      <c r="X148" s="203">
        <v>26100</v>
      </c>
      <c r="Y148" s="203">
        <v>28950</v>
      </c>
      <c r="Z148" s="203">
        <v>31300</v>
      </c>
      <c r="AA148" s="203">
        <v>33600</v>
      </c>
      <c r="AB148" s="203">
        <v>35900</v>
      </c>
      <c r="AC148" s="203">
        <v>38250</v>
      </c>
      <c r="AD148" s="229">
        <v>24360</v>
      </c>
      <c r="AE148" s="229">
        <v>27840</v>
      </c>
      <c r="AF148" s="229">
        <v>31320</v>
      </c>
      <c r="AG148" s="229">
        <v>34740</v>
      </c>
      <c r="AH148" s="229">
        <v>37560</v>
      </c>
      <c r="AI148" s="229">
        <v>40320</v>
      </c>
      <c r="AJ148" s="229">
        <v>43080</v>
      </c>
      <c r="AK148" s="22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228">
        <v>24300</v>
      </c>
      <c r="F149" s="228">
        <v>27750</v>
      </c>
      <c r="G149" s="228">
        <v>31200</v>
      </c>
      <c r="H149" s="228">
        <v>34650</v>
      </c>
      <c r="I149" s="228">
        <v>37450</v>
      </c>
      <c r="J149" s="228">
        <v>40200</v>
      </c>
      <c r="K149" s="228">
        <v>43000</v>
      </c>
      <c r="L149" s="22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228">
        <v>19800</v>
      </c>
      <c r="F150" s="228">
        <v>22600</v>
      </c>
      <c r="G150" s="228">
        <v>25450</v>
      </c>
      <c r="H150" s="228">
        <v>28250</v>
      </c>
      <c r="I150" s="228">
        <v>30550</v>
      </c>
      <c r="J150" s="228">
        <v>32800</v>
      </c>
      <c r="K150" s="228">
        <v>35050</v>
      </c>
      <c r="L150" s="228">
        <v>37300</v>
      </c>
      <c r="M150" s="3">
        <v>23760</v>
      </c>
      <c r="N150" s="3">
        <v>27120</v>
      </c>
      <c r="O150" s="3">
        <v>30540</v>
      </c>
      <c r="P150" s="3">
        <v>33900</v>
      </c>
      <c r="Q150" s="3">
        <v>36660</v>
      </c>
      <c r="R150" s="3">
        <v>39360</v>
      </c>
      <c r="S150" s="3">
        <v>42060</v>
      </c>
      <c r="T150" s="3">
        <v>44760</v>
      </c>
      <c r="U150" t="s">
        <v>286</v>
      </c>
      <c r="V150" s="203">
        <v>19950</v>
      </c>
      <c r="W150" s="203">
        <v>22800</v>
      </c>
      <c r="X150" s="203">
        <v>25650</v>
      </c>
      <c r="Y150" s="203">
        <v>28500</v>
      </c>
      <c r="Z150" s="203">
        <v>30800</v>
      </c>
      <c r="AA150" s="203">
        <v>33100</v>
      </c>
      <c r="AB150" s="203">
        <v>35350</v>
      </c>
      <c r="AC150" s="203">
        <v>37650</v>
      </c>
      <c r="AD150" s="229">
        <v>23940</v>
      </c>
      <c r="AE150" s="229">
        <v>27360</v>
      </c>
      <c r="AF150" s="229">
        <v>30780</v>
      </c>
      <c r="AG150" s="229">
        <v>34200</v>
      </c>
      <c r="AH150" s="229">
        <v>36960</v>
      </c>
      <c r="AI150" s="229">
        <v>39720</v>
      </c>
      <c r="AJ150" s="229">
        <v>42420</v>
      </c>
      <c r="AK150" s="22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228">
        <v>22550</v>
      </c>
      <c r="F151" s="228">
        <v>25800</v>
      </c>
      <c r="G151" s="228">
        <v>29000</v>
      </c>
      <c r="H151" s="228">
        <v>32200</v>
      </c>
      <c r="I151" s="228">
        <v>34800</v>
      </c>
      <c r="J151" s="228">
        <v>37400</v>
      </c>
      <c r="K151" s="228">
        <v>39950</v>
      </c>
      <c r="L151" s="228">
        <v>42550</v>
      </c>
      <c r="M151" s="3">
        <v>27060</v>
      </c>
      <c r="N151" s="3">
        <v>30960</v>
      </c>
      <c r="O151" s="3">
        <v>34800</v>
      </c>
      <c r="P151" s="3">
        <v>38640</v>
      </c>
      <c r="Q151" s="3">
        <v>41760</v>
      </c>
      <c r="R151" s="3">
        <v>44880</v>
      </c>
      <c r="S151" s="3">
        <v>47940</v>
      </c>
      <c r="T151" s="3">
        <v>51060</v>
      </c>
      <c r="U151" t="s">
        <v>286</v>
      </c>
      <c r="V151" s="203">
        <v>23100</v>
      </c>
      <c r="W151" s="203">
        <v>26400</v>
      </c>
      <c r="X151" s="203">
        <v>29700</v>
      </c>
      <c r="Y151" s="203">
        <v>32950</v>
      </c>
      <c r="Z151" s="203">
        <v>35600</v>
      </c>
      <c r="AA151" s="203">
        <v>38250</v>
      </c>
      <c r="AB151" s="203">
        <v>40900</v>
      </c>
      <c r="AC151" s="203">
        <v>43500</v>
      </c>
      <c r="AD151" s="229">
        <v>27720</v>
      </c>
      <c r="AE151" s="229">
        <v>31680</v>
      </c>
      <c r="AF151" s="229">
        <v>35640</v>
      </c>
      <c r="AG151" s="229">
        <v>39540</v>
      </c>
      <c r="AH151" s="229">
        <v>42720</v>
      </c>
      <c r="AI151" s="229">
        <v>45900</v>
      </c>
      <c r="AJ151" s="229">
        <v>49080</v>
      </c>
      <c r="AK151" s="22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228">
        <v>18350</v>
      </c>
      <c r="F152" s="228">
        <v>21000</v>
      </c>
      <c r="G152" s="228">
        <v>23600</v>
      </c>
      <c r="H152" s="228">
        <v>26200</v>
      </c>
      <c r="I152" s="228">
        <v>28300</v>
      </c>
      <c r="J152" s="228">
        <v>30400</v>
      </c>
      <c r="K152" s="228">
        <v>32500</v>
      </c>
      <c r="L152" s="228">
        <v>34600</v>
      </c>
      <c r="M152" s="3">
        <v>22020</v>
      </c>
      <c r="N152" s="3">
        <v>25200</v>
      </c>
      <c r="O152" s="3">
        <v>28320</v>
      </c>
      <c r="P152" s="3">
        <v>31440</v>
      </c>
      <c r="Q152" s="3">
        <v>33960</v>
      </c>
      <c r="R152" s="3">
        <v>36480</v>
      </c>
      <c r="S152" s="3">
        <v>39000</v>
      </c>
      <c r="T152" s="3">
        <v>41520</v>
      </c>
      <c r="U152" t="s">
        <v>286</v>
      </c>
      <c r="V152" s="203">
        <v>19400</v>
      </c>
      <c r="W152" s="203">
        <v>22200</v>
      </c>
      <c r="X152" s="203">
        <v>24950</v>
      </c>
      <c r="Y152" s="203">
        <v>27700</v>
      </c>
      <c r="Z152" s="203">
        <v>29950</v>
      </c>
      <c r="AA152" s="203">
        <v>32150</v>
      </c>
      <c r="AB152" s="203">
        <v>34350</v>
      </c>
      <c r="AC152" s="203">
        <v>36600</v>
      </c>
      <c r="AD152" s="229">
        <v>23280</v>
      </c>
      <c r="AE152" s="229">
        <v>26640</v>
      </c>
      <c r="AF152" s="229">
        <v>29940</v>
      </c>
      <c r="AG152" s="229">
        <v>33240</v>
      </c>
      <c r="AH152" s="229">
        <v>35940</v>
      </c>
      <c r="AI152" s="229">
        <v>38580</v>
      </c>
      <c r="AJ152" s="229">
        <v>41220</v>
      </c>
      <c r="AK152" s="22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228">
        <v>21650</v>
      </c>
      <c r="F153" s="228">
        <v>24750</v>
      </c>
      <c r="G153" s="228">
        <v>27850</v>
      </c>
      <c r="H153" s="228">
        <v>30900</v>
      </c>
      <c r="I153" s="228">
        <v>33400</v>
      </c>
      <c r="J153" s="228">
        <v>35850</v>
      </c>
      <c r="K153" s="228">
        <v>38350</v>
      </c>
      <c r="L153" s="22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228">
        <v>26400</v>
      </c>
      <c r="F154" s="228">
        <v>30200</v>
      </c>
      <c r="G154" s="228">
        <v>33950</v>
      </c>
      <c r="H154" s="228">
        <v>37700</v>
      </c>
      <c r="I154" s="228">
        <v>40750</v>
      </c>
      <c r="J154" s="228">
        <v>43750</v>
      </c>
      <c r="K154" s="228">
        <v>46750</v>
      </c>
      <c r="L154" s="228">
        <v>49800</v>
      </c>
      <c r="M154" s="3">
        <v>31680</v>
      </c>
      <c r="N154" s="3">
        <v>36240</v>
      </c>
      <c r="O154" s="3">
        <v>40740</v>
      </c>
      <c r="P154" s="3">
        <v>45240</v>
      </c>
      <c r="Q154" s="3">
        <v>48900</v>
      </c>
      <c r="R154" s="3">
        <v>52500</v>
      </c>
      <c r="S154" s="3">
        <v>56100</v>
      </c>
      <c r="T154" s="3">
        <v>59760</v>
      </c>
      <c r="U154" t="s">
        <v>286</v>
      </c>
      <c r="V154" s="203">
        <v>31400</v>
      </c>
      <c r="W154" s="203">
        <v>35900</v>
      </c>
      <c r="X154" s="203">
        <v>40400</v>
      </c>
      <c r="Y154" s="203">
        <v>44850</v>
      </c>
      <c r="Z154" s="203">
        <v>48450</v>
      </c>
      <c r="AA154" s="203">
        <v>52050</v>
      </c>
      <c r="AB154" s="203">
        <v>55650</v>
      </c>
      <c r="AC154" s="203">
        <v>59250</v>
      </c>
      <c r="AD154" s="229">
        <v>37680</v>
      </c>
      <c r="AE154" s="229">
        <v>43080</v>
      </c>
      <c r="AF154" s="229">
        <v>48480</v>
      </c>
      <c r="AG154" s="229">
        <v>53820</v>
      </c>
      <c r="AH154" s="229">
        <v>58140</v>
      </c>
      <c r="AI154" s="229">
        <v>62460</v>
      </c>
      <c r="AJ154" s="229">
        <v>66780</v>
      </c>
      <c r="AK154" s="22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228">
        <v>19650</v>
      </c>
      <c r="F155" s="228">
        <v>22450</v>
      </c>
      <c r="G155" s="228">
        <v>25250</v>
      </c>
      <c r="H155" s="228">
        <v>28050</v>
      </c>
      <c r="I155" s="228">
        <v>30300</v>
      </c>
      <c r="J155" s="228">
        <v>32550</v>
      </c>
      <c r="K155" s="228">
        <v>34800</v>
      </c>
      <c r="L155" s="22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228">
        <v>18750</v>
      </c>
      <c r="F156" s="228">
        <v>21400</v>
      </c>
      <c r="G156" s="228">
        <v>24100</v>
      </c>
      <c r="H156" s="228">
        <v>26750</v>
      </c>
      <c r="I156" s="228">
        <v>28900</v>
      </c>
      <c r="J156" s="228">
        <v>31050</v>
      </c>
      <c r="K156" s="228">
        <v>33200</v>
      </c>
      <c r="L156" s="228">
        <v>35350</v>
      </c>
      <c r="M156" s="3">
        <v>22500</v>
      </c>
      <c r="N156" s="3">
        <v>25680</v>
      </c>
      <c r="O156" s="3">
        <v>28920</v>
      </c>
      <c r="P156" s="3">
        <v>32100</v>
      </c>
      <c r="Q156" s="3">
        <v>34680</v>
      </c>
      <c r="R156" s="3">
        <v>37260</v>
      </c>
      <c r="S156" s="3">
        <v>39840</v>
      </c>
      <c r="T156" s="3">
        <v>42420</v>
      </c>
      <c r="U156" t="s">
        <v>286</v>
      </c>
      <c r="V156" s="203">
        <v>20700</v>
      </c>
      <c r="W156" s="203">
        <v>23650</v>
      </c>
      <c r="X156" s="203">
        <v>26600</v>
      </c>
      <c r="Y156" s="203">
        <v>29550</v>
      </c>
      <c r="Z156" s="203">
        <v>31950</v>
      </c>
      <c r="AA156" s="203">
        <v>34300</v>
      </c>
      <c r="AB156" s="203">
        <v>36650</v>
      </c>
      <c r="AC156" s="203">
        <v>39050</v>
      </c>
      <c r="AD156" s="229">
        <v>24840</v>
      </c>
      <c r="AE156" s="229">
        <v>28380</v>
      </c>
      <c r="AF156" s="229">
        <v>31920</v>
      </c>
      <c r="AG156" s="229">
        <v>35460</v>
      </c>
      <c r="AH156" s="229">
        <v>38340</v>
      </c>
      <c r="AI156" s="229">
        <v>41160</v>
      </c>
      <c r="AJ156" s="229">
        <v>43980</v>
      </c>
      <c r="AK156" s="22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228">
        <v>18350</v>
      </c>
      <c r="F157" s="228">
        <v>21000</v>
      </c>
      <c r="G157" s="228">
        <v>23600</v>
      </c>
      <c r="H157" s="228">
        <v>26200</v>
      </c>
      <c r="I157" s="228">
        <v>28300</v>
      </c>
      <c r="J157" s="228">
        <v>30400</v>
      </c>
      <c r="K157" s="228">
        <v>32500</v>
      </c>
      <c r="L157" s="228">
        <v>34600</v>
      </c>
      <c r="M157" s="3">
        <v>22020</v>
      </c>
      <c r="N157" s="3">
        <v>25200</v>
      </c>
      <c r="O157" s="3">
        <v>28320</v>
      </c>
      <c r="P157" s="3">
        <v>31440</v>
      </c>
      <c r="Q157" s="3">
        <v>33960</v>
      </c>
      <c r="R157" s="3">
        <v>36480</v>
      </c>
      <c r="S157" s="3">
        <v>39000</v>
      </c>
      <c r="T157" s="3">
        <v>41520</v>
      </c>
      <c r="U157" t="s">
        <v>286</v>
      </c>
      <c r="V157" s="203">
        <v>20450</v>
      </c>
      <c r="W157" s="203">
        <v>23400</v>
      </c>
      <c r="X157" s="203">
        <v>26300</v>
      </c>
      <c r="Y157" s="203">
        <v>29200</v>
      </c>
      <c r="Z157" s="203">
        <v>31550</v>
      </c>
      <c r="AA157" s="203">
        <v>33900</v>
      </c>
      <c r="AB157" s="203">
        <v>36250</v>
      </c>
      <c r="AC157" s="203">
        <v>38550</v>
      </c>
      <c r="AD157" s="229">
        <v>24540</v>
      </c>
      <c r="AE157" s="229">
        <v>28080</v>
      </c>
      <c r="AF157" s="229">
        <v>31560</v>
      </c>
      <c r="AG157" s="229">
        <v>35040</v>
      </c>
      <c r="AH157" s="229">
        <v>37860</v>
      </c>
      <c r="AI157" s="229">
        <v>40680</v>
      </c>
      <c r="AJ157" s="229">
        <v>43500</v>
      </c>
      <c r="AK157" s="22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228">
        <v>19150</v>
      </c>
      <c r="F158" s="228">
        <v>21900</v>
      </c>
      <c r="G158" s="228">
        <v>24650</v>
      </c>
      <c r="H158" s="228">
        <v>27350</v>
      </c>
      <c r="I158" s="228">
        <v>29550</v>
      </c>
      <c r="J158" s="228">
        <v>31750</v>
      </c>
      <c r="K158" s="228">
        <v>33950</v>
      </c>
      <c r="L158" s="228">
        <v>36150</v>
      </c>
      <c r="M158" s="3">
        <v>22980</v>
      </c>
      <c r="N158" s="3">
        <v>26280</v>
      </c>
      <c r="O158" s="3">
        <v>29580</v>
      </c>
      <c r="P158" s="3">
        <v>32820</v>
      </c>
      <c r="Q158" s="3">
        <v>35460</v>
      </c>
      <c r="R158" s="3">
        <v>38100</v>
      </c>
      <c r="S158" s="3">
        <v>40740</v>
      </c>
      <c r="T158" s="3">
        <v>43380</v>
      </c>
      <c r="U158" t="s">
        <v>286</v>
      </c>
      <c r="V158" s="203">
        <v>20300</v>
      </c>
      <c r="W158" s="203">
        <v>23200</v>
      </c>
      <c r="X158" s="203">
        <v>26100</v>
      </c>
      <c r="Y158" s="203">
        <v>29000</v>
      </c>
      <c r="Z158" s="203">
        <v>31350</v>
      </c>
      <c r="AA158" s="203">
        <v>33650</v>
      </c>
      <c r="AB158" s="203">
        <v>36000</v>
      </c>
      <c r="AC158" s="203">
        <v>38300</v>
      </c>
      <c r="AD158" s="229">
        <v>24360</v>
      </c>
      <c r="AE158" s="229">
        <v>27840</v>
      </c>
      <c r="AF158" s="229">
        <v>31320</v>
      </c>
      <c r="AG158" s="229">
        <v>34800</v>
      </c>
      <c r="AH158" s="229">
        <v>37620</v>
      </c>
      <c r="AI158" s="229">
        <v>40380</v>
      </c>
      <c r="AJ158" s="229">
        <v>43200</v>
      </c>
      <c r="AK158" s="22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228">
        <v>18800</v>
      </c>
      <c r="F159" s="228">
        <v>21500</v>
      </c>
      <c r="G159" s="228">
        <v>24200</v>
      </c>
      <c r="H159" s="228">
        <v>26850</v>
      </c>
      <c r="I159" s="228">
        <v>29000</v>
      </c>
      <c r="J159" s="228">
        <v>31150</v>
      </c>
      <c r="K159" s="228">
        <v>33300</v>
      </c>
      <c r="L159" s="228">
        <v>35450</v>
      </c>
      <c r="M159" s="3">
        <v>22560</v>
      </c>
      <c r="N159" s="3">
        <v>25800</v>
      </c>
      <c r="O159" s="3">
        <v>29040</v>
      </c>
      <c r="P159" s="3">
        <v>32220</v>
      </c>
      <c r="Q159" s="3">
        <v>34800</v>
      </c>
      <c r="R159" s="3">
        <v>37380</v>
      </c>
      <c r="S159" s="3">
        <v>39960</v>
      </c>
      <c r="T159" s="3">
        <v>42540</v>
      </c>
      <c r="U159" t="s">
        <v>286</v>
      </c>
      <c r="V159" s="203">
        <v>21650</v>
      </c>
      <c r="W159" s="203">
        <v>24750</v>
      </c>
      <c r="X159" s="203">
        <v>27850</v>
      </c>
      <c r="Y159" s="203">
        <v>30900</v>
      </c>
      <c r="Z159" s="203">
        <v>33400</v>
      </c>
      <c r="AA159" s="203">
        <v>35850</v>
      </c>
      <c r="AB159" s="203">
        <v>38350</v>
      </c>
      <c r="AC159" s="203">
        <v>40800</v>
      </c>
      <c r="AD159" s="229">
        <v>25980</v>
      </c>
      <c r="AE159" s="229">
        <v>29700</v>
      </c>
      <c r="AF159" s="229">
        <v>33420</v>
      </c>
      <c r="AG159" s="229">
        <v>37080</v>
      </c>
      <c r="AH159" s="229">
        <v>40080</v>
      </c>
      <c r="AI159" s="229">
        <v>43020</v>
      </c>
      <c r="AJ159" s="229">
        <v>46020</v>
      </c>
      <c r="AK159" s="22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228">
        <v>18350</v>
      </c>
      <c r="F160" s="228">
        <v>21000</v>
      </c>
      <c r="G160" s="228">
        <v>23600</v>
      </c>
      <c r="H160" s="228">
        <v>26200</v>
      </c>
      <c r="I160" s="228">
        <v>28300</v>
      </c>
      <c r="J160" s="228">
        <v>30400</v>
      </c>
      <c r="K160" s="228">
        <v>32500</v>
      </c>
      <c r="L160" s="22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228">
        <v>18350</v>
      </c>
      <c r="F161" s="228">
        <v>21000</v>
      </c>
      <c r="G161" s="228">
        <v>23600</v>
      </c>
      <c r="H161" s="228">
        <v>26200</v>
      </c>
      <c r="I161" s="228">
        <v>28300</v>
      </c>
      <c r="J161" s="228">
        <v>30400</v>
      </c>
      <c r="K161" s="228">
        <v>32500</v>
      </c>
      <c r="L161" s="22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228">
        <v>19400</v>
      </c>
      <c r="F162" s="228">
        <v>22150</v>
      </c>
      <c r="G162" s="228">
        <v>24900</v>
      </c>
      <c r="H162" s="228">
        <v>27650</v>
      </c>
      <c r="I162" s="228">
        <v>29900</v>
      </c>
      <c r="J162" s="228">
        <v>32100</v>
      </c>
      <c r="K162" s="228">
        <v>34300</v>
      </c>
      <c r="L162" s="228">
        <v>36500</v>
      </c>
      <c r="M162" s="3">
        <v>23280</v>
      </c>
      <c r="N162" s="3">
        <v>26580</v>
      </c>
      <c r="O162" s="3">
        <v>29880</v>
      </c>
      <c r="P162" s="3">
        <v>33180</v>
      </c>
      <c r="Q162" s="3">
        <v>35880</v>
      </c>
      <c r="R162" s="3">
        <v>38520</v>
      </c>
      <c r="S162" s="3">
        <v>41160</v>
      </c>
      <c r="T162" s="3">
        <v>43800</v>
      </c>
      <c r="U162" t="s">
        <v>286</v>
      </c>
      <c r="V162" s="203">
        <v>19550</v>
      </c>
      <c r="W162" s="203">
        <v>22350</v>
      </c>
      <c r="X162" s="203">
        <v>25150</v>
      </c>
      <c r="Y162" s="203">
        <v>27900</v>
      </c>
      <c r="Z162" s="203">
        <v>30150</v>
      </c>
      <c r="AA162" s="203">
        <v>32400</v>
      </c>
      <c r="AB162" s="203">
        <v>34600</v>
      </c>
      <c r="AC162" s="203">
        <v>36850</v>
      </c>
      <c r="AD162" s="229">
        <v>23460</v>
      </c>
      <c r="AE162" s="229">
        <v>26820</v>
      </c>
      <c r="AF162" s="229">
        <v>30180</v>
      </c>
      <c r="AG162" s="229">
        <v>33480</v>
      </c>
      <c r="AH162" s="229">
        <v>36180</v>
      </c>
      <c r="AI162" s="229">
        <v>38880</v>
      </c>
      <c r="AJ162" s="229">
        <v>41520</v>
      </c>
      <c r="AK162" s="22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228">
        <v>21400</v>
      </c>
      <c r="F163" s="228">
        <v>24450</v>
      </c>
      <c r="G163" s="228">
        <v>27500</v>
      </c>
      <c r="H163" s="228">
        <v>30550</v>
      </c>
      <c r="I163" s="228">
        <v>33000</v>
      </c>
      <c r="J163" s="228">
        <v>35450</v>
      </c>
      <c r="K163" s="228">
        <v>37900</v>
      </c>
      <c r="L163" s="228">
        <v>40350</v>
      </c>
      <c r="M163" s="3">
        <v>25680</v>
      </c>
      <c r="N163" s="3">
        <v>29340</v>
      </c>
      <c r="O163" s="3">
        <v>33000</v>
      </c>
      <c r="P163" s="3">
        <v>36660</v>
      </c>
      <c r="Q163" s="3">
        <v>39600</v>
      </c>
      <c r="R163" s="3">
        <v>42540</v>
      </c>
      <c r="S163" s="3">
        <v>45480</v>
      </c>
      <c r="T163" s="3">
        <v>48420</v>
      </c>
      <c r="U163" t="s">
        <v>286</v>
      </c>
      <c r="V163" s="203">
        <v>22400</v>
      </c>
      <c r="W163" s="203">
        <v>25600</v>
      </c>
      <c r="X163" s="203">
        <v>28800</v>
      </c>
      <c r="Y163" s="203">
        <v>32000</v>
      </c>
      <c r="Z163" s="203">
        <v>34600</v>
      </c>
      <c r="AA163" s="203">
        <v>37150</v>
      </c>
      <c r="AB163" s="203">
        <v>39700</v>
      </c>
      <c r="AC163" s="203">
        <v>42250</v>
      </c>
      <c r="AD163" s="229">
        <v>26880</v>
      </c>
      <c r="AE163" s="229">
        <v>30720</v>
      </c>
      <c r="AF163" s="229">
        <v>34560</v>
      </c>
      <c r="AG163" s="229">
        <v>38400</v>
      </c>
      <c r="AH163" s="229">
        <v>41520</v>
      </c>
      <c r="AI163" s="229">
        <v>44580</v>
      </c>
      <c r="AJ163" s="229">
        <v>47640</v>
      </c>
      <c r="AK163" s="22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228">
        <v>18800</v>
      </c>
      <c r="F164" s="228">
        <v>21500</v>
      </c>
      <c r="G164" s="228">
        <v>24200</v>
      </c>
      <c r="H164" s="228">
        <v>26850</v>
      </c>
      <c r="I164" s="228">
        <v>29000</v>
      </c>
      <c r="J164" s="228">
        <v>31150</v>
      </c>
      <c r="K164" s="228">
        <v>33300</v>
      </c>
      <c r="L164" s="228">
        <v>35450</v>
      </c>
      <c r="M164" s="3">
        <v>22560</v>
      </c>
      <c r="N164" s="3">
        <v>25800</v>
      </c>
      <c r="O164" s="3">
        <v>29040</v>
      </c>
      <c r="P164" s="3">
        <v>32220</v>
      </c>
      <c r="Q164" s="3">
        <v>34800</v>
      </c>
      <c r="R164" s="3">
        <v>37380</v>
      </c>
      <c r="S164" s="3">
        <v>39960</v>
      </c>
      <c r="T164" s="3">
        <v>42540</v>
      </c>
      <c r="U164" t="s">
        <v>286</v>
      </c>
      <c r="V164" s="203">
        <v>18900</v>
      </c>
      <c r="W164" s="203">
        <v>21600</v>
      </c>
      <c r="X164" s="203">
        <v>24300</v>
      </c>
      <c r="Y164" s="203">
        <v>26950</v>
      </c>
      <c r="Z164" s="203">
        <v>29150</v>
      </c>
      <c r="AA164" s="203">
        <v>31300</v>
      </c>
      <c r="AB164" s="203">
        <v>33450</v>
      </c>
      <c r="AC164" s="203">
        <v>35600</v>
      </c>
      <c r="AD164" s="229">
        <v>22680</v>
      </c>
      <c r="AE164" s="229">
        <v>25920</v>
      </c>
      <c r="AF164" s="229">
        <v>29160</v>
      </c>
      <c r="AG164" s="229">
        <v>32340</v>
      </c>
      <c r="AH164" s="229">
        <v>34980</v>
      </c>
      <c r="AI164" s="229">
        <v>37560</v>
      </c>
      <c r="AJ164" s="229">
        <v>40140</v>
      </c>
      <c r="AK164" s="22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228">
        <v>18350</v>
      </c>
      <c r="F165" s="228">
        <v>21000</v>
      </c>
      <c r="G165" s="228">
        <v>23600</v>
      </c>
      <c r="H165" s="228">
        <v>26200</v>
      </c>
      <c r="I165" s="228">
        <v>28300</v>
      </c>
      <c r="J165" s="228">
        <v>30400</v>
      </c>
      <c r="K165" s="228">
        <v>32500</v>
      </c>
      <c r="L165" s="228">
        <v>34600</v>
      </c>
      <c r="M165" s="3">
        <v>22020</v>
      </c>
      <c r="N165" s="3">
        <v>25200</v>
      </c>
      <c r="O165" s="3">
        <v>28320</v>
      </c>
      <c r="P165" s="3">
        <v>31440</v>
      </c>
      <c r="Q165" s="3">
        <v>33960</v>
      </c>
      <c r="R165" s="3">
        <v>36480</v>
      </c>
      <c r="S165" s="3">
        <v>39000</v>
      </c>
      <c r="T165" s="3">
        <v>41520</v>
      </c>
      <c r="U165" t="s">
        <v>286</v>
      </c>
      <c r="V165" s="203">
        <v>19500</v>
      </c>
      <c r="W165" s="203">
        <v>22250</v>
      </c>
      <c r="X165" s="203">
        <v>25050</v>
      </c>
      <c r="Y165" s="203">
        <v>27800</v>
      </c>
      <c r="Z165" s="203">
        <v>30050</v>
      </c>
      <c r="AA165" s="203">
        <v>32250</v>
      </c>
      <c r="AB165" s="203">
        <v>34500</v>
      </c>
      <c r="AC165" s="203">
        <v>36700</v>
      </c>
      <c r="AD165" s="229">
        <v>23400</v>
      </c>
      <c r="AE165" s="229">
        <v>26700</v>
      </c>
      <c r="AF165" s="229">
        <v>30060</v>
      </c>
      <c r="AG165" s="229">
        <v>33360</v>
      </c>
      <c r="AH165" s="229">
        <v>36060</v>
      </c>
      <c r="AI165" s="229">
        <v>38700</v>
      </c>
      <c r="AJ165" s="229">
        <v>41400</v>
      </c>
      <c r="AK165" s="22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228">
        <v>22500</v>
      </c>
      <c r="F166" s="228">
        <v>25700</v>
      </c>
      <c r="G166" s="228">
        <v>28900</v>
      </c>
      <c r="H166" s="228">
        <v>32100</v>
      </c>
      <c r="I166" s="228">
        <v>34700</v>
      </c>
      <c r="J166" s="228">
        <v>37250</v>
      </c>
      <c r="K166" s="228">
        <v>39850</v>
      </c>
      <c r="L166" s="22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228">
        <v>18750</v>
      </c>
      <c r="F167" s="228">
        <v>21400</v>
      </c>
      <c r="G167" s="228">
        <v>24100</v>
      </c>
      <c r="H167" s="228">
        <v>26750</v>
      </c>
      <c r="I167" s="228">
        <v>28900</v>
      </c>
      <c r="J167" s="228">
        <v>31050</v>
      </c>
      <c r="K167" s="228">
        <v>33200</v>
      </c>
      <c r="L167" s="228">
        <v>35350</v>
      </c>
      <c r="M167" s="3">
        <v>22500</v>
      </c>
      <c r="N167" s="3">
        <v>25680</v>
      </c>
      <c r="O167" s="3">
        <v>28920</v>
      </c>
      <c r="P167" s="3">
        <v>32100</v>
      </c>
      <c r="Q167" s="3">
        <v>34680</v>
      </c>
      <c r="R167" s="3">
        <v>37260</v>
      </c>
      <c r="S167" s="3">
        <v>39840</v>
      </c>
      <c r="T167" s="3">
        <v>42420</v>
      </c>
      <c r="U167" t="s">
        <v>286</v>
      </c>
      <c r="V167" s="203">
        <v>23950</v>
      </c>
      <c r="W167" s="203">
        <v>27350</v>
      </c>
      <c r="X167" s="203">
        <v>30750</v>
      </c>
      <c r="Y167" s="203">
        <v>34150</v>
      </c>
      <c r="Z167" s="203">
        <v>36900</v>
      </c>
      <c r="AA167" s="203">
        <v>39650</v>
      </c>
      <c r="AB167" s="203">
        <v>42350</v>
      </c>
      <c r="AC167" s="203">
        <v>45100</v>
      </c>
      <c r="AD167" s="229">
        <v>28740</v>
      </c>
      <c r="AE167" s="229">
        <v>32820</v>
      </c>
      <c r="AF167" s="229">
        <v>36900</v>
      </c>
      <c r="AG167" s="229">
        <v>40980</v>
      </c>
      <c r="AH167" s="229">
        <v>44280</v>
      </c>
      <c r="AI167" s="229">
        <v>47580</v>
      </c>
      <c r="AJ167" s="229">
        <v>50820</v>
      </c>
      <c r="AK167" s="22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228">
        <v>25350</v>
      </c>
      <c r="F168" s="228">
        <v>28950</v>
      </c>
      <c r="G168" s="228">
        <v>32550</v>
      </c>
      <c r="H168" s="228">
        <v>36150</v>
      </c>
      <c r="I168" s="228">
        <v>39050</v>
      </c>
      <c r="J168" s="228">
        <v>41950</v>
      </c>
      <c r="K168" s="228">
        <v>44850</v>
      </c>
      <c r="L168" s="228">
        <v>47750</v>
      </c>
      <c r="M168" s="3">
        <v>30420</v>
      </c>
      <c r="N168" s="3">
        <v>34740</v>
      </c>
      <c r="O168" s="3">
        <v>39060</v>
      </c>
      <c r="P168" s="3">
        <v>43380</v>
      </c>
      <c r="Q168" s="3">
        <v>46860</v>
      </c>
      <c r="R168" s="3">
        <v>50340</v>
      </c>
      <c r="S168" s="3">
        <v>53820</v>
      </c>
      <c r="T168" s="3">
        <v>57300</v>
      </c>
      <c r="U168" t="s">
        <v>286</v>
      </c>
      <c r="V168" s="203">
        <v>25400</v>
      </c>
      <c r="W168" s="203">
        <v>29000</v>
      </c>
      <c r="X168" s="203">
        <v>32650</v>
      </c>
      <c r="Y168" s="203">
        <v>36250</v>
      </c>
      <c r="Z168" s="203">
        <v>39150</v>
      </c>
      <c r="AA168" s="203">
        <v>42050</v>
      </c>
      <c r="AB168" s="203">
        <v>44950</v>
      </c>
      <c r="AC168" s="203">
        <v>47850</v>
      </c>
      <c r="AD168" s="229">
        <v>30480</v>
      </c>
      <c r="AE168" s="229">
        <v>34800</v>
      </c>
      <c r="AF168" s="229">
        <v>39180</v>
      </c>
      <c r="AG168" s="229">
        <v>43500</v>
      </c>
      <c r="AH168" s="229">
        <v>46980</v>
      </c>
      <c r="AI168" s="229">
        <v>50460</v>
      </c>
      <c r="AJ168" s="229">
        <v>53940</v>
      </c>
      <c r="AK168" s="22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228">
        <v>18700</v>
      </c>
      <c r="F169" s="228">
        <v>21350</v>
      </c>
      <c r="G169" s="228">
        <v>24000</v>
      </c>
      <c r="H169" s="228">
        <v>26650</v>
      </c>
      <c r="I169" s="228">
        <v>28800</v>
      </c>
      <c r="J169" s="228">
        <v>30950</v>
      </c>
      <c r="K169" s="228">
        <v>33050</v>
      </c>
      <c r="L169" s="228">
        <v>35200</v>
      </c>
      <c r="M169" s="3">
        <v>22440</v>
      </c>
      <c r="N169" s="3">
        <v>25620</v>
      </c>
      <c r="O169" s="3">
        <v>28800</v>
      </c>
      <c r="P169" s="3">
        <v>31980</v>
      </c>
      <c r="Q169" s="3">
        <v>34560</v>
      </c>
      <c r="R169" s="3">
        <v>37140</v>
      </c>
      <c r="S169" s="3">
        <v>39660</v>
      </c>
      <c r="T169" s="3">
        <v>42240</v>
      </c>
      <c r="U169" t="s">
        <v>286</v>
      </c>
      <c r="V169" s="203">
        <v>18900</v>
      </c>
      <c r="W169" s="203">
        <v>21600</v>
      </c>
      <c r="X169" s="203">
        <v>24300</v>
      </c>
      <c r="Y169" s="203">
        <v>27000</v>
      </c>
      <c r="Z169" s="203">
        <v>29200</v>
      </c>
      <c r="AA169" s="203">
        <v>31350</v>
      </c>
      <c r="AB169" s="203">
        <v>33500</v>
      </c>
      <c r="AC169" s="203">
        <v>35650</v>
      </c>
      <c r="AD169" s="229">
        <v>22680</v>
      </c>
      <c r="AE169" s="229">
        <v>25920</v>
      </c>
      <c r="AF169" s="229">
        <v>29160</v>
      </c>
      <c r="AG169" s="229">
        <v>32400</v>
      </c>
      <c r="AH169" s="229">
        <v>35040</v>
      </c>
      <c r="AI169" s="229">
        <v>37620</v>
      </c>
      <c r="AJ169" s="229">
        <v>40200</v>
      </c>
      <c r="AK169" s="22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228">
        <v>18350</v>
      </c>
      <c r="F170" s="228">
        <v>21000</v>
      </c>
      <c r="G170" s="228">
        <v>23600</v>
      </c>
      <c r="H170" s="228">
        <v>26200</v>
      </c>
      <c r="I170" s="228">
        <v>28300</v>
      </c>
      <c r="J170" s="228">
        <v>30400</v>
      </c>
      <c r="K170" s="228">
        <v>32500</v>
      </c>
      <c r="L170" s="22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228">
        <v>19600</v>
      </c>
      <c r="F171" s="228">
        <v>22400</v>
      </c>
      <c r="G171" s="228">
        <v>25200</v>
      </c>
      <c r="H171" s="228">
        <v>27950</v>
      </c>
      <c r="I171" s="228">
        <v>30200</v>
      </c>
      <c r="J171" s="228">
        <v>32450</v>
      </c>
      <c r="K171" s="228">
        <v>34700</v>
      </c>
      <c r="L171" s="228">
        <v>36900</v>
      </c>
      <c r="M171" s="3">
        <v>23520</v>
      </c>
      <c r="N171" s="3">
        <v>26880</v>
      </c>
      <c r="O171" s="3">
        <v>30240</v>
      </c>
      <c r="P171" s="3">
        <v>33540</v>
      </c>
      <c r="Q171" s="3">
        <v>36240</v>
      </c>
      <c r="R171" s="3">
        <v>38940</v>
      </c>
      <c r="S171" s="3">
        <v>41640</v>
      </c>
      <c r="T171" s="3">
        <v>44280</v>
      </c>
      <c r="U171" t="s">
        <v>286</v>
      </c>
      <c r="V171" s="203">
        <v>22650</v>
      </c>
      <c r="W171" s="203">
        <v>25850</v>
      </c>
      <c r="X171" s="203">
        <v>29100</v>
      </c>
      <c r="Y171" s="203">
        <v>32300</v>
      </c>
      <c r="Z171" s="203">
        <v>34900</v>
      </c>
      <c r="AA171" s="203">
        <v>37500</v>
      </c>
      <c r="AB171" s="203">
        <v>40100</v>
      </c>
      <c r="AC171" s="203">
        <v>42650</v>
      </c>
      <c r="AD171" s="229">
        <v>27180</v>
      </c>
      <c r="AE171" s="229">
        <v>31020</v>
      </c>
      <c r="AF171" s="229">
        <v>34920</v>
      </c>
      <c r="AG171" s="229">
        <v>38760</v>
      </c>
      <c r="AH171" s="229">
        <v>41880</v>
      </c>
      <c r="AI171" s="229">
        <v>45000</v>
      </c>
      <c r="AJ171" s="229">
        <v>48120</v>
      </c>
      <c r="AK171" s="22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228">
        <v>20650</v>
      </c>
      <c r="F172" s="228">
        <v>23600</v>
      </c>
      <c r="G172" s="228">
        <v>26550</v>
      </c>
      <c r="H172" s="228">
        <v>29500</v>
      </c>
      <c r="I172" s="228">
        <v>31900</v>
      </c>
      <c r="J172" s="228">
        <v>34250</v>
      </c>
      <c r="K172" s="228">
        <v>36600</v>
      </c>
      <c r="L172" s="228">
        <v>38950</v>
      </c>
      <c r="M172" s="3">
        <v>24780</v>
      </c>
      <c r="N172" s="3">
        <v>28320</v>
      </c>
      <c r="O172" s="3">
        <v>31860</v>
      </c>
      <c r="P172" s="3">
        <v>35400</v>
      </c>
      <c r="Q172" s="3">
        <v>38280</v>
      </c>
      <c r="R172" s="3">
        <v>41100</v>
      </c>
      <c r="S172" s="3">
        <v>43920</v>
      </c>
      <c r="T172" s="3">
        <v>46740</v>
      </c>
      <c r="U172" t="s">
        <v>286</v>
      </c>
      <c r="V172" s="203">
        <v>20700</v>
      </c>
      <c r="W172" s="203">
        <v>23650</v>
      </c>
      <c r="X172" s="203">
        <v>26600</v>
      </c>
      <c r="Y172" s="203">
        <v>29550</v>
      </c>
      <c r="Z172" s="203">
        <v>31950</v>
      </c>
      <c r="AA172" s="203">
        <v>34300</v>
      </c>
      <c r="AB172" s="203">
        <v>36650</v>
      </c>
      <c r="AC172" s="203">
        <v>39050</v>
      </c>
      <c r="AD172" s="229">
        <v>24840</v>
      </c>
      <c r="AE172" s="229">
        <v>28380</v>
      </c>
      <c r="AF172" s="229">
        <v>31920</v>
      </c>
      <c r="AG172" s="229">
        <v>35460</v>
      </c>
      <c r="AH172" s="229">
        <v>38340</v>
      </c>
      <c r="AI172" s="229">
        <v>41160</v>
      </c>
      <c r="AJ172" s="229">
        <v>43980</v>
      </c>
      <c r="AK172" s="22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228">
        <v>24300</v>
      </c>
      <c r="F173" s="228">
        <v>27750</v>
      </c>
      <c r="G173" s="228">
        <v>31200</v>
      </c>
      <c r="H173" s="228">
        <v>34650</v>
      </c>
      <c r="I173" s="228">
        <v>37450</v>
      </c>
      <c r="J173" s="228">
        <v>40200</v>
      </c>
      <c r="K173" s="228">
        <v>43000</v>
      </c>
      <c r="L173" s="22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228">
        <v>19200</v>
      </c>
      <c r="F174" s="228">
        <v>21950</v>
      </c>
      <c r="G174" s="228">
        <v>24700</v>
      </c>
      <c r="H174" s="228">
        <v>27400</v>
      </c>
      <c r="I174" s="228">
        <v>29600</v>
      </c>
      <c r="J174" s="228">
        <v>31800</v>
      </c>
      <c r="K174" s="228">
        <v>34000</v>
      </c>
      <c r="L174" s="228">
        <v>36200</v>
      </c>
      <c r="M174" s="3">
        <v>23040</v>
      </c>
      <c r="N174" s="3">
        <v>26340</v>
      </c>
      <c r="O174" s="3">
        <v>29640</v>
      </c>
      <c r="P174" s="3">
        <v>32880</v>
      </c>
      <c r="Q174" s="3">
        <v>35520</v>
      </c>
      <c r="R174" s="3">
        <v>38160</v>
      </c>
      <c r="S174" s="3">
        <v>40800</v>
      </c>
      <c r="T174" s="3">
        <v>43440</v>
      </c>
      <c r="U174" t="s">
        <v>286</v>
      </c>
      <c r="V174" s="203">
        <v>19500</v>
      </c>
      <c r="W174" s="203">
        <v>22250</v>
      </c>
      <c r="X174" s="203">
        <v>25050</v>
      </c>
      <c r="Y174" s="203">
        <v>27800</v>
      </c>
      <c r="Z174" s="203">
        <v>30050</v>
      </c>
      <c r="AA174" s="203">
        <v>32250</v>
      </c>
      <c r="AB174" s="203">
        <v>34500</v>
      </c>
      <c r="AC174" s="203">
        <v>36700</v>
      </c>
      <c r="AD174" s="229">
        <v>23400</v>
      </c>
      <c r="AE174" s="229">
        <v>26700</v>
      </c>
      <c r="AF174" s="229">
        <v>30060</v>
      </c>
      <c r="AG174" s="229">
        <v>33360</v>
      </c>
      <c r="AH174" s="229">
        <v>36060</v>
      </c>
      <c r="AI174" s="229">
        <v>38700</v>
      </c>
      <c r="AJ174" s="229">
        <v>41400</v>
      </c>
      <c r="AK174" s="22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228">
        <v>18350</v>
      </c>
      <c r="F175" s="228">
        <v>21000</v>
      </c>
      <c r="G175" s="228">
        <v>23600</v>
      </c>
      <c r="H175" s="228">
        <v>26200</v>
      </c>
      <c r="I175" s="228">
        <v>28300</v>
      </c>
      <c r="J175" s="228">
        <v>30400</v>
      </c>
      <c r="K175" s="228">
        <v>32500</v>
      </c>
      <c r="L175" s="228">
        <v>34600</v>
      </c>
      <c r="M175" s="3">
        <v>22020</v>
      </c>
      <c r="N175" s="3">
        <v>25200</v>
      </c>
      <c r="O175" s="3">
        <v>28320</v>
      </c>
      <c r="P175" s="3">
        <v>31440</v>
      </c>
      <c r="Q175" s="3">
        <v>33960</v>
      </c>
      <c r="R175" s="3">
        <v>36480</v>
      </c>
      <c r="S175" s="3">
        <v>39000</v>
      </c>
      <c r="T175" s="3">
        <v>41520</v>
      </c>
      <c r="U175" t="s">
        <v>286</v>
      </c>
      <c r="V175" s="203">
        <v>18600</v>
      </c>
      <c r="W175" s="203">
        <v>21250</v>
      </c>
      <c r="X175" s="203">
        <v>23900</v>
      </c>
      <c r="Y175" s="203">
        <v>26550</v>
      </c>
      <c r="Z175" s="203">
        <v>28700</v>
      </c>
      <c r="AA175" s="203">
        <v>30800</v>
      </c>
      <c r="AB175" s="203">
        <v>32950</v>
      </c>
      <c r="AC175" s="203">
        <v>35050</v>
      </c>
      <c r="AD175" s="229">
        <v>22320</v>
      </c>
      <c r="AE175" s="229">
        <v>25500</v>
      </c>
      <c r="AF175" s="229">
        <v>28680</v>
      </c>
      <c r="AG175" s="229">
        <v>31860</v>
      </c>
      <c r="AH175" s="229">
        <v>34440</v>
      </c>
      <c r="AI175" s="229">
        <v>36960</v>
      </c>
      <c r="AJ175" s="229">
        <v>39540</v>
      </c>
      <c r="AK175" s="22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228">
        <v>18350</v>
      </c>
      <c r="F176" s="228">
        <v>21000</v>
      </c>
      <c r="G176" s="228">
        <v>23600</v>
      </c>
      <c r="H176" s="228">
        <v>26200</v>
      </c>
      <c r="I176" s="228">
        <v>28300</v>
      </c>
      <c r="J176" s="228">
        <v>30400</v>
      </c>
      <c r="K176" s="228">
        <v>32500</v>
      </c>
      <c r="L176" s="228">
        <v>34600</v>
      </c>
      <c r="M176" s="3">
        <v>22020</v>
      </c>
      <c r="N176" s="3">
        <v>25200</v>
      </c>
      <c r="O176" s="3">
        <v>28320</v>
      </c>
      <c r="P176" s="3">
        <v>31440</v>
      </c>
      <c r="Q176" s="3">
        <v>33960</v>
      </c>
      <c r="R176" s="3">
        <v>36480</v>
      </c>
      <c r="S176" s="3">
        <v>39000</v>
      </c>
      <c r="T176" s="3">
        <v>41520</v>
      </c>
      <c r="U176" t="s">
        <v>286</v>
      </c>
      <c r="V176" s="203">
        <v>18700</v>
      </c>
      <c r="W176" s="203">
        <v>21350</v>
      </c>
      <c r="X176" s="203">
        <v>24000</v>
      </c>
      <c r="Y176" s="203">
        <v>26650</v>
      </c>
      <c r="Z176" s="203">
        <v>28800</v>
      </c>
      <c r="AA176" s="203">
        <v>30950</v>
      </c>
      <c r="AB176" s="203">
        <v>33050</v>
      </c>
      <c r="AC176" s="203">
        <v>35200</v>
      </c>
      <c r="AD176" s="229">
        <v>22440</v>
      </c>
      <c r="AE176" s="229">
        <v>25620</v>
      </c>
      <c r="AF176" s="229">
        <v>28800</v>
      </c>
      <c r="AG176" s="229">
        <v>31980</v>
      </c>
      <c r="AH176" s="229">
        <v>34560</v>
      </c>
      <c r="AI176" s="229">
        <v>37140</v>
      </c>
      <c r="AJ176" s="229">
        <v>39660</v>
      </c>
      <c r="AK176" s="22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228">
        <v>18350</v>
      </c>
      <c r="F177" s="228">
        <v>21000</v>
      </c>
      <c r="G177" s="228">
        <v>23600</v>
      </c>
      <c r="H177" s="228">
        <v>26200</v>
      </c>
      <c r="I177" s="228">
        <v>28300</v>
      </c>
      <c r="J177" s="228">
        <v>30400</v>
      </c>
      <c r="K177" s="228">
        <v>32500</v>
      </c>
      <c r="L177" s="228">
        <v>34600</v>
      </c>
      <c r="M177" s="3">
        <v>22020</v>
      </c>
      <c r="N177" s="3">
        <v>25200</v>
      </c>
      <c r="O177" s="3">
        <v>28320</v>
      </c>
      <c r="P177" s="3">
        <v>31440</v>
      </c>
      <c r="Q177" s="3">
        <v>33960</v>
      </c>
      <c r="R177" s="3">
        <v>36480</v>
      </c>
      <c r="S177" s="3">
        <v>39000</v>
      </c>
      <c r="T177" s="3">
        <v>41520</v>
      </c>
      <c r="U177" t="s">
        <v>286</v>
      </c>
      <c r="V177" s="203">
        <v>19600</v>
      </c>
      <c r="W177" s="203">
        <v>22400</v>
      </c>
      <c r="X177" s="203">
        <v>25200</v>
      </c>
      <c r="Y177" s="203">
        <v>27950</v>
      </c>
      <c r="Z177" s="203">
        <v>30200</v>
      </c>
      <c r="AA177" s="203">
        <v>32450</v>
      </c>
      <c r="AB177" s="203">
        <v>34700</v>
      </c>
      <c r="AC177" s="203">
        <v>36900</v>
      </c>
      <c r="AD177" s="229">
        <v>23520</v>
      </c>
      <c r="AE177" s="229">
        <v>26880</v>
      </c>
      <c r="AF177" s="229">
        <v>30240</v>
      </c>
      <c r="AG177" s="229">
        <v>33540</v>
      </c>
      <c r="AH177" s="229">
        <v>36240</v>
      </c>
      <c r="AI177" s="229">
        <v>38940</v>
      </c>
      <c r="AJ177" s="229">
        <v>41640</v>
      </c>
      <c r="AK177" s="22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228">
        <v>18750</v>
      </c>
      <c r="F178" s="228">
        <v>21400</v>
      </c>
      <c r="G178" s="228">
        <v>24100</v>
      </c>
      <c r="H178" s="228">
        <v>26750</v>
      </c>
      <c r="I178" s="228">
        <v>28900</v>
      </c>
      <c r="J178" s="228">
        <v>31050</v>
      </c>
      <c r="K178" s="228">
        <v>33200</v>
      </c>
      <c r="L178" s="22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228">
        <v>18350</v>
      </c>
      <c r="F179" s="228">
        <v>21000</v>
      </c>
      <c r="G179" s="228">
        <v>23600</v>
      </c>
      <c r="H179" s="228">
        <v>26200</v>
      </c>
      <c r="I179" s="228">
        <v>28300</v>
      </c>
      <c r="J179" s="228">
        <v>30400</v>
      </c>
      <c r="K179" s="228">
        <v>32500</v>
      </c>
      <c r="L179" s="228">
        <v>34600</v>
      </c>
      <c r="M179" s="3">
        <v>22020</v>
      </c>
      <c r="N179" s="3">
        <v>25200</v>
      </c>
      <c r="O179" s="3">
        <v>28320</v>
      </c>
      <c r="P179" s="3">
        <v>31440</v>
      </c>
      <c r="Q179" s="3">
        <v>33960</v>
      </c>
      <c r="R179" s="3">
        <v>36480</v>
      </c>
      <c r="S179" s="3">
        <v>39000</v>
      </c>
      <c r="T179" s="3">
        <v>41520</v>
      </c>
      <c r="U179" t="s">
        <v>286</v>
      </c>
      <c r="V179" s="203">
        <v>18950</v>
      </c>
      <c r="W179" s="203">
        <v>21650</v>
      </c>
      <c r="X179" s="203">
        <v>24350</v>
      </c>
      <c r="Y179" s="203">
        <v>27050</v>
      </c>
      <c r="Z179" s="203">
        <v>29250</v>
      </c>
      <c r="AA179" s="203">
        <v>31400</v>
      </c>
      <c r="AB179" s="203">
        <v>33550</v>
      </c>
      <c r="AC179" s="203">
        <v>35750</v>
      </c>
      <c r="AD179" s="229">
        <v>22740</v>
      </c>
      <c r="AE179" s="229">
        <v>25980</v>
      </c>
      <c r="AF179" s="229">
        <v>29220</v>
      </c>
      <c r="AG179" s="229">
        <v>32460</v>
      </c>
      <c r="AH179" s="229">
        <v>35100</v>
      </c>
      <c r="AI179" s="229">
        <v>37680</v>
      </c>
      <c r="AJ179" s="229">
        <v>40260</v>
      </c>
      <c r="AK179" s="22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228">
        <v>18550</v>
      </c>
      <c r="F180" s="228">
        <v>21200</v>
      </c>
      <c r="G180" s="228">
        <v>23850</v>
      </c>
      <c r="H180" s="228">
        <v>26450</v>
      </c>
      <c r="I180" s="228">
        <v>28600</v>
      </c>
      <c r="J180" s="228">
        <v>30700</v>
      </c>
      <c r="K180" s="228">
        <v>32800</v>
      </c>
      <c r="L180" s="228">
        <v>34950</v>
      </c>
      <c r="M180" s="3">
        <v>22260</v>
      </c>
      <c r="N180" s="3">
        <v>25440</v>
      </c>
      <c r="O180" s="3">
        <v>28620</v>
      </c>
      <c r="P180" s="3">
        <v>31740</v>
      </c>
      <c r="Q180" s="3">
        <v>34320</v>
      </c>
      <c r="R180" s="3">
        <v>36840</v>
      </c>
      <c r="S180" s="3">
        <v>39360</v>
      </c>
      <c r="T180" s="3">
        <v>41940</v>
      </c>
      <c r="U180" t="s">
        <v>286</v>
      </c>
      <c r="V180" s="203">
        <v>21250</v>
      </c>
      <c r="W180" s="203">
        <v>24300</v>
      </c>
      <c r="X180" s="203">
        <v>27350</v>
      </c>
      <c r="Y180" s="203">
        <v>30350</v>
      </c>
      <c r="Z180" s="203">
        <v>32800</v>
      </c>
      <c r="AA180" s="203">
        <v>35250</v>
      </c>
      <c r="AB180" s="203">
        <v>37650</v>
      </c>
      <c r="AC180" s="203">
        <v>40100</v>
      </c>
      <c r="AD180" s="229">
        <v>25500</v>
      </c>
      <c r="AE180" s="229">
        <v>29160</v>
      </c>
      <c r="AF180" s="229">
        <v>32820</v>
      </c>
      <c r="AG180" s="229">
        <v>36420</v>
      </c>
      <c r="AH180" s="229">
        <v>39360</v>
      </c>
      <c r="AI180" s="229">
        <v>42300</v>
      </c>
      <c r="AJ180" s="229">
        <v>45180</v>
      </c>
      <c r="AK180" s="22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228">
        <v>19500</v>
      </c>
      <c r="F181" s="228">
        <v>22300</v>
      </c>
      <c r="G181" s="228">
        <v>25100</v>
      </c>
      <c r="H181" s="228">
        <v>27850</v>
      </c>
      <c r="I181" s="228">
        <v>30100</v>
      </c>
      <c r="J181" s="228">
        <v>32350</v>
      </c>
      <c r="K181" s="228">
        <v>34550</v>
      </c>
      <c r="L181" s="228">
        <v>36800</v>
      </c>
      <c r="M181" s="3">
        <v>23400</v>
      </c>
      <c r="N181" s="3">
        <v>26760</v>
      </c>
      <c r="O181" s="3">
        <v>30120</v>
      </c>
      <c r="P181" s="3">
        <v>33420</v>
      </c>
      <c r="Q181" s="3">
        <v>36120</v>
      </c>
      <c r="R181" s="3">
        <v>38820</v>
      </c>
      <c r="S181" s="3">
        <v>41460</v>
      </c>
      <c r="T181" s="3">
        <v>44160</v>
      </c>
      <c r="U181" t="s">
        <v>286</v>
      </c>
      <c r="V181" s="203">
        <v>20800</v>
      </c>
      <c r="W181" s="203">
        <v>23750</v>
      </c>
      <c r="X181" s="203">
        <v>26700</v>
      </c>
      <c r="Y181" s="203">
        <v>29650</v>
      </c>
      <c r="Z181" s="203">
        <v>32050</v>
      </c>
      <c r="AA181" s="203">
        <v>34400</v>
      </c>
      <c r="AB181" s="203">
        <v>36800</v>
      </c>
      <c r="AC181" s="203">
        <v>39150</v>
      </c>
      <c r="AD181" s="229">
        <v>24960</v>
      </c>
      <c r="AE181" s="229">
        <v>28500</v>
      </c>
      <c r="AF181" s="229">
        <v>32040</v>
      </c>
      <c r="AG181" s="229">
        <v>35580</v>
      </c>
      <c r="AH181" s="229">
        <v>38460</v>
      </c>
      <c r="AI181" s="229">
        <v>41280</v>
      </c>
      <c r="AJ181" s="229">
        <v>44160</v>
      </c>
      <c r="AK181" s="22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228">
        <v>21850</v>
      </c>
      <c r="F182" s="228">
        <v>24950</v>
      </c>
      <c r="G182" s="228">
        <v>28050</v>
      </c>
      <c r="H182" s="228">
        <v>31150</v>
      </c>
      <c r="I182" s="228">
        <v>33650</v>
      </c>
      <c r="J182" s="228">
        <v>36150</v>
      </c>
      <c r="K182" s="228">
        <v>38650</v>
      </c>
      <c r="L182" s="228">
        <v>41150</v>
      </c>
      <c r="M182" s="3">
        <v>26220</v>
      </c>
      <c r="N182" s="3">
        <v>29940</v>
      </c>
      <c r="O182" s="3">
        <v>33660</v>
      </c>
      <c r="P182" s="3">
        <v>37380</v>
      </c>
      <c r="Q182" s="3">
        <v>40380</v>
      </c>
      <c r="R182" s="3">
        <v>43380</v>
      </c>
      <c r="S182" s="3">
        <v>46380</v>
      </c>
      <c r="T182" s="3">
        <v>49380</v>
      </c>
      <c r="U182" t="s">
        <v>286</v>
      </c>
      <c r="V182" s="203">
        <v>22500</v>
      </c>
      <c r="W182" s="203">
        <v>25700</v>
      </c>
      <c r="X182" s="203">
        <v>28900</v>
      </c>
      <c r="Y182" s="203">
        <v>32100</v>
      </c>
      <c r="Z182" s="203">
        <v>34700</v>
      </c>
      <c r="AA182" s="203">
        <v>37250</v>
      </c>
      <c r="AB182" s="203">
        <v>39850</v>
      </c>
      <c r="AC182" s="203">
        <v>42400</v>
      </c>
      <c r="AD182" s="229">
        <v>27000</v>
      </c>
      <c r="AE182" s="229">
        <v>30840</v>
      </c>
      <c r="AF182" s="229">
        <v>34680</v>
      </c>
      <c r="AG182" s="229">
        <v>38520</v>
      </c>
      <c r="AH182" s="229">
        <v>41640</v>
      </c>
      <c r="AI182" s="229">
        <v>44700</v>
      </c>
      <c r="AJ182" s="229">
        <v>47820</v>
      </c>
      <c r="AK182" s="22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228">
        <v>22400</v>
      </c>
      <c r="F183" s="228">
        <v>25600</v>
      </c>
      <c r="G183" s="228">
        <v>28800</v>
      </c>
      <c r="H183" s="228">
        <v>31950</v>
      </c>
      <c r="I183" s="228">
        <v>34550</v>
      </c>
      <c r="J183" s="228">
        <v>37100</v>
      </c>
      <c r="K183" s="228">
        <v>39650</v>
      </c>
      <c r="L183" s="228">
        <v>42200</v>
      </c>
      <c r="M183" s="3">
        <v>26880</v>
      </c>
      <c r="N183" s="3">
        <v>30720</v>
      </c>
      <c r="O183" s="3">
        <v>34560</v>
      </c>
      <c r="P183" s="3">
        <v>38340</v>
      </c>
      <c r="Q183" s="3">
        <v>41460</v>
      </c>
      <c r="R183" s="3">
        <v>44520</v>
      </c>
      <c r="S183" s="3">
        <v>47580</v>
      </c>
      <c r="T183" s="3">
        <v>50640</v>
      </c>
      <c r="U183" t="s">
        <v>286</v>
      </c>
      <c r="V183" s="203">
        <v>24500</v>
      </c>
      <c r="W183" s="203">
        <v>28000</v>
      </c>
      <c r="X183" s="203">
        <v>31500</v>
      </c>
      <c r="Y183" s="203">
        <v>35000</v>
      </c>
      <c r="Z183" s="203">
        <v>37800</v>
      </c>
      <c r="AA183" s="203">
        <v>40600</v>
      </c>
      <c r="AB183" s="203">
        <v>43400</v>
      </c>
      <c r="AC183" s="203">
        <v>46200</v>
      </c>
      <c r="AD183" s="229">
        <v>29400</v>
      </c>
      <c r="AE183" s="229">
        <v>33600</v>
      </c>
      <c r="AF183" s="229">
        <v>37800</v>
      </c>
      <c r="AG183" s="229">
        <v>42000</v>
      </c>
      <c r="AH183" s="229">
        <v>45360</v>
      </c>
      <c r="AI183" s="229">
        <v>48720</v>
      </c>
      <c r="AJ183" s="229">
        <v>52080</v>
      </c>
      <c r="AK183" s="22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228">
        <v>20000</v>
      </c>
      <c r="F184" s="228">
        <v>22850</v>
      </c>
      <c r="G184" s="228">
        <v>25700</v>
      </c>
      <c r="H184" s="228">
        <v>28550</v>
      </c>
      <c r="I184" s="228">
        <v>30850</v>
      </c>
      <c r="J184" s="228">
        <v>33150</v>
      </c>
      <c r="K184" s="228">
        <v>35450</v>
      </c>
      <c r="L184" s="228">
        <v>37700</v>
      </c>
      <c r="M184" s="3">
        <v>24000</v>
      </c>
      <c r="N184" s="3">
        <v>27420</v>
      </c>
      <c r="O184" s="3">
        <v>30840</v>
      </c>
      <c r="P184" s="3">
        <v>34260</v>
      </c>
      <c r="Q184" s="3">
        <v>37020</v>
      </c>
      <c r="R184" s="3">
        <v>39780</v>
      </c>
      <c r="S184" s="3">
        <v>42540</v>
      </c>
      <c r="T184" s="3">
        <v>45240</v>
      </c>
      <c r="U184" t="s">
        <v>286</v>
      </c>
      <c r="V184" s="203">
        <v>20550</v>
      </c>
      <c r="W184" s="203">
        <v>23500</v>
      </c>
      <c r="X184" s="203">
        <v>26450</v>
      </c>
      <c r="Y184" s="203">
        <v>29350</v>
      </c>
      <c r="Z184" s="203">
        <v>31700</v>
      </c>
      <c r="AA184" s="203">
        <v>34050</v>
      </c>
      <c r="AB184" s="203">
        <v>36400</v>
      </c>
      <c r="AC184" s="203">
        <v>38750</v>
      </c>
      <c r="AD184" s="229">
        <v>24660</v>
      </c>
      <c r="AE184" s="229">
        <v>28200</v>
      </c>
      <c r="AF184" s="229">
        <v>31740</v>
      </c>
      <c r="AG184" s="229">
        <v>35220</v>
      </c>
      <c r="AH184" s="229">
        <v>38040</v>
      </c>
      <c r="AI184" s="229">
        <v>40860</v>
      </c>
      <c r="AJ184" s="229">
        <v>43680</v>
      </c>
      <c r="AK184" s="22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228">
        <v>18600</v>
      </c>
      <c r="F185" s="228">
        <v>21250</v>
      </c>
      <c r="G185" s="228">
        <v>23900</v>
      </c>
      <c r="H185" s="228">
        <v>26550</v>
      </c>
      <c r="I185" s="228">
        <v>28700</v>
      </c>
      <c r="J185" s="228">
        <v>30800</v>
      </c>
      <c r="K185" s="228">
        <v>32950</v>
      </c>
      <c r="L185" s="228">
        <v>35050</v>
      </c>
      <c r="M185" s="3">
        <v>22320</v>
      </c>
      <c r="N185" s="3">
        <v>25500</v>
      </c>
      <c r="O185" s="3">
        <v>28680</v>
      </c>
      <c r="P185" s="3">
        <v>31860</v>
      </c>
      <c r="Q185" s="3">
        <v>34440</v>
      </c>
      <c r="R185" s="3">
        <v>36960</v>
      </c>
      <c r="S185" s="3">
        <v>39540</v>
      </c>
      <c r="T185" s="3">
        <v>42060</v>
      </c>
      <c r="U185" t="s">
        <v>286</v>
      </c>
      <c r="V185" s="203">
        <v>19600</v>
      </c>
      <c r="W185" s="203">
        <v>22400</v>
      </c>
      <c r="X185" s="203">
        <v>25200</v>
      </c>
      <c r="Y185" s="203">
        <v>28000</v>
      </c>
      <c r="Z185" s="203">
        <v>30250</v>
      </c>
      <c r="AA185" s="203">
        <v>32500</v>
      </c>
      <c r="AB185" s="203">
        <v>34750</v>
      </c>
      <c r="AC185" s="203">
        <v>37000</v>
      </c>
      <c r="AD185" s="229">
        <v>23520</v>
      </c>
      <c r="AE185" s="229">
        <v>26880</v>
      </c>
      <c r="AF185" s="229">
        <v>30240</v>
      </c>
      <c r="AG185" s="229">
        <v>33600</v>
      </c>
      <c r="AH185" s="229">
        <v>36300</v>
      </c>
      <c r="AI185" s="229">
        <v>39000</v>
      </c>
      <c r="AJ185" s="229">
        <v>41700</v>
      </c>
      <c r="AK185" s="22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228">
        <v>20600</v>
      </c>
      <c r="F186" s="228">
        <v>23550</v>
      </c>
      <c r="G186" s="228">
        <v>26500</v>
      </c>
      <c r="H186" s="228">
        <v>29400</v>
      </c>
      <c r="I186" s="228">
        <v>31800</v>
      </c>
      <c r="J186" s="228">
        <v>34150</v>
      </c>
      <c r="K186" s="228">
        <v>36500</v>
      </c>
      <c r="L186" s="228">
        <v>38850</v>
      </c>
      <c r="M186" s="3">
        <v>24720</v>
      </c>
      <c r="N186" s="3">
        <v>28260</v>
      </c>
      <c r="O186" s="3">
        <v>31800</v>
      </c>
      <c r="P186" s="3">
        <v>35280</v>
      </c>
      <c r="Q186" s="3">
        <v>38160</v>
      </c>
      <c r="R186" s="3">
        <v>40980</v>
      </c>
      <c r="S186" s="3">
        <v>43800</v>
      </c>
      <c r="T186" s="3">
        <v>46620</v>
      </c>
      <c r="U186" t="s">
        <v>286</v>
      </c>
      <c r="V186" s="203">
        <v>21200</v>
      </c>
      <c r="W186" s="203">
        <v>24200</v>
      </c>
      <c r="X186" s="203">
        <v>27250</v>
      </c>
      <c r="Y186" s="203">
        <v>30250</v>
      </c>
      <c r="Z186" s="203">
        <v>32700</v>
      </c>
      <c r="AA186" s="203">
        <v>35100</v>
      </c>
      <c r="AB186" s="203">
        <v>37550</v>
      </c>
      <c r="AC186" s="203">
        <v>39950</v>
      </c>
      <c r="AD186" s="229">
        <v>25440</v>
      </c>
      <c r="AE186" s="229">
        <v>29040</v>
      </c>
      <c r="AF186" s="229">
        <v>32700</v>
      </c>
      <c r="AG186" s="229">
        <v>36300</v>
      </c>
      <c r="AH186" s="229">
        <v>39240</v>
      </c>
      <c r="AI186" s="229">
        <v>42120</v>
      </c>
      <c r="AJ186" s="229">
        <v>45060</v>
      </c>
      <c r="AK186" s="22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228">
        <v>24400</v>
      </c>
      <c r="F187" s="228">
        <v>27900</v>
      </c>
      <c r="G187" s="228">
        <v>31400</v>
      </c>
      <c r="H187" s="228">
        <v>34850</v>
      </c>
      <c r="I187" s="228">
        <v>37650</v>
      </c>
      <c r="J187" s="228">
        <v>40450</v>
      </c>
      <c r="K187" s="228">
        <v>43250</v>
      </c>
      <c r="L187" s="228">
        <v>46050</v>
      </c>
      <c r="M187" s="3">
        <v>29280</v>
      </c>
      <c r="N187" s="3">
        <v>33480</v>
      </c>
      <c r="O187" s="3">
        <v>37680</v>
      </c>
      <c r="P187" s="3">
        <v>41820</v>
      </c>
      <c r="Q187" s="3">
        <v>45180</v>
      </c>
      <c r="R187" s="3">
        <v>48540</v>
      </c>
      <c r="S187" s="3">
        <v>51900</v>
      </c>
      <c r="T187" s="3">
        <v>55260</v>
      </c>
      <c r="U187" t="s">
        <v>286</v>
      </c>
      <c r="V187" s="203">
        <v>24700</v>
      </c>
      <c r="W187" s="203">
        <v>28200</v>
      </c>
      <c r="X187" s="203">
        <v>31750</v>
      </c>
      <c r="Y187" s="203">
        <v>35250</v>
      </c>
      <c r="Z187" s="203">
        <v>38100</v>
      </c>
      <c r="AA187" s="203">
        <v>40900</v>
      </c>
      <c r="AB187" s="203">
        <v>43750</v>
      </c>
      <c r="AC187" s="203">
        <v>46550</v>
      </c>
      <c r="AD187" s="229">
        <v>29640</v>
      </c>
      <c r="AE187" s="229">
        <v>33840</v>
      </c>
      <c r="AF187" s="229">
        <v>38100</v>
      </c>
      <c r="AG187" s="229">
        <v>42300</v>
      </c>
      <c r="AH187" s="229">
        <v>45720</v>
      </c>
      <c r="AI187" s="229">
        <v>49080</v>
      </c>
      <c r="AJ187" s="229">
        <v>52500</v>
      </c>
      <c r="AK187" s="22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228">
        <v>18350</v>
      </c>
      <c r="F188" s="228">
        <v>21000</v>
      </c>
      <c r="G188" s="228">
        <v>23600</v>
      </c>
      <c r="H188" s="228">
        <v>26200</v>
      </c>
      <c r="I188" s="228">
        <v>28300</v>
      </c>
      <c r="J188" s="228">
        <v>30400</v>
      </c>
      <c r="K188" s="228">
        <v>32500</v>
      </c>
      <c r="L188" s="228">
        <v>34600</v>
      </c>
      <c r="M188" s="3">
        <v>22020</v>
      </c>
      <c r="N188" s="3">
        <v>25200</v>
      </c>
      <c r="O188" s="3">
        <v>28320</v>
      </c>
      <c r="P188" s="3">
        <v>31440</v>
      </c>
      <c r="Q188" s="3">
        <v>33960</v>
      </c>
      <c r="R188" s="3">
        <v>36480</v>
      </c>
      <c r="S188" s="3">
        <v>39000</v>
      </c>
      <c r="T188" s="3">
        <v>41520</v>
      </c>
      <c r="U188" t="s">
        <v>286</v>
      </c>
      <c r="V188" s="203">
        <v>19100</v>
      </c>
      <c r="W188" s="203">
        <v>21800</v>
      </c>
      <c r="X188" s="203">
        <v>24550</v>
      </c>
      <c r="Y188" s="203">
        <v>27250</v>
      </c>
      <c r="Z188" s="203">
        <v>29450</v>
      </c>
      <c r="AA188" s="203">
        <v>31650</v>
      </c>
      <c r="AB188" s="203">
        <v>33800</v>
      </c>
      <c r="AC188" s="203">
        <v>36000</v>
      </c>
      <c r="AD188" s="229">
        <v>22920</v>
      </c>
      <c r="AE188" s="229">
        <v>26160</v>
      </c>
      <c r="AF188" s="229">
        <v>29460</v>
      </c>
      <c r="AG188" s="229">
        <v>32700</v>
      </c>
      <c r="AH188" s="229">
        <v>35340</v>
      </c>
      <c r="AI188" s="229">
        <v>37980</v>
      </c>
      <c r="AJ188" s="229">
        <v>40560</v>
      </c>
      <c r="AK188" s="22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228">
        <v>18650</v>
      </c>
      <c r="F189" s="228">
        <v>21300</v>
      </c>
      <c r="G189" s="228">
        <v>23950</v>
      </c>
      <c r="H189" s="228">
        <v>26600</v>
      </c>
      <c r="I189" s="228">
        <v>28750</v>
      </c>
      <c r="J189" s="228">
        <v>30900</v>
      </c>
      <c r="K189" s="228">
        <v>33000</v>
      </c>
      <c r="L189" s="228">
        <v>35150</v>
      </c>
      <c r="M189" s="3">
        <v>22380</v>
      </c>
      <c r="N189" s="3">
        <v>25560</v>
      </c>
      <c r="O189" s="3">
        <v>28740</v>
      </c>
      <c r="P189" s="3">
        <v>31920</v>
      </c>
      <c r="Q189" s="3">
        <v>34500</v>
      </c>
      <c r="R189" s="3">
        <v>37080</v>
      </c>
      <c r="S189" s="3">
        <v>39600</v>
      </c>
      <c r="T189" s="3">
        <v>42180</v>
      </c>
      <c r="U189" t="s">
        <v>286</v>
      </c>
      <c r="V189" s="203">
        <v>21700</v>
      </c>
      <c r="W189" s="203">
        <v>24800</v>
      </c>
      <c r="X189" s="203">
        <v>27900</v>
      </c>
      <c r="Y189" s="203">
        <v>31000</v>
      </c>
      <c r="Z189" s="203">
        <v>33500</v>
      </c>
      <c r="AA189" s="203">
        <v>36000</v>
      </c>
      <c r="AB189" s="203">
        <v>38450</v>
      </c>
      <c r="AC189" s="203">
        <v>40950</v>
      </c>
      <c r="AD189" s="229">
        <v>26040</v>
      </c>
      <c r="AE189" s="229">
        <v>29760</v>
      </c>
      <c r="AF189" s="229">
        <v>33480</v>
      </c>
      <c r="AG189" s="229">
        <v>37200</v>
      </c>
      <c r="AH189" s="229">
        <v>40200</v>
      </c>
      <c r="AI189" s="229">
        <v>43200</v>
      </c>
      <c r="AJ189" s="229">
        <v>46140</v>
      </c>
      <c r="AK189" s="22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228">
        <v>18350</v>
      </c>
      <c r="F190" s="228">
        <v>21000</v>
      </c>
      <c r="G190" s="228">
        <v>23600</v>
      </c>
      <c r="H190" s="228">
        <v>26200</v>
      </c>
      <c r="I190" s="228">
        <v>28300</v>
      </c>
      <c r="J190" s="228">
        <v>30400</v>
      </c>
      <c r="K190" s="228">
        <v>32500</v>
      </c>
      <c r="L190" s="22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228">
        <v>21150</v>
      </c>
      <c r="F191" s="228">
        <v>24150</v>
      </c>
      <c r="G191" s="228">
        <v>27150</v>
      </c>
      <c r="H191" s="228">
        <v>30150</v>
      </c>
      <c r="I191" s="228">
        <v>32600</v>
      </c>
      <c r="J191" s="228">
        <v>35000</v>
      </c>
      <c r="K191" s="228">
        <v>37400</v>
      </c>
      <c r="L191" s="228">
        <v>39800</v>
      </c>
      <c r="M191" s="3">
        <v>25380</v>
      </c>
      <c r="N191" s="3">
        <v>28980</v>
      </c>
      <c r="O191" s="3">
        <v>32580</v>
      </c>
      <c r="P191" s="3">
        <v>36180</v>
      </c>
      <c r="Q191" s="3">
        <v>39120</v>
      </c>
      <c r="R191" s="3">
        <v>42000</v>
      </c>
      <c r="S191" s="3">
        <v>44880</v>
      </c>
      <c r="T191" s="3">
        <v>47760</v>
      </c>
      <c r="U191" t="s">
        <v>286</v>
      </c>
      <c r="V191" s="203">
        <v>22200</v>
      </c>
      <c r="W191" s="203">
        <v>25400</v>
      </c>
      <c r="X191" s="203">
        <v>28550</v>
      </c>
      <c r="Y191" s="203">
        <v>31700</v>
      </c>
      <c r="Z191" s="203">
        <v>34250</v>
      </c>
      <c r="AA191" s="203">
        <v>36800</v>
      </c>
      <c r="AB191" s="203">
        <v>39350</v>
      </c>
      <c r="AC191" s="203">
        <v>41850</v>
      </c>
      <c r="AD191" s="229">
        <v>26640</v>
      </c>
      <c r="AE191" s="229">
        <v>30480</v>
      </c>
      <c r="AF191" s="229">
        <v>34260</v>
      </c>
      <c r="AG191" s="229">
        <v>38040</v>
      </c>
      <c r="AH191" s="229">
        <v>41100</v>
      </c>
      <c r="AI191" s="229">
        <v>44160</v>
      </c>
      <c r="AJ191" s="229">
        <v>47220</v>
      </c>
      <c r="AK191" s="22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228">
        <v>18350</v>
      </c>
      <c r="F192" s="228">
        <v>21000</v>
      </c>
      <c r="G192" s="228">
        <v>23600</v>
      </c>
      <c r="H192" s="228">
        <v>26200</v>
      </c>
      <c r="I192" s="228">
        <v>28300</v>
      </c>
      <c r="J192" s="228">
        <v>30400</v>
      </c>
      <c r="K192" s="228">
        <v>32500</v>
      </c>
      <c r="L192" s="228">
        <v>34600</v>
      </c>
      <c r="M192" s="3">
        <v>22020</v>
      </c>
      <c r="N192" s="3">
        <v>25200</v>
      </c>
      <c r="O192" s="3">
        <v>28320</v>
      </c>
      <c r="P192" s="3">
        <v>31440</v>
      </c>
      <c r="Q192" s="3">
        <v>33960</v>
      </c>
      <c r="R192" s="3">
        <v>36480</v>
      </c>
      <c r="S192" s="3">
        <v>39000</v>
      </c>
      <c r="T192" s="3">
        <v>41520</v>
      </c>
      <c r="U192" t="s">
        <v>286</v>
      </c>
      <c r="V192" s="203">
        <v>23850</v>
      </c>
      <c r="W192" s="203">
        <v>27250</v>
      </c>
      <c r="X192" s="203">
        <v>30650</v>
      </c>
      <c r="Y192" s="203">
        <v>34050</v>
      </c>
      <c r="Z192" s="203">
        <v>36800</v>
      </c>
      <c r="AA192" s="203">
        <v>39500</v>
      </c>
      <c r="AB192" s="203">
        <v>42250</v>
      </c>
      <c r="AC192" s="203">
        <v>44950</v>
      </c>
      <c r="AD192" s="229">
        <v>28620</v>
      </c>
      <c r="AE192" s="229">
        <v>32700</v>
      </c>
      <c r="AF192" s="229">
        <v>36780</v>
      </c>
      <c r="AG192" s="229">
        <v>40860</v>
      </c>
      <c r="AH192" s="229">
        <v>44160</v>
      </c>
      <c r="AI192" s="229">
        <v>47400</v>
      </c>
      <c r="AJ192" s="229">
        <v>50700</v>
      </c>
      <c r="AK192" s="22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228">
        <v>20050</v>
      </c>
      <c r="F193" s="228">
        <v>22900</v>
      </c>
      <c r="G193" s="228">
        <v>25750</v>
      </c>
      <c r="H193" s="228">
        <v>28600</v>
      </c>
      <c r="I193" s="228">
        <v>30900</v>
      </c>
      <c r="J193" s="228">
        <v>33200</v>
      </c>
      <c r="K193" s="228">
        <v>35500</v>
      </c>
      <c r="L193" s="228">
        <v>37800</v>
      </c>
      <c r="M193" s="3">
        <v>24060</v>
      </c>
      <c r="N193" s="3">
        <v>27480</v>
      </c>
      <c r="O193" s="3">
        <v>30900</v>
      </c>
      <c r="P193" s="3">
        <v>34320</v>
      </c>
      <c r="Q193" s="3">
        <v>37080</v>
      </c>
      <c r="R193" s="3">
        <v>39840</v>
      </c>
      <c r="S193" s="3">
        <v>42600</v>
      </c>
      <c r="T193" s="3">
        <v>45360</v>
      </c>
      <c r="U193" t="s">
        <v>286</v>
      </c>
      <c r="V193" s="203">
        <v>20350</v>
      </c>
      <c r="W193" s="203">
        <v>23250</v>
      </c>
      <c r="X193" s="203">
        <v>26150</v>
      </c>
      <c r="Y193" s="203">
        <v>29050</v>
      </c>
      <c r="Z193" s="203">
        <v>31400</v>
      </c>
      <c r="AA193" s="203">
        <v>33700</v>
      </c>
      <c r="AB193" s="203">
        <v>36050</v>
      </c>
      <c r="AC193" s="203">
        <v>38350</v>
      </c>
      <c r="AD193" s="229">
        <v>24420</v>
      </c>
      <c r="AE193" s="229">
        <v>27900</v>
      </c>
      <c r="AF193" s="229">
        <v>31380</v>
      </c>
      <c r="AG193" s="229">
        <v>34860</v>
      </c>
      <c r="AH193" s="229">
        <v>37680</v>
      </c>
      <c r="AI193" s="229">
        <v>40440</v>
      </c>
      <c r="AJ193" s="229">
        <v>43260</v>
      </c>
      <c r="AK193" s="22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228">
        <v>21150</v>
      </c>
      <c r="F194" s="228">
        <v>24150</v>
      </c>
      <c r="G194" s="228">
        <v>27150</v>
      </c>
      <c r="H194" s="228">
        <v>30150</v>
      </c>
      <c r="I194" s="228">
        <v>32600</v>
      </c>
      <c r="J194" s="228">
        <v>35000</v>
      </c>
      <c r="K194" s="228">
        <v>37400</v>
      </c>
      <c r="L194" s="228">
        <v>39800</v>
      </c>
      <c r="M194" s="3">
        <v>25380</v>
      </c>
      <c r="N194" s="3">
        <v>28980</v>
      </c>
      <c r="O194" s="3">
        <v>32580</v>
      </c>
      <c r="P194" s="3">
        <v>36180</v>
      </c>
      <c r="Q194" s="3">
        <v>39120</v>
      </c>
      <c r="R194" s="3">
        <v>42000</v>
      </c>
      <c r="S194" s="3">
        <v>44880</v>
      </c>
      <c r="T194" s="3">
        <v>47760</v>
      </c>
      <c r="U194" t="s">
        <v>286</v>
      </c>
      <c r="V194" s="203">
        <v>22200</v>
      </c>
      <c r="W194" s="203">
        <v>25400</v>
      </c>
      <c r="X194" s="203">
        <v>28550</v>
      </c>
      <c r="Y194" s="203">
        <v>31700</v>
      </c>
      <c r="Z194" s="203">
        <v>34250</v>
      </c>
      <c r="AA194" s="203">
        <v>36800</v>
      </c>
      <c r="AB194" s="203">
        <v>39350</v>
      </c>
      <c r="AC194" s="203">
        <v>41850</v>
      </c>
      <c r="AD194" s="229">
        <v>26640</v>
      </c>
      <c r="AE194" s="229">
        <v>30480</v>
      </c>
      <c r="AF194" s="229">
        <v>34260</v>
      </c>
      <c r="AG194" s="229">
        <v>38040</v>
      </c>
      <c r="AH194" s="229">
        <v>41100</v>
      </c>
      <c r="AI194" s="229">
        <v>44160</v>
      </c>
      <c r="AJ194" s="229">
        <v>47220</v>
      </c>
      <c r="AK194" s="22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228">
        <v>21100</v>
      </c>
      <c r="F195" s="228">
        <v>24100</v>
      </c>
      <c r="G195" s="228">
        <v>27100</v>
      </c>
      <c r="H195" s="228">
        <v>30100</v>
      </c>
      <c r="I195" s="228">
        <v>32550</v>
      </c>
      <c r="J195" s="228">
        <v>34950</v>
      </c>
      <c r="K195" s="228">
        <v>37350</v>
      </c>
      <c r="L195" s="228">
        <v>39750</v>
      </c>
      <c r="M195" s="3">
        <v>25320</v>
      </c>
      <c r="N195" s="3">
        <v>28920</v>
      </c>
      <c r="O195" s="3">
        <v>32520</v>
      </c>
      <c r="P195" s="3">
        <v>36120</v>
      </c>
      <c r="Q195" s="3">
        <v>39060</v>
      </c>
      <c r="R195" s="3">
        <v>41940</v>
      </c>
      <c r="S195" s="3">
        <v>44820</v>
      </c>
      <c r="T195" s="3">
        <v>47700</v>
      </c>
      <c r="U195" t="s">
        <v>286</v>
      </c>
      <c r="V195" s="203">
        <v>21500</v>
      </c>
      <c r="W195" s="203">
        <v>24550</v>
      </c>
      <c r="X195" s="203">
        <v>27600</v>
      </c>
      <c r="Y195" s="203">
        <v>30650</v>
      </c>
      <c r="Z195" s="203">
        <v>33150</v>
      </c>
      <c r="AA195" s="203">
        <v>35600</v>
      </c>
      <c r="AB195" s="203">
        <v>38050</v>
      </c>
      <c r="AC195" s="203">
        <v>40500</v>
      </c>
      <c r="AD195" s="229">
        <v>25800</v>
      </c>
      <c r="AE195" s="229">
        <v>29460</v>
      </c>
      <c r="AF195" s="229">
        <v>33120</v>
      </c>
      <c r="AG195" s="229">
        <v>36780</v>
      </c>
      <c r="AH195" s="229">
        <v>39780</v>
      </c>
      <c r="AI195" s="229">
        <v>42720</v>
      </c>
      <c r="AJ195" s="229">
        <v>45660</v>
      </c>
      <c r="AK195" s="22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228">
        <v>18350</v>
      </c>
      <c r="F196" s="228">
        <v>21000</v>
      </c>
      <c r="G196" s="228">
        <v>23600</v>
      </c>
      <c r="H196" s="228">
        <v>26200</v>
      </c>
      <c r="I196" s="228">
        <v>28300</v>
      </c>
      <c r="J196" s="228">
        <v>30400</v>
      </c>
      <c r="K196" s="228">
        <v>32500</v>
      </c>
      <c r="L196" s="22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228">
        <v>18350</v>
      </c>
      <c r="F197" s="228">
        <v>21000</v>
      </c>
      <c r="G197" s="228">
        <v>23600</v>
      </c>
      <c r="H197" s="228">
        <v>26200</v>
      </c>
      <c r="I197" s="228">
        <v>28300</v>
      </c>
      <c r="J197" s="228">
        <v>30400</v>
      </c>
      <c r="K197" s="228">
        <v>32500</v>
      </c>
      <c r="L197" s="22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228">
        <v>18350</v>
      </c>
      <c r="F198" s="228">
        <v>21000</v>
      </c>
      <c r="G198" s="228">
        <v>23600</v>
      </c>
      <c r="H198" s="228">
        <v>26200</v>
      </c>
      <c r="I198" s="228">
        <v>28300</v>
      </c>
      <c r="J198" s="228">
        <v>30400</v>
      </c>
      <c r="K198" s="228">
        <v>32500</v>
      </c>
      <c r="L198" s="228">
        <v>34600</v>
      </c>
      <c r="M198" s="3">
        <v>22020</v>
      </c>
      <c r="N198" s="3">
        <v>25200</v>
      </c>
      <c r="O198" s="3">
        <v>28320</v>
      </c>
      <c r="P198" s="3">
        <v>31440</v>
      </c>
      <c r="Q198" s="3">
        <v>33960</v>
      </c>
      <c r="R198" s="3">
        <v>36480</v>
      </c>
      <c r="S198" s="3">
        <v>39000</v>
      </c>
      <c r="T198" s="3">
        <v>41520</v>
      </c>
      <c r="U198" t="s">
        <v>286</v>
      </c>
      <c r="V198" s="203">
        <v>23900</v>
      </c>
      <c r="W198" s="203">
        <v>27300</v>
      </c>
      <c r="X198" s="203">
        <v>30700</v>
      </c>
      <c r="Y198" s="203">
        <v>34100</v>
      </c>
      <c r="Z198" s="203">
        <v>36850</v>
      </c>
      <c r="AA198" s="203">
        <v>39600</v>
      </c>
      <c r="AB198" s="203">
        <v>42300</v>
      </c>
      <c r="AC198" s="203">
        <v>45050</v>
      </c>
      <c r="AD198" s="229">
        <v>28680</v>
      </c>
      <c r="AE198" s="229">
        <v>32760</v>
      </c>
      <c r="AF198" s="229">
        <v>36840</v>
      </c>
      <c r="AG198" s="229">
        <v>40920</v>
      </c>
      <c r="AH198" s="229">
        <v>44220</v>
      </c>
      <c r="AI198" s="229">
        <v>47520</v>
      </c>
      <c r="AJ198" s="229">
        <v>50760</v>
      </c>
      <c r="AK198" s="22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228">
        <v>18350</v>
      </c>
      <c r="F199" s="228">
        <v>21000</v>
      </c>
      <c r="G199" s="228">
        <v>23600</v>
      </c>
      <c r="H199" s="228">
        <v>26200</v>
      </c>
      <c r="I199" s="228">
        <v>28300</v>
      </c>
      <c r="J199" s="228">
        <v>30400</v>
      </c>
      <c r="K199" s="228">
        <v>32500</v>
      </c>
      <c r="L199" s="228">
        <v>34600</v>
      </c>
      <c r="M199" s="3">
        <v>22020</v>
      </c>
      <c r="N199" s="3">
        <v>25200</v>
      </c>
      <c r="O199" s="3">
        <v>28320</v>
      </c>
      <c r="P199" s="3">
        <v>31440</v>
      </c>
      <c r="Q199" s="3">
        <v>33960</v>
      </c>
      <c r="R199" s="3">
        <v>36480</v>
      </c>
      <c r="S199" s="3">
        <v>39000</v>
      </c>
      <c r="T199" s="3">
        <v>41520</v>
      </c>
      <c r="U199" t="s">
        <v>286</v>
      </c>
      <c r="V199" s="203">
        <v>19700</v>
      </c>
      <c r="W199" s="203">
        <v>22500</v>
      </c>
      <c r="X199" s="203">
        <v>25300</v>
      </c>
      <c r="Y199" s="203">
        <v>28100</v>
      </c>
      <c r="Z199" s="203">
        <v>30350</v>
      </c>
      <c r="AA199" s="203">
        <v>32600</v>
      </c>
      <c r="AB199" s="203">
        <v>34850</v>
      </c>
      <c r="AC199" s="203">
        <v>37100</v>
      </c>
      <c r="AD199" s="229">
        <v>23640</v>
      </c>
      <c r="AE199" s="229">
        <v>27000</v>
      </c>
      <c r="AF199" s="229">
        <v>30360</v>
      </c>
      <c r="AG199" s="229">
        <v>33720</v>
      </c>
      <c r="AH199" s="229">
        <v>36420</v>
      </c>
      <c r="AI199" s="229">
        <v>39120</v>
      </c>
      <c r="AJ199" s="229">
        <v>41820</v>
      </c>
      <c r="AK199" s="22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228">
        <v>26250</v>
      </c>
      <c r="F200" s="228">
        <v>30000</v>
      </c>
      <c r="G200" s="228">
        <v>33750</v>
      </c>
      <c r="H200" s="228">
        <v>37450</v>
      </c>
      <c r="I200" s="228">
        <v>40450</v>
      </c>
      <c r="J200" s="228">
        <v>43450</v>
      </c>
      <c r="K200" s="228">
        <v>46450</v>
      </c>
      <c r="L200" s="228">
        <v>49450</v>
      </c>
      <c r="M200" s="3">
        <v>31500</v>
      </c>
      <c r="N200" s="3">
        <v>36000</v>
      </c>
      <c r="O200" s="3">
        <v>40500</v>
      </c>
      <c r="P200" s="3">
        <v>44940</v>
      </c>
      <c r="Q200" s="3">
        <v>48540</v>
      </c>
      <c r="R200" s="3">
        <v>52140</v>
      </c>
      <c r="S200" s="3">
        <v>55740</v>
      </c>
      <c r="T200" s="3">
        <v>59340</v>
      </c>
      <c r="U200" t="s">
        <v>286</v>
      </c>
      <c r="V200" s="203">
        <v>29750</v>
      </c>
      <c r="W200" s="203">
        <v>34000</v>
      </c>
      <c r="X200" s="203">
        <v>38250</v>
      </c>
      <c r="Y200" s="203">
        <v>42500</v>
      </c>
      <c r="Z200" s="203">
        <v>45900</v>
      </c>
      <c r="AA200" s="203">
        <v>49300</v>
      </c>
      <c r="AB200" s="203">
        <v>52700</v>
      </c>
      <c r="AC200" s="203">
        <v>56100</v>
      </c>
      <c r="AD200" s="229">
        <v>35700</v>
      </c>
      <c r="AE200" s="229">
        <v>40800</v>
      </c>
      <c r="AF200" s="229">
        <v>45900</v>
      </c>
      <c r="AG200" s="229">
        <v>51000</v>
      </c>
      <c r="AH200" s="229">
        <v>55080</v>
      </c>
      <c r="AI200" s="229">
        <v>59160</v>
      </c>
      <c r="AJ200" s="229">
        <v>63240</v>
      </c>
      <c r="AK200" s="22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228">
        <v>21350</v>
      </c>
      <c r="F201" s="228">
        <v>24400</v>
      </c>
      <c r="G201" s="228">
        <v>27450</v>
      </c>
      <c r="H201" s="228">
        <v>30450</v>
      </c>
      <c r="I201" s="228">
        <v>32900</v>
      </c>
      <c r="J201" s="228">
        <v>35350</v>
      </c>
      <c r="K201" s="228">
        <v>37800</v>
      </c>
      <c r="L201" s="228">
        <v>40200</v>
      </c>
      <c r="M201" s="3">
        <v>25620</v>
      </c>
      <c r="N201" s="3">
        <v>29280</v>
      </c>
      <c r="O201" s="3">
        <v>32940</v>
      </c>
      <c r="P201" s="3">
        <v>36540</v>
      </c>
      <c r="Q201" s="3">
        <v>39480</v>
      </c>
      <c r="R201" s="3">
        <v>42420</v>
      </c>
      <c r="S201" s="3">
        <v>45360</v>
      </c>
      <c r="T201" s="3">
        <v>48240</v>
      </c>
      <c r="U201" t="s">
        <v>286</v>
      </c>
      <c r="V201" s="203">
        <v>21700</v>
      </c>
      <c r="W201" s="203">
        <v>24800</v>
      </c>
      <c r="X201" s="203">
        <v>27900</v>
      </c>
      <c r="Y201" s="203">
        <v>31000</v>
      </c>
      <c r="Z201" s="203">
        <v>33500</v>
      </c>
      <c r="AA201" s="203">
        <v>36000</v>
      </c>
      <c r="AB201" s="203">
        <v>38450</v>
      </c>
      <c r="AC201" s="203">
        <v>40950</v>
      </c>
      <c r="AD201" s="229">
        <v>26040</v>
      </c>
      <c r="AE201" s="229">
        <v>29760</v>
      </c>
      <c r="AF201" s="229">
        <v>33480</v>
      </c>
      <c r="AG201" s="229">
        <v>37200</v>
      </c>
      <c r="AH201" s="229">
        <v>40200</v>
      </c>
      <c r="AI201" s="229">
        <v>43200</v>
      </c>
      <c r="AJ201" s="229">
        <v>46140</v>
      </c>
      <c r="AK201" s="22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228">
        <v>24650</v>
      </c>
      <c r="F202" s="228">
        <v>28200</v>
      </c>
      <c r="G202" s="228">
        <v>31700</v>
      </c>
      <c r="H202" s="228">
        <v>35200</v>
      </c>
      <c r="I202" s="228">
        <v>38050</v>
      </c>
      <c r="J202" s="228">
        <v>40850</v>
      </c>
      <c r="K202" s="228">
        <v>43650</v>
      </c>
      <c r="L202" s="228">
        <v>46500</v>
      </c>
      <c r="M202" s="3">
        <v>29580</v>
      </c>
      <c r="N202" s="3">
        <v>33840</v>
      </c>
      <c r="O202" s="3">
        <v>38040</v>
      </c>
      <c r="P202" s="3">
        <v>42240</v>
      </c>
      <c r="Q202" s="3">
        <v>45660</v>
      </c>
      <c r="R202" s="3">
        <v>49020</v>
      </c>
      <c r="S202" s="3">
        <v>52380</v>
      </c>
      <c r="T202" s="3">
        <v>55800</v>
      </c>
      <c r="U202" t="s">
        <v>286</v>
      </c>
      <c r="V202" s="203">
        <v>25300</v>
      </c>
      <c r="W202" s="203">
        <v>28900</v>
      </c>
      <c r="X202" s="203">
        <v>32500</v>
      </c>
      <c r="Y202" s="203">
        <v>36100</v>
      </c>
      <c r="Z202" s="203">
        <v>39000</v>
      </c>
      <c r="AA202" s="203">
        <v>41900</v>
      </c>
      <c r="AB202" s="203">
        <v>44800</v>
      </c>
      <c r="AC202" s="203">
        <v>47700</v>
      </c>
      <c r="AD202" s="229">
        <v>30360</v>
      </c>
      <c r="AE202" s="229">
        <v>34680</v>
      </c>
      <c r="AF202" s="229">
        <v>39000</v>
      </c>
      <c r="AG202" s="229">
        <v>43320</v>
      </c>
      <c r="AH202" s="229">
        <v>46800</v>
      </c>
      <c r="AI202" s="229">
        <v>50280</v>
      </c>
      <c r="AJ202" s="229">
        <v>53760</v>
      </c>
      <c r="AK202" s="22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228">
        <v>18350</v>
      </c>
      <c r="F203" s="228">
        <v>21000</v>
      </c>
      <c r="G203" s="228">
        <v>23600</v>
      </c>
      <c r="H203" s="228">
        <v>26200</v>
      </c>
      <c r="I203" s="228">
        <v>28300</v>
      </c>
      <c r="J203" s="228">
        <v>30400</v>
      </c>
      <c r="K203" s="228">
        <v>32500</v>
      </c>
      <c r="L203" s="228">
        <v>34600</v>
      </c>
      <c r="M203" s="3">
        <v>22020</v>
      </c>
      <c r="N203" s="3">
        <v>25200</v>
      </c>
      <c r="O203" s="3">
        <v>28320</v>
      </c>
      <c r="P203" s="3">
        <v>31440</v>
      </c>
      <c r="Q203" s="3">
        <v>33960</v>
      </c>
      <c r="R203" s="3">
        <v>36480</v>
      </c>
      <c r="S203" s="3">
        <v>39000</v>
      </c>
      <c r="T203" s="3">
        <v>41520</v>
      </c>
      <c r="U203" t="s">
        <v>286</v>
      </c>
      <c r="V203" s="203">
        <v>18700</v>
      </c>
      <c r="W203" s="203">
        <v>21400</v>
      </c>
      <c r="X203" s="203">
        <v>24050</v>
      </c>
      <c r="Y203" s="203">
        <v>26700</v>
      </c>
      <c r="Z203" s="203">
        <v>28850</v>
      </c>
      <c r="AA203" s="203">
        <v>31000</v>
      </c>
      <c r="AB203" s="203">
        <v>33150</v>
      </c>
      <c r="AC203" s="203">
        <v>35250</v>
      </c>
      <c r="AD203" s="229">
        <v>22440</v>
      </c>
      <c r="AE203" s="229">
        <v>25680</v>
      </c>
      <c r="AF203" s="229">
        <v>28860</v>
      </c>
      <c r="AG203" s="229">
        <v>32040</v>
      </c>
      <c r="AH203" s="229">
        <v>34620</v>
      </c>
      <c r="AI203" s="229">
        <v>37200</v>
      </c>
      <c r="AJ203" s="229">
        <v>39780</v>
      </c>
      <c r="AK203" s="22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228">
        <v>20750</v>
      </c>
      <c r="F204" s="228">
        <v>23700</v>
      </c>
      <c r="G204" s="228">
        <v>26650</v>
      </c>
      <c r="H204" s="228">
        <v>29600</v>
      </c>
      <c r="I204" s="228">
        <v>32000</v>
      </c>
      <c r="J204" s="228">
        <v>34350</v>
      </c>
      <c r="K204" s="228">
        <v>36750</v>
      </c>
      <c r="L204" s="22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228">
        <v>18350</v>
      </c>
      <c r="F205" s="228">
        <v>21000</v>
      </c>
      <c r="G205" s="228">
        <v>23600</v>
      </c>
      <c r="H205" s="228">
        <v>26200</v>
      </c>
      <c r="I205" s="228">
        <v>28300</v>
      </c>
      <c r="J205" s="228">
        <v>30400</v>
      </c>
      <c r="K205" s="228">
        <v>32500</v>
      </c>
      <c r="L205" s="22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228">
        <v>18350</v>
      </c>
      <c r="F206" s="228">
        <v>21000</v>
      </c>
      <c r="G206" s="228">
        <v>23600</v>
      </c>
      <c r="H206" s="228">
        <v>26200</v>
      </c>
      <c r="I206" s="228">
        <v>28300</v>
      </c>
      <c r="J206" s="228">
        <v>30400</v>
      </c>
      <c r="K206" s="228">
        <v>32500</v>
      </c>
      <c r="L206" s="22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228">
        <v>24300</v>
      </c>
      <c r="F207" s="228">
        <v>27750</v>
      </c>
      <c r="G207" s="228">
        <v>31200</v>
      </c>
      <c r="H207" s="228">
        <v>34650</v>
      </c>
      <c r="I207" s="228">
        <v>37450</v>
      </c>
      <c r="J207" s="228">
        <v>40200</v>
      </c>
      <c r="K207" s="228">
        <v>43000</v>
      </c>
      <c r="L207" s="22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228">
        <v>19500</v>
      </c>
      <c r="F208" s="228">
        <v>22300</v>
      </c>
      <c r="G208" s="228">
        <v>25100</v>
      </c>
      <c r="H208" s="228">
        <v>27850</v>
      </c>
      <c r="I208" s="228">
        <v>30100</v>
      </c>
      <c r="J208" s="228">
        <v>32350</v>
      </c>
      <c r="K208" s="228">
        <v>34550</v>
      </c>
      <c r="L208" s="228">
        <v>36800</v>
      </c>
      <c r="M208" s="3">
        <v>23400</v>
      </c>
      <c r="N208" s="3">
        <v>26760</v>
      </c>
      <c r="O208" s="3">
        <v>30120</v>
      </c>
      <c r="P208" s="3">
        <v>33420</v>
      </c>
      <c r="Q208" s="3">
        <v>36120</v>
      </c>
      <c r="R208" s="3">
        <v>38820</v>
      </c>
      <c r="S208" s="3">
        <v>41460</v>
      </c>
      <c r="T208" s="3">
        <v>44160</v>
      </c>
      <c r="U208" t="s">
        <v>286</v>
      </c>
      <c r="V208" s="203">
        <v>20800</v>
      </c>
      <c r="W208" s="203">
        <v>23750</v>
      </c>
      <c r="X208" s="203">
        <v>26700</v>
      </c>
      <c r="Y208" s="203">
        <v>29650</v>
      </c>
      <c r="Z208" s="203">
        <v>32050</v>
      </c>
      <c r="AA208" s="203">
        <v>34400</v>
      </c>
      <c r="AB208" s="203">
        <v>36800</v>
      </c>
      <c r="AC208" s="203">
        <v>39150</v>
      </c>
      <c r="AD208" s="229">
        <v>24960</v>
      </c>
      <c r="AE208" s="229">
        <v>28500</v>
      </c>
      <c r="AF208" s="229">
        <v>32040</v>
      </c>
      <c r="AG208" s="229">
        <v>35580</v>
      </c>
      <c r="AH208" s="229">
        <v>38460</v>
      </c>
      <c r="AI208" s="229">
        <v>41280</v>
      </c>
      <c r="AJ208" s="229">
        <v>44160</v>
      </c>
      <c r="AK208" s="22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228">
        <v>18350</v>
      </c>
      <c r="F209" s="228">
        <v>21000</v>
      </c>
      <c r="G209" s="228">
        <v>23600</v>
      </c>
      <c r="H209" s="228">
        <v>26200</v>
      </c>
      <c r="I209" s="228">
        <v>28300</v>
      </c>
      <c r="J209" s="228">
        <v>30400</v>
      </c>
      <c r="K209" s="228">
        <v>32500</v>
      </c>
      <c r="L209" s="22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228">
        <v>21500</v>
      </c>
      <c r="F210" s="228">
        <v>24550</v>
      </c>
      <c r="G210" s="228">
        <v>27600</v>
      </c>
      <c r="H210" s="228">
        <v>30650</v>
      </c>
      <c r="I210" s="228">
        <v>33150</v>
      </c>
      <c r="J210" s="228">
        <v>35600</v>
      </c>
      <c r="K210" s="228">
        <v>38050</v>
      </c>
      <c r="L210" s="228">
        <v>40500</v>
      </c>
      <c r="M210" s="3">
        <v>25800</v>
      </c>
      <c r="N210" s="3">
        <v>29460</v>
      </c>
      <c r="O210" s="3">
        <v>33120</v>
      </c>
      <c r="P210" s="3">
        <v>36780</v>
      </c>
      <c r="Q210" s="3">
        <v>39780</v>
      </c>
      <c r="R210" s="3">
        <v>42720</v>
      </c>
      <c r="S210" s="3">
        <v>45660</v>
      </c>
      <c r="T210" s="3">
        <v>48600</v>
      </c>
      <c r="U210" t="s">
        <v>286</v>
      </c>
      <c r="V210" s="203">
        <v>23850</v>
      </c>
      <c r="W210" s="203">
        <v>27250</v>
      </c>
      <c r="X210" s="203">
        <v>30650</v>
      </c>
      <c r="Y210" s="203">
        <v>34050</v>
      </c>
      <c r="Z210" s="203">
        <v>36800</v>
      </c>
      <c r="AA210" s="203">
        <v>39500</v>
      </c>
      <c r="AB210" s="203">
        <v>42250</v>
      </c>
      <c r="AC210" s="203">
        <v>44950</v>
      </c>
      <c r="AD210" s="229">
        <v>28620</v>
      </c>
      <c r="AE210" s="229">
        <v>32700</v>
      </c>
      <c r="AF210" s="229">
        <v>36780</v>
      </c>
      <c r="AG210" s="229">
        <v>40860</v>
      </c>
      <c r="AH210" s="229">
        <v>44160</v>
      </c>
      <c r="AI210" s="229">
        <v>47400</v>
      </c>
      <c r="AJ210" s="229">
        <v>50700</v>
      </c>
      <c r="AK210" s="22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228">
        <v>21250</v>
      </c>
      <c r="F211" s="228">
        <v>24300</v>
      </c>
      <c r="G211" s="228">
        <v>27350</v>
      </c>
      <c r="H211" s="228">
        <v>30350</v>
      </c>
      <c r="I211" s="228">
        <v>32800</v>
      </c>
      <c r="J211" s="228">
        <v>35250</v>
      </c>
      <c r="K211" s="228">
        <v>37650</v>
      </c>
      <c r="L211" s="22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228">
        <v>20900</v>
      </c>
      <c r="F212" s="228">
        <v>23900</v>
      </c>
      <c r="G212" s="228">
        <v>26900</v>
      </c>
      <c r="H212" s="228">
        <v>29850</v>
      </c>
      <c r="I212" s="228">
        <v>32250</v>
      </c>
      <c r="J212" s="228">
        <v>34650</v>
      </c>
      <c r="K212" s="228">
        <v>37050</v>
      </c>
      <c r="L212" s="22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228">
        <v>18350</v>
      </c>
      <c r="F213" s="228">
        <v>21000</v>
      </c>
      <c r="G213" s="228">
        <v>23600</v>
      </c>
      <c r="H213" s="228">
        <v>26200</v>
      </c>
      <c r="I213" s="228">
        <v>28300</v>
      </c>
      <c r="J213" s="228">
        <v>30400</v>
      </c>
      <c r="K213" s="228">
        <v>32500</v>
      </c>
      <c r="L213" s="22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228">
        <v>20900</v>
      </c>
      <c r="F214" s="228">
        <v>23900</v>
      </c>
      <c r="G214" s="228">
        <v>26900</v>
      </c>
      <c r="H214" s="228">
        <v>29850</v>
      </c>
      <c r="I214" s="228">
        <v>32250</v>
      </c>
      <c r="J214" s="228">
        <v>34650</v>
      </c>
      <c r="K214" s="228">
        <v>37050</v>
      </c>
      <c r="L214" s="228">
        <v>39450</v>
      </c>
      <c r="M214" s="3">
        <v>25080</v>
      </c>
      <c r="N214" s="3">
        <v>28680</v>
      </c>
      <c r="O214" s="3">
        <v>32280</v>
      </c>
      <c r="P214" s="3">
        <v>35820</v>
      </c>
      <c r="Q214" s="3">
        <v>38700</v>
      </c>
      <c r="R214" s="3">
        <v>41580</v>
      </c>
      <c r="S214" s="3">
        <v>44460</v>
      </c>
      <c r="T214" s="3">
        <v>47340</v>
      </c>
      <c r="U214" t="s">
        <v>286</v>
      </c>
      <c r="V214" s="203">
        <v>22050</v>
      </c>
      <c r="W214" s="203">
        <v>25200</v>
      </c>
      <c r="X214" s="203">
        <v>28350</v>
      </c>
      <c r="Y214" s="203">
        <v>31450</v>
      </c>
      <c r="Z214" s="203">
        <v>34000</v>
      </c>
      <c r="AA214" s="203">
        <v>36500</v>
      </c>
      <c r="AB214" s="203">
        <v>39000</v>
      </c>
      <c r="AC214" s="203">
        <v>41550</v>
      </c>
      <c r="AD214" s="229">
        <v>26460</v>
      </c>
      <c r="AE214" s="229">
        <v>30240</v>
      </c>
      <c r="AF214" s="229">
        <v>34020</v>
      </c>
      <c r="AG214" s="229">
        <v>37740</v>
      </c>
      <c r="AH214" s="229">
        <v>40800</v>
      </c>
      <c r="AI214" s="229">
        <v>43800</v>
      </c>
      <c r="AJ214" s="229">
        <v>46800</v>
      </c>
      <c r="AK214" s="22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228">
        <v>20450</v>
      </c>
      <c r="F215" s="228">
        <v>23400</v>
      </c>
      <c r="G215" s="228">
        <v>26300</v>
      </c>
      <c r="H215" s="228">
        <v>29200</v>
      </c>
      <c r="I215" s="228">
        <v>31550</v>
      </c>
      <c r="J215" s="228">
        <v>33900</v>
      </c>
      <c r="K215" s="228">
        <v>36250</v>
      </c>
      <c r="L215" s="228">
        <v>38550</v>
      </c>
      <c r="M215" s="3">
        <v>24540</v>
      </c>
      <c r="N215" s="3">
        <v>28080</v>
      </c>
      <c r="O215" s="3">
        <v>31560</v>
      </c>
      <c r="P215" s="3">
        <v>35040</v>
      </c>
      <c r="Q215" s="3">
        <v>37860</v>
      </c>
      <c r="R215" s="3">
        <v>40680</v>
      </c>
      <c r="S215" s="3">
        <v>43500</v>
      </c>
      <c r="T215" s="3">
        <v>46260</v>
      </c>
      <c r="U215" t="s">
        <v>286</v>
      </c>
      <c r="V215" s="203">
        <v>22500</v>
      </c>
      <c r="W215" s="203">
        <v>25700</v>
      </c>
      <c r="X215" s="203">
        <v>28900</v>
      </c>
      <c r="Y215" s="203">
        <v>32100</v>
      </c>
      <c r="Z215" s="203">
        <v>34700</v>
      </c>
      <c r="AA215" s="203">
        <v>37250</v>
      </c>
      <c r="AB215" s="203">
        <v>39850</v>
      </c>
      <c r="AC215" s="203">
        <v>42400</v>
      </c>
      <c r="AD215" s="229">
        <v>27000</v>
      </c>
      <c r="AE215" s="229">
        <v>30840</v>
      </c>
      <c r="AF215" s="229">
        <v>34680</v>
      </c>
      <c r="AG215" s="229">
        <v>38520</v>
      </c>
      <c r="AH215" s="229">
        <v>41640</v>
      </c>
      <c r="AI215" s="229">
        <v>44700</v>
      </c>
      <c r="AJ215" s="229">
        <v>47820</v>
      </c>
      <c r="AK215" s="22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228">
        <v>23600</v>
      </c>
      <c r="F216" s="228">
        <v>26950</v>
      </c>
      <c r="G216" s="228">
        <v>30300</v>
      </c>
      <c r="H216" s="228">
        <v>33650</v>
      </c>
      <c r="I216" s="228">
        <v>36350</v>
      </c>
      <c r="J216" s="228">
        <v>39050</v>
      </c>
      <c r="K216" s="228">
        <v>41750</v>
      </c>
      <c r="L216" s="228">
        <v>44450</v>
      </c>
      <c r="M216" s="3">
        <v>28320</v>
      </c>
      <c r="N216" s="3">
        <v>32340</v>
      </c>
      <c r="O216" s="3">
        <v>36360</v>
      </c>
      <c r="P216" s="3">
        <v>40380</v>
      </c>
      <c r="Q216" s="3">
        <v>43620</v>
      </c>
      <c r="R216" s="3">
        <v>46860</v>
      </c>
      <c r="S216" s="3">
        <v>50100</v>
      </c>
      <c r="T216" s="3">
        <v>53340</v>
      </c>
      <c r="U216" t="s">
        <v>286</v>
      </c>
      <c r="V216" s="203">
        <v>25700</v>
      </c>
      <c r="W216" s="203">
        <v>29350</v>
      </c>
      <c r="X216" s="203">
        <v>33000</v>
      </c>
      <c r="Y216" s="203">
        <v>36650</v>
      </c>
      <c r="Z216" s="203">
        <v>39600</v>
      </c>
      <c r="AA216" s="203">
        <v>42550</v>
      </c>
      <c r="AB216" s="203">
        <v>45450</v>
      </c>
      <c r="AC216" s="203">
        <v>48400</v>
      </c>
      <c r="AD216" s="229">
        <v>30840</v>
      </c>
      <c r="AE216" s="229">
        <v>35220</v>
      </c>
      <c r="AF216" s="229">
        <v>39600</v>
      </c>
      <c r="AG216" s="229">
        <v>43980</v>
      </c>
      <c r="AH216" s="229">
        <v>47520</v>
      </c>
      <c r="AI216" s="229">
        <v>51060</v>
      </c>
      <c r="AJ216" s="229">
        <v>54540</v>
      </c>
      <c r="AK216" s="22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228">
        <v>18350</v>
      </c>
      <c r="F217" s="228">
        <v>21000</v>
      </c>
      <c r="G217" s="228">
        <v>23600</v>
      </c>
      <c r="H217" s="228">
        <v>26200</v>
      </c>
      <c r="I217" s="228">
        <v>28300</v>
      </c>
      <c r="J217" s="228">
        <v>30400</v>
      </c>
      <c r="K217" s="228">
        <v>32500</v>
      </c>
      <c r="L217" s="228">
        <v>34600</v>
      </c>
      <c r="M217" s="3">
        <v>22020</v>
      </c>
      <c r="N217" s="3">
        <v>25200</v>
      </c>
      <c r="O217" s="3">
        <v>28320</v>
      </c>
      <c r="P217" s="3">
        <v>31440</v>
      </c>
      <c r="Q217" s="3">
        <v>33960</v>
      </c>
      <c r="R217" s="3">
        <v>36480</v>
      </c>
      <c r="S217" s="3">
        <v>39000</v>
      </c>
      <c r="T217" s="3">
        <v>41520</v>
      </c>
      <c r="U217" t="s">
        <v>286</v>
      </c>
      <c r="V217" s="203">
        <v>21650</v>
      </c>
      <c r="W217" s="203">
        <v>24750</v>
      </c>
      <c r="X217" s="203">
        <v>27850</v>
      </c>
      <c r="Y217" s="203">
        <v>30900</v>
      </c>
      <c r="Z217" s="203">
        <v>33400</v>
      </c>
      <c r="AA217" s="203">
        <v>35850</v>
      </c>
      <c r="AB217" s="203">
        <v>38350</v>
      </c>
      <c r="AC217" s="203">
        <v>40800</v>
      </c>
      <c r="AD217" s="229">
        <v>25980</v>
      </c>
      <c r="AE217" s="229">
        <v>29700</v>
      </c>
      <c r="AF217" s="229">
        <v>33420</v>
      </c>
      <c r="AG217" s="229">
        <v>37080</v>
      </c>
      <c r="AH217" s="229">
        <v>40080</v>
      </c>
      <c r="AI217" s="229">
        <v>43020</v>
      </c>
      <c r="AJ217" s="229">
        <v>46020</v>
      </c>
      <c r="AK217" s="22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228">
        <v>18350</v>
      </c>
      <c r="F218" s="228">
        <v>21000</v>
      </c>
      <c r="G218" s="228">
        <v>23600</v>
      </c>
      <c r="H218" s="228">
        <v>26200</v>
      </c>
      <c r="I218" s="228">
        <v>28300</v>
      </c>
      <c r="J218" s="228">
        <v>30400</v>
      </c>
      <c r="K218" s="228">
        <v>32500</v>
      </c>
      <c r="L218" s="228">
        <v>34600</v>
      </c>
      <c r="M218" s="3">
        <v>22020</v>
      </c>
      <c r="N218" s="3">
        <v>25200</v>
      </c>
      <c r="O218" s="3">
        <v>28320</v>
      </c>
      <c r="P218" s="3">
        <v>31440</v>
      </c>
      <c r="Q218" s="3">
        <v>33960</v>
      </c>
      <c r="R218" s="3">
        <v>36480</v>
      </c>
      <c r="S218" s="3">
        <v>39000</v>
      </c>
      <c r="T218" s="3">
        <v>41520</v>
      </c>
      <c r="U218" t="s">
        <v>286</v>
      </c>
      <c r="V218" s="203">
        <v>18650</v>
      </c>
      <c r="W218" s="203">
        <v>21300</v>
      </c>
      <c r="X218" s="203">
        <v>23950</v>
      </c>
      <c r="Y218" s="203">
        <v>26600</v>
      </c>
      <c r="Z218" s="203">
        <v>28750</v>
      </c>
      <c r="AA218" s="203">
        <v>30900</v>
      </c>
      <c r="AB218" s="203">
        <v>33000</v>
      </c>
      <c r="AC218" s="203">
        <v>35150</v>
      </c>
      <c r="AD218" s="229">
        <v>22380</v>
      </c>
      <c r="AE218" s="229">
        <v>25560</v>
      </c>
      <c r="AF218" s="229">
        <v>28740</v>
      </c>
      <c r="AG218" s="229">
        <v>31920</v>
      </c>
      <c r="AH218" s="229">
        <v>34500</v>
      </c>
      <c r="AI218" s="229">
        <v>37080</v>
      </c>
      <c r="AJ218" s="229">
        <v>39600</v>
      </c>
      <c r="AK218" s="22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228">
        <v>19800</v>
      </c>
      <c r="F219" s="228">
        <v>22600</v>
      </c>
      <c r="G219" s="228">
        <v>25450</v>
      </c>
      <c r="H219" s="228">
        <v>28250</v>
      </c>
      <c r="I219" s="228">
        <v>30550</v>
      </c>
      <c r="J219" s="228">
        <v>32800</v>
      </c>
      <c r="K219" s="228">
        <v>35050</v>
      </c>
      <c r="L219" s="228">
        <v>37300</v>
      </c>
      <c r="M219" s="3">
        <v>23760</v>
      </c>
      <c r="N219" s="3">
        <v>27120</v>
      </c>
      <c r="O219" s="3">
        <v>30540</v>
      </c>
      <c r="P219" s="3">
        <v>33900</v>
      </c>
      <c r="Q219" s="3">
        <v>36660</v>
      </c>
      <c r="R219" s="3">
        <v>39360</v>
      </c>
      <c r="S219" s="3">
        <v>42060</v>
      </c>
      <c r="T219" s="3">
        <v>44760</v>
      </c>
      <c r="U219" t="s">
        <v>286</v>
      </c>
      <c r="V219" s="203">
        <v>21150</v>
      </c>
      <c r="W219" s="203">
        <v>24150</v>
      </c>
      <c r="X219" s="203">
        <v>27150</v>
      </c>
      <c r="Y219" s="203">
        <v>30150</v>
      </c>
      <c r="Z219" s="203">
        <v>32600</v>
      </c>
      <c r="AA219" s="203">
        <v>35000</v>
      </c>
      <c r="AB219" s="203">
        <v>37400</v>
      </c>
      <c r="AC219" s="203">
        <v>39800</v>
      </c>
      <c r="AD219" s="229">
        <v>25380</v>
      </c>
      <c r="AE219" s="229">
        <v>28980</v>
      </c>
      <c r="AF219" s="229">
        <v>32580</v>
      </c>
      <c r="AG219" s="229">
        <v>36180</v>
      </c>
      <c r="AH219" s="229">
        <v>39120</v>
      </c>
      <c r="AI219" s="229">
        <v>42000</v>
      </c>
      <c r="AJ219" s="229">
        <v>44880</v>
      </c>
      <c r="AK219" s="22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228">
        <v>20900</v>
      </c>
      <c r="F220" s="228">
        <v>23850</v>
      </c>
      <c r="G220" s="228">
        <v>26850</v>
      </c>
      <c r="H220" s="228">
        <v>29800</v>
      </c>
      <c r="I220" s="228">
        <v>32200</v>
      </c>
      <c r="J220" s="228">
        <v>34600</v>
      </c>
      <c r="K220" s="228">
        <v>37000</v>
      </c>
      <c r="L220" s="228">
        <v>39350</v>
      </c>
      <c r="M220" s="3">
        <v>25080</v>
      </c>
      <c r="N220" s="3">
        <v>28620</v>
      </c>
      <c r="O220" s="3">
        <v>32220</v>
      </c>
      <c r="P220" s="3">
        <v>35760</v>
      </c>
      <c r="Q220" s="3">
        <v>38640</v>
      </c>
      <c r="R220" s="3">
        <v>41520</v>
      </c>
      <c r="S220" s="3">
        <v>44400</v>
      </c>
      <c r="T220" s="3">
        <v>47220</v>
      </c>
      <c r="U220" t="s">
        <v>286</v>
      </c>
      <c r="V220" s="203">
        <v>23250</v>
      </c>
      <c r="W220" s="203">
        <v>26550</v>
      </c>
      <c r="X220" s="203">
        <v>29850</v>
      </c>
      <c r="Y220" s="203">
        <v>33150</v>
      </c>
      <c r="Z220" s="203">
        <v>35850</v>
      </c>
      <c r="AA220" s="203">
        <v>38500</v>
      </c>
      <c r="AB220" s="203">
        <v>41150</v>
      </c>
      <c r="AC220" s="203">
        <v>43800</v>
      </c>
      <c r="AD220" s="229">
        <v>27900</v>
      </c>
      <c r="AE220" s="229">
        <v>31860</v>
      </c>
      <c r="AF220" s="229">
        <v>35820</v>
      </c>
      <c r="AG220" s="229">
        <v>39780</v>
      </c>
      <c r="AH220" s="229">
        <v>43020</v>
      </c>
      <c r="AI220" s="229">
        <v>46200</v>
      </c>
      <c r="AJ220" s="229">
        <v>49380</v>
      </c>
      <c r="AK220" s="22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228">
        <v>21900</v>
      </c>
      <c r="F221" s="228">
        <v>25000</v>
      </c>
      <c r="G221" s="228">
        <v>28150</v>
      </c>
      <c r="H221" s="228">
        <v>31250</v>
      </c>
      <c r="I221" s="228">
        <v>33750</v>
      </c>
      <c r="J221" s="228">
        <v>36250</v>
      </c>
      <c r="K221" s="228">
        <v>38750</v>
      </c>
      <c r="L221" s="228">
        <v>41250</v>
      </c>
      <c r="M221" s="3">
        <v>26280</v>
      </c>
      <c r="N221" s="3">
        <v>30000</v>
      </c>
      <c r="O221" s="3">
        <v>33780</v>
      </c>
      <c r="P221" s="3">
        <v>37500</v>
      </c>
      <c r="Q221" s="3">
        <v>40500</v>
      </c>
      <c r="R221" s="3">
        <v>43500</v>
      </c>
      <c r="S221" s="3">
        <v>46500</v>
      </c>
      <c r="T221" s="3">
        <v>49500</v>
      </c>
      <c r="U221" t="s">
        <v>286</v>
      </c>
      <c r="V221" s="203">
        <v>24050</v>
      </c>
      <c r="W221" s="203">
        <v>27500</v>
      </c>
      <c r="X221" s="203">
        <v>30950</v>
      </c>
      <c r="Y221" s="203">
        <v>34350</v>
      </c>
      <c r="Z221" s="203">
        <v>37100</v>
      </c>
      <c r="AA221" s="203">
        <v>39850</v>
      </c>
      <c r="AB221" s="203">
        <v>42600</v>
      </c>
      <c r="AC221" s="203">
        <v>45350</v>
      </c>
      <c r="AD221" s="229">
        <v>28860</v>
      </c>
      <c r="AE221" s="229">
        <v>33000</v>
      </c>
      <c r="AF221" s="229">
        <v>37140</v>
      </c>
      <c r="AG221" s="229">
        <v>41220</v>
      </c>
      <c r="AH221" s="229">
        <v>44520</v>
      </c>
      <c r="AI221" s="229">
        <v>47820</v>
      </c>
      <c r="AJ221" s="229">
        <v>51120</v>
      </c>
      <c r="AK221" s="22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228">
        <v>18600</v>
      </c>
      <c r="F222" s="228">
        <v>21250</v>
      </c>
      <c r="G222" s="228">
        <v>23900</v>
      </c>
      <c r="H222" s="228">
        <v>26550</v>
      </c>
      <c r="I222" s="228">
        <v>28700</v>
      </c>
      <c r="J222" s="228">
        <v>30800</v>
      </c>
      <c r="K222" s="228">
        <v>32950</v>
      </c>
      <c r="L222" s="228">
        <v>35050</v>
      </c>
      <c r="M222" s="3">
        <v>22320</v>
      </c>
      <c r="N222" s="3">
        <v>25500</v>
      </c>
      <c r="O222" s="3">
        <v>28680</v>
      </c>
      <c r="P222" s="3">
        <v>31860</v>
      </c>
      <c r="Q222" s="3">
        <v>34440</v>
      </c>
      <c r="R222" s="3">
        <v>36960</v>
      </c>
      <c r="S222" s="3">
        <v>39540</v>
      </c>
      <c r="T222" s="3">
        <v>42060</v>
      </c>
      <c r="U222" t="s">
        <v>286</v>
      </c>
      <c r="V222" s="203">
        <v>20000</v>
      </c>
      <c r="W222" s="203">
        <v>22850</v>
      </c>
      <c r="X222" s="203">
        <v>25700</v>
      </c>
      <c r="Y222" s="203">
        <v>28550</v>
      </c>
      <c r="Z222" s="203">
        <v>30850</v>
      </c>
      <c r="AA222" s="203">
        <v>33150</v>
      </c>
      <c r="AB222" s="203">
        <v>35450</v>
      </c>
      <c r="AC222" s="203">
        <v>37700</v>
      </c>
      <c r="AD222" s="229">
        <v>24000</v>
      </c>
      <c r="AE222" s="229">
        <v>27420</v>
      </c>
      <c r="AF222" s="229">
        <v>30840</v>
      </c>
      <c r="AG222" s="229">
        <v>34260</v>
      </c>
      <c r="AH222" s="229">
        <v>37020</v>
      </c>
      <c r="AI222" s="229">
        <v>39780</v>
      </c>
      <c r="AJ222" s="229">
        <v>42540</v>
      </c>
      <c r="AK222" s="22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228">
        <v>24400</v>
      </c>
      <c r="F223" s="228">
        <v>27900</v>
      </c>
      <c r="G223" s="228">
        <v>31400</v>
      </c>
      <c r="H223" s="228">
        <v>34850</v>
      </c>
      <c r="I223" s="228">
        <v>37650</v>
      </c>
      <c r="J223" s="228">
        <v>40450</v>
      </c>
      <c r="K223" s="228">
        <v>43250</v>
      </c>
      <c r="L223" s="228">
        <v>46050</v>
      </c>
      <c r="M223" s="3">
        <v>29280</v>
      </c>
      <c r="N223" s="3">
        <v>33480</v>
      </c>
      <c r="O223" s="3">
        <v>37680</v>
      </c>
      <c r="P223" s="3">
        <v>41820</v>
      </c>
      <c r="Q223" s="3">
        <v>45180</v>
      </c>
      <c r="R223" s="3">
        <v>48540</v>
      </c>
      <c r="S223" s="3">
        <v>51900</v>
      </c>
      <c r="T223" s="3">
        <v>55260</v>
      </c>
      <c r="U223" t="s">
        <v>286</v>
      </c>
      <c r="V223" s="203">
        <v>24700</v>
      </c>
      <c r="W223" s="203">
        <v>28200</v>
      </c>
      <c r="X223" s="203">
        <v>31750</v>
      </c>
      <c r="Y223" s="203">
        <v>35250</v>
      </c>
      <c r="Z223" s="203">
        <v>38100</v>
      </c>
      <c r="AA223" s="203">
        <v>40900</v>
      </c>
      <c r="AB223" s="203">
        <v>43750</v>
      </c>
      <c r="AC223" s="203">
        <v>46550</v>
      </c>
      <c r="AD223" s="229">
        <v>29640</v>
      </c>
      <c r="AE223" s="229">
        <v>33840</v>
      </c>
      <c r="AF223" s="229">
        <v>38100</v>
      </c>
      <c r="AG223" s="229">
        <v>42300</v>
      </c>
      <c r="AH223" s="229">
        <v>45720</v>
      </c>
      <c r="AI223" s="229">
        <v>49080</v>
      </c>
      <c r="AJ223" s="229">
        <v>52500</v>
      </c>
      <c r="AK223" s="22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228">
        <v>19500</v>
      </c>
      <c r="F224" s="228">
        <v>22250</v>
      </c>
      <c r="G224" s="228">
        <v>25050</v>
      </c>
      <c r="H224" s="228">
        <v>27800</v>
      </c>
      <c r="I224" s="228">
        <v>30050</v>
      </c>
      <c r="J224" s="228">
        <v>32250</v>
      </c>
      <c r="K224" s="228">
        <v>34500</v>
      </c>
      <c r="L224" s="228">
        <v>36700</v>
      </c>
      <c r="M224" s="3">
        <v>23400</v>
      </c>
      <c r="N224" s="3">
        <v>26700</v>
      </c>
      <c r="O224" s="3">
        <v>30060</v>
      </c>
      <c r="P224" s="3">
        <v>33360</v>
      </c>
      <c r="Q224" s="3">
        <v>36060</v>
      </c>
      <c r="R224" s="3">
        <v>38700</v>
      </c>
      <c r="S224" s="3">
        <v>41400</v>
      </c>
      <c r="T224" s="3">
        <v>44040</v>
      </c>
      <c r="U224" t="s">
        <v>286</v>
      </c>
      <c r="V224" s="203">
        <v>20200</v>
      </c>
      <c r="W224" s="203">
        <v>23100</v>
      </c>
      <c r="X224" s="203">
        <v>26000</v>
      </c>
      <c r="Y224" s="203">
        <v>28850</v>
      </c>
      <c r="Z224" s="203">
        <v>31200</v>
      </c>
      <c r="AA224" s="203">
        <v>33500</v>
      </c>
      <c r="AB224" s="203">
        <v>35800</v>
      </c>
      <c r="AC224" s="203">
        <v>38100</v>
      </c>
      <c r="AD224" s="229">
        <v>24240</v>
      </c>
      <c r="AE224" s="229">
        <v>27720</v>
      </c>
      <c r="AF224" s="229">
        <v>31200</v>
      </c>
      <c r="AG224" s="229">
        <v>34620</v>
      </c>
      <c r="AH224" s="229">
        <v>37440</v>
      </c>
      <c r="AI224" s="229">
        <v>40200</v>
      </c>
      <c r="AJ224" s="229">
        <v>42960</v>
      </c>
      <c r="AK224" s="22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228">
        <v>18350</v>
      </c>
      <c r="F225" s="228">
        <v>21000</v>
      </c>
      <c r="G225" s="228">
        <v>23600</v>
      </c>
      <c r="H225" s="228">
        <v>26200</v>
      </c>
      <c r="I225" s="228">
        <v>28300</v>
      </c>
      <c r="J225" s="228">
        <v>30400</v>
      </c>
      <c r="K225" s="228">
        <v>32500</v>
      </c>
      <c r="L225" s="228">
        <v>34600</v>
      </c>
      <c r="M225" s="3">
        <v>22020</v>
      </c>
      <c r="N225" s="3">
        <v>25200</v>
      </c>
      <c r="O225" s="3">
        <v>28320</v>
      </c>
      <c r="P225" s="3">
        <v>31440</v>
      </c>
      <c r="Q225" s="3">
        <v>33960</v>
      </c>
      <c r="R225" s="3">
        <v>36480</v>
      </c>
      <c r="S225" s="3">
        <v>39000</v>
      </c>
      <c r="T225" s="3">
        <v>41520</v>
      </c>
      <c r="U225" t="s">
        <v>286</v>
      </c>
      <c r="V225" s="203">
        <v>22900</v>
      </c>
      <c r="W225" s="203">
        <v>26150</v>
      </c>
      <c r="X225" s="203">
        <v>29400</v>
      </c>
      <c r="Y225" s="203">
        <v>32650</v>
      </c>
      <c r="Z225" s="203">
        <v>35300</v>
      </c>
      <c r="AA225" s="203">
        <v>37900</v>
      </c>
      <c r="AB225" s="203">
        <v>40500</v>
      </c>
      <c r="AC225" s="203">
        <v>43100</v>
      </c>
      <c r="AD225" s="229">
        <v>27480</v>
      </c>
      <c r="AE225" s="229">
        <v>31380</v>
      </c>
      <c r="AF225" s="229">
        <v>35280</v>
      </c>
      <c r="AG225" s="229">
        <v>39180</v>
      </c>
      <c r="AH225" s="229">
        <v>42360</v>
      </c>
      <c r="AI225" s="229">
        <v>45480</v>
      </c>
      <c r="AJ225" s="229">
        <v>48600</v>
      </c>
      <c r="AK225" s="22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228">
        <v>18350</v>
      </c>
      <c r="F226" s="228">
        <v>21000</v>
      </c>
      <c r="G226" s="228">
        <v>23600</v>
      </c>
      <c r="H226" s="228">
        <v>26200</v>
      </c>
      <c r="I226" s="228">
        <v>28300</v>
      </c>
      <c r="J226" s="228">
        <v>30400</v>
      </c>
      <c r="K226" s="228">
        <v>32500</v>
      </c>
      <c r="L226" s="228">
        <v>34600</v>
      </c>
      <c r="M226" s="3">
        <v>22020</v>
      </c>
      <c r="N226" s="3">
        <v>25200</v>
      </c>
      <c r="O226" s="3">
        <v>28320</v>
      </c>
      <c r="P226" s="3">
        <v>31440</v>
      </c>
      <c r="Q226" s="3">
        <v>33960</v>
      </c>
      <c r="R226" s="3">
        <v>36480</v>
      </c>
      <c r="S226" s="3">
        <v>39000</v>
      </c>
      <c r="T226" s="3">
        <v>41520</v>
      </c>
      <c r="U226" t="s">
        <v>286</v>
      </c>
      <c r="V226" s="203">
        <v>19550</v>
      </c>
      <c r="W226" s="203">
        <v>22350</v>
      </c>
      <c r="X226" s="203">
        <v>25150</v>
      </c>
      <c r="Y226" s="203">
        <v>27900</v>
      </c>
      <c r="Z226" s="203">
        <v>30150</v>
      </c>
      <c r="AA226" s="203">
        <v>32400</v>
      </c>
      <c r="AB226" s="203">
        <v>34600</v>
      </c>
      <c r="AC226" s="203">
        <v>36850</v>
      </c>
      <c r="AD226" s="229">
        <v>23460</v>
      </c>
      <c r="AE226" s="229">
        <v>26820</v>
      </c>
      <c r="AF226" s="229">
        <v>30180</v>
      </c>
      <c r="AG226" s="229">
        <v>33480</v>
      </c>
      <c r="AH226" s="229">
        <v>36180</v>
      </c>
      <c r="AI226" s="229">
        <v>38880</v>
      </c>
      <c r="AJ226" s="229">
        <v>41520</v>
      </c>
      <c r="AK226" s="22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228">
        <v>18350</v>
      </c>
      <c r="F227" s="228">
        <v>21000</v>
      </c>
      <c r="G227" s="228">
        <v>23600</v>
      </c>
      <c r="H227" s="228">
        <v>26200</v>
      </c>
      <c r="I227" s="228">
        <v>28300</v>
      </c>
      <c r="J227" s="228">
        <v>30400</v>
      </c>
      <c r="K227" s="228">
        <v>32500</v>
      </c>
      <c r="L227" s="22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228">
        <v>18350</v>
      </c>
      <c r="F228" s="228">
        <v>21000</v>
      </c>
      <c r="G228" s="228">
        <v>23600</v>
      </c>
      <c r="H228" s="228">
        <v>26200</v>
      </c>
      <c r="I228" s="228">
        <v>28300</v>
      </c>
      <c r="J228" s="228">
        <v>30400</v>
      </c>
      <c r="K228" s="228">
        <v>32500</v>
      </c>
      <c r="L228" s="22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228">
        <v>20800</v>
      </c>
      <c r="F229" s="228">
        <v>23800</v>
      </c>
      <c r="G229" s="228">
        <v>26750</v>
      </c>
      <c r="H229" s="228">
        <v>29700</v>
      </c>
      <c r="I229" s="228">
        <v>32100</v>
      </c>
      <c r="J229" s="228">
        <v>34500</v>
      </c>
      <c r="K229" s="228">
        <v>36850</v>
      </c>
      <c r="L229" s="22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228">
        <v>26900</v>
      </c>
      <c r="F230" s="228">
        <v>30750</v>
      </c>
      <c r="G230" s="228">
        <v>34600</v>
      </c>
      <c r="H230" s="228">
        <v>38400</v>
      </c>
      <c r="I230" s="228">
        <v>41500</v>
      </c>
      <c r="J230" s="228">
        <v>44550</v>
      </c>
      <c r="K230" s="228">
        <v>47650</v>
      </c>
      <c r="L230" s="228">
        <v>50700</v>
      </c>
      <c r="M230" s="3">
        <v>32280</v>
      </c>
      <c r="N230" s="3">
        <v>36900</v>
      </c>
      <c r="O230" s="3">
        <v>41520</v>
      </c>
      <c r="P230" s="3">
        <v>46080</v>
      </c>
      <c r="Q230" s="3">
        <v>49800</v>
      </c>
      <c r="R230" s="3">
        <v>53460</v>
      </c>
      <c r="S230" s="3">
        <v>57180</v>
      </c>
      <c r="T230" s="3">
        <v>60840</v>
      </c>
      <c r="U230" t="s">
        <v>286</v>
      </c>
      <c r="V230" s="203">
        <v>27650</v>
      </c>
      <c r="W230" s="203">
        <v>31600</v>
      </c>
      <c r="X230" s="203">
        <v>35550</v>
      </c>
      <c r="Y230" s="203">
        <v>39500</v>
      </c>
      <c r="Z230" s="203">
        <v>42700</v>
      </c>
      <c r="AA230" s="203">
        <v>45850</v>
      </c>
      <c r="AB230" s="203">
        <v>49000</v>
      </c>
      <c r="AC230" s="203">
        <v>52150</v>
      </c>
      <c r="AD230" s="229">
        <v>33180</v>
      </c>
      <c r="AE230" s="229">
        <v>37920</v>
      </c>
      <c r="AF230" s="229">
        <v>42660</v>
      </c>
      <c r="AG230" s="229">
        <v>47400</v>
      </c>
      <c r="AH230" s="229">
        <v>51240</v>
      </c>
      <c r="AI230" s="229">
        <v>55020</v>
      </c>
      <c r="AJ230" s="229">
        <v>58800</v>
      </c>
      <c r="AK230" s="22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228">
        <v>18350</v>
      </c>
      <c r="F231" s="228">
        <v>21000</v>
      </c>
      <c r="G231" s="228">
        <v>23600</v>
      </c>
      <c r="H231" s="228">
        <v>26200</v>
      </c>
      <c r="I231" s="228">
        <v>28300</v>
      </c>
      <c r="J231" s="228">
        <v>30400</v>
      </c>
      <c r="K231" s="228">
        <v>32500</v>
      </c>
      <c r="L231" s="228">
        <v>34600</v>
      </c>
      <c r="M231" s="3">
        <v>22020</v>
      </c>
      <c r="N231" s="3">
        <v>25200</v>
      </c>
      <c r="O231" s="3">
        <v>28320</v>
      </c>
      <c r="P231" s="3">
        <v>31440</v>
      </c>
      <c r="Q231" s="3">
        <v>33960</v>
      </c>
      <c r="R231" s="3">
        <v>36480</v>
      </c>
      <c r="S231" s="3">
        <v>39000</v>
      </c>
      <c r="T231" s="3">
        <v>41520</v>
      </c>
      <c r="U231" t="s">
        <v>286</v>
      </c>
      <c r="V231" s="203">
        <v>20450</v>
      </c>
      <c r="W231" s="203">
        <v>23350</v>
      </c>
      <c r="X231" s="203">
        <v>26250</v>
      </c>
      <c r="Y231" s="203">
        <v>29150</v>
      </c>
      <c r="Z231" s="203">
        <v>31500</v>
      </c>
      <c r="AA231" s="203">
        <v>33850</v>
      </c>
      <c r="AB231" s="203">
        <v>36150</v>
      </c>
      <c r="AC231" s="203">
        <v>38500</v>
      </c>
      <c r="AD231" s="229">
        <v>24540</v>
      </c>
      <c r="AE231" s="229">
        <v>28020</v>
      </c>
      <c r="AF231" s="229">
        <v>31500</v>
      </c>
      <c r="AG231" s="229">
        <v>34980</v>
      </c>
      <c r="AH231" s="229">
        <v>37800</v>
      </c>
      <c r="AI231" s="229">
        <v>40620</v>
      </c>
      <c r="AJ231" s="229">
        <v>43380</v>
      </c>
      <c r="AK231" s="22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228">
        <v>18350</v>
      </c>
      <c r="F232" s="228">
        <v>21000</v>
      </c>
      <c r="G232" s="228">
        <v>23600</v>
      </c>
      <c r="H232" s="228">
        <v>26200</v>
      </c>
      <c r="I232" s="228">
        <v>28300</v>
      </c>
      <c r="J232" s="228">
        <v>30400</v>
      </c>
      <c r="K232" s="228">
        <v>32500</v>
      </c>
      <c r="L232" s="22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228">
        <v>19950</v>
      </c>
      <c r="F233" s="228">
        <v>22800</v>
      </c>
      <c r="G233" s="228">
        <v>25650</v>
      </c>
      <c r="H233" s="228">
        <v>28450</v>
      </c>
      <c r="I233" s="228">
        <v>30750</v>
      </c>
      <c r="J233" s="228">
        <v>33050</v>
      </c>
      <c r="K233" s="228">
        <v>35300</v>
      </c>
      <c r="L233" s="22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228">
        <v>20750</v>
      </c>
      <c r="F234" s="228">
        <v>23700</v>
      </c>
      <c r="G234" s="228">
        <v>26650</v>
      </c>
      <c r="H234" s="228">
        <v>29600</v>
      </c>
      <c r="I234" s="228">
        <v>32000</v>
      </c>
      <c r="J234" s="228">
        <v>34350</v>
      </c>
      <c r="K234" s="228">
        <v>36750</v>
      </c>
      <c r="L234" s="228">
        <v>39100</v>
      </c>
      <c r="M234" s="3">
        <v>24900</v>
      </c>
      <c r="N234" s="3">
        <v>28440</v>
      </c>
      <c r="O234" s="3">
        <v>31980</v>
      </c>
      <c r="P234" s="3">
        <v>35520</v>
      </c>
      <c r="Q234" s="3">
        <v>38400</v>
      </c>
      <c r="R234" s="3">
        <v>41220</v>
      </c>
      <c r="S234" s="3">
        <v>44100</v>
      </c>
      <c r="T234" s="3">
        <v>46920</v>
      </c>
      <c r="U234" t="s">
        <v>286</v>
      </c>
      <c r="V234" s="203">
        <v>20800</v>
      </c>
      <c r="W234" s="203">
        <v>23800</v>
      </c>
      <c r="X234" s="203">
        <v>26750</v>
      </c>
      <c r="Y234" s="203">
        <v>29700</v>
      </c>
      <c r="Z234" s="203">
        <v>32100</v>
      </c>
      <c r="AA234" s="203">
        <v>34500</v>
      </c>
      <c r="AB234" s="203">
        <v>36850</v>
      </c>
      <c r="AC234" s="203">
        <v>39250</v>
      </c>
      <c r="AD234" s="229">
        <v>24960</v>
      </c>
      <c r="AE234" s="229">
        <v>28560</v>
      </c>
      <c r="AF234" s="229">
        <v>32100</v>
      </c>
      <c r="AG234" s="229">
        <v>35640</v>
      </c>
      <c r="AH234" s="229">
        <v>38520</v>
      </c>
      <c r="AI234" s="229">
        <v>41400</v>
      </c>
      <c r="AJ234" s="229">
        <v>44220</v>
      </c>
      <c r="AK234" s="22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228">
        <v>18350</v>
      </c>
      <c r="F235" s="228">
        <v>21000</v>
      </c>
      <c r="G235" s="228">
        <v>23600</v>
      </c>
      <c r="H235" s="228">
        <v>26200</v>
      </c>
      <c r="I235" s="228">
        <v>28300</v>
      </c>
      <c r="J235" s="228">
        <v>30400</v>
      </c>
      <c r="K235" s="228">
        <v>32500</v>
      </c>
      <c r="L235" s="22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228">
        <v>18350</v>
      </c>
      <c r="F236" s="228">
        <v>21000</v>
      </c>
      <c r="G236" s="228">
        <v>23600</v>
      </c>
      <c r="H236" s="228">
        <v>26200</v>
      </c>
      <c r="I236" s="228">
        <v>28300</v>
      </c>
      <c r="J236" s="228">
        <v>30400</v>
      </c>
      <c r="K236" s="228">
        <v>32500</v>
      </c>
      <c r="L236" s="228">
        <v>34600</v>
      </c>
      <c r="M236" s="3">
        <v>22020</v>
      </c>
      <c r="N236" s="3">
        <v>25200</v>
      </c>
      <c r="O236" s="3">
        <v>28320</v>
      </c>
      <c r="P236" s="3">
        <v>31440</v>
      </c>
      <c r="Q236" s="3">
        <v>33960</v>
      </c>
      <c r="R236" s="3">
        <v>36480</v>
      </c>
      <c r="S236" s="3">
        <v>39000</v>
      </c>
      <c r="T236" s="3">
        <v>41520</v>
      </c>
      <c r="U236" t="s">
        <v>286</v>
      </c>
      <c r="V236" s="203">
        <v>18850</v>
      </c>
      <c r="W236" s="203">
        <v>21550</v>
      </c>
      <c r="X236" s="203">
        <v>24250</v>
      </c>
      <c r="Y236" s="203">
        <v>26900</v>
      </c>
      <c r="Z236" s="203">
        <v>29100</v>
      </c>
      <c r="AA236" s="203">
        <v>31250</v>
      </c>
      <c r="AB236" s="203">
        <v>33400</v>
      </c>
      <c r="AC236" s="203">
        <v>35550</v>
      </c>
      <c r="AD236" s="229">
        <v>22620</v>
      </c>
      <c r="AE236" s="229">
        <v>25860</v>
      </c>
      <c r="AF236" s="229">
        <v>29100</v>
      </c>
      <c r="AG236" s="229">
        <v>32280</v>
      </c>
      <c r="AH236" s="229">
        <v>34920</v>
      </c>
      <c r="AI236" s="229">
        <v>37500</v>
      </c>
      <c r="AJ236" s="229">
        <v>40080</v>
      </c>
      <c r="AK236" s="22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228">
        <v>18650</v>
      </c>
      <c r="F237" s="228">
        <v>21300</v>
      </c>
      <c r="G237" s="228">
        <v>23950</v>
      </c>
      <c r="H237" s="228">
        <v>26600</v>
      </c>
      <c r="I237" s="228">
        <v>28750</v>
      </c>
      <c r="J237" s="228">
        <v>30900</v>
      </c>
      <c r="K237" s="228">
        <v>33000</v>
      </c>
      <c r="L237" s="228">
        <v>35150</v>
      </c>
      <c r="M237" s="3">
        <v>22380</v>
      </c>
      <c r="N237" s="3">
        <v>25560</v>
      </c>
      <c r="O237" s="3">
        <v>28740</v>
      </c>
      <c r="P237" s="3">
        <v>31920</v>
      </c>
      <c r="Q237" s="3">
        <v>34500</v>
      </c>
      <c r="R237" s="3">
        <v>37080</v>
      </c>
      <c r="S237" s="3">
        <v>39600</v>
      </c>
      <c r="T237" s="3">
        <v>42180</v>
      </c>
      <c r="U237" t="s">
        <v>286</v>
      </c>
      <c r="V237" s="203">
        <v>19150</v>
      </c>
      <c r="W237" s="203">
        <v>21850</v>
      </c>
      <c r="X237" s="203">
        <v>24600</v>
      </c>
      <c r="Y237" s="203">
        <v>27300</v>
      </c>
      <c r="Z237" s="203">
        <v>29500</v>
      </c>
      <c r="AA237" s="203">
        <v>31700</v>
      </c>
      <c r="AB237" s="203">
        <v>33900</v>
      </c>
      <c r="AC237" s="203">
        <v>36050</v>
      </c>
      <c r="AD237" s="229">
        <v>22980</v>
      </c>
      <c r="AE237" s="229">
        <v>26220</v>
      </c>
      <c r="AF237" s="229">
        <v>29520</v>
      </c>
      <c r="AG237" s="229">
        <v>32760</v>
      </c>
      <c r="AH237" s="229">
        <v>35400</v>
      </c>
      <c r="AI237" s="229">
        <v>38040</v>
      </c>
      <c r="AJ237" s="229">
        <v>40680</v>
      </c>
      <c r="AK237" s="22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228">
        <v>20100</v>
      </c>
      <c r="F238" s="228">
        <v>23000</v>
      </c>
      <c r="G238" s="228">
        <v>25850</v>
      </c>
      <c r="H238" s="228">
        <v>28700</v>
      </c>
      <c r="I238" s="228">
        <v>31000</v>
      </c>
      <c r="J238" s="228">
        <v>33300</v>
      </c>
      <c r="K238" s="228">
        <v>35600</v>
      </c>
      <c r="L238" s="228">
        <v>37900</v>
      </c>
      <c r="M238" s="3">
        <v>24120</v>
      </c>
      <c r="N238" s="3">
        <v>27600</v>
      </c>
      <c r="O238" s="3">
        <v>31020</v>
      </c>
      <c r="P238" s="3">
        <v>34440</v>
      </c>
      <c r="Q238" s="3">
        <v>37200</v>
      </c>
      <c r="R238" s="3">
        <v>39960</v>
      </c>
      <c r="S238" s="3">
        <v>42720</v>
      </c>
      <c r="T238" s="3">
        <v>45480</v>
      </c>
      <c r="U238" t="s">
        <v>286</v>
      </c>
      <c r="V238" s="203">
        <v>23100</v>
      </c>
      <c r="W238" s="203">
        <v>26400</v>
      </c>
      <c r="X238" s="203">
        <v>29700</v>
      </c>
      <c r="Y238" s="203">
        <v>33000</v>
      </c>
      <c r="Z238" s="203">
        <v>35650</v>
      </c>
      <c r="AA238" s="203">
        <v>38300</v>
      </c>
      <c r="AB238" s="203">
        <v>40950</v>
      </c>
      <c r="AC238" s="203">
        <v>43600</v>
      </c>
      <c r="AD238" s="229">
        <v>27720</v>
      </c>
      <c r="AE238" s="229">
        <v>31680</v>
      </c>
      <c r="AF238" s="229">
        <v>35640</v>
      </c>
      <c r="AG238" s="229">
        <v>39600</v>
      </c>
      <c r="AH238" s="229">
        <v>42780</v>
      </c>
      <c r="AI238" s="229">
        <v>45960</v>
      </c>
      <c r="AJ238" s="229">
        <v>49140</v>
      </c>
      <c r="AK238" s="22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228">
        <v>19600</v>
      </c>
      <c r="F239" s="228">
        <v>22400</v>
      </c>
      <c r="G239" s="228">
        <v>25200</v>
      </c>
      <c r="H239" s="228">
        <v>28000</v>
      </c>
      <c r="I239" s="228">
        <v>30250</v>
      </c>
      <c r="J239" s="228">
        <v>32500</v>
      </c>
      <c r="K239" s="228">
        <v>34750</v>
      </c>
      <c r="L239" s="228">
        <v>37000</v>
      </c>
      <c r="M239" s="3">
        <v>23520</v>
      </c>
      <c r="N239" s="3">
        <v>26880</v>
      </c>
      <c r="O239" s="3">
        <v>30240</v>
      </c>
      <c r="P239" s="3">
        <v>33600</v>
      </c>
      <c r="Q239" s="3">
        <v>36300</v>
      </c>
      <c r="R239" s="3">
        <v>39000</v>
      </c>
      <c r="S239" s="3">
        <v>41700</v>
      </c>
      <c r="T239" s="3">
        <v>44400</v>
      </c>
      <c r="U239" t="s">
        <v>286</v>
      </c>
      <c r="V239" s="203">
        <v>21150</v>
      </c>
      <c r="W239" s="203">
        <v>24150</v>
      </c>
      <c r="X239" s="203">
        <v>27150</v>
      </c>
      <c r="Y239" s="203">
        <v>30150</v>
      </c>
      <c r="Z239" s="203">
        <v>32600</v>
      </c>
      <c r="AA239" s="203">
        <v>35000</v>
      </c>
      <c r="AB239" s="203">
        <v>37400</v>
      </c>
      <c r="AC239" s="203">
        <v>39800</v>
      </c>
      <c r="AD239" s="229">
        <v>25380</v>
      </c>
      <c r="AE239" s="229">
        <v>28980</v>
      </c>
      <c r="AF239" s="229">
        <v>32580</v>
      </c>
      <c r="AG239" s="229">
        <v>36180</v>
      </c>
      <c r="AH239" s="229">
        <v>39120</v>
      </c>
      <c r="AI239" s="229">
        <v>42000</v>
      </c>
      <c r="AJ239" s="229">
        <v>44880</v>
      </c>
      <c r="AK239" s="22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228">
        <v>24300</v>
      </c>
      <c r="F240" s="228">
        <v>27750</v>
      </c>
      <c r="G240" s="228">
        <v>31200</v>
      </c>
      <c r="H240" s="228">
        <v>34650</v>
      </c>
      <c r="I240" s="228">
        <v>37450</v>
      </c>
      <c r="J240" s="228">
        <v>40200</v>
      </c>
      <c r="K240" s="228">
        <v>43000</v>
      </c>
      <c r="L240" s="22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228">
        <v>18350</v>
      </c>
      <c r="F241" s="228">
        <v>21000</v>
      </c>
      <c r="G241" s="228">
        <v>23600</v>
      </c>
      <c r="H241" s="228">
        <v>26200</v>
      </c>
      <c r="I241" s="228">
        <v>28300</v>
      </c>
      <c r="J241" s="228">
        <v>30400</v>
      </c>
      <c r="K241" s="228">
        <v>32500</v>
      </c>
      <c r="L241" s="22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228">
        <v>20700</v>
      </c>
      <c r="F242" s="228">
        <v>23650</v>
      </c>
      <c r="G242" s="228">
        <v>26600</v>
      </c>
      <c r="H242" s="228">
        <v>29550</v>
      </c>
      <c r="I242" s="228">
        <v>31950</v>
      </c>
      <c r="J242" s="228">
        <v>34300</v>
      </c>
      <c r="K242" s="228">
        <v>36650</v>
      </c>
      <c r="L242" s="228">
        <v>39050</v>
      </c>
      <c r="M242" s="3">
        <v>24840</v>
      </c>
      <c r="N242" s="3">
        <v>28380</v>
      </c>
      <c r="O242" s="3">
        <v>31920</v>
      </c>
      <c r="P242" s="3">
        <v>35460</v>
      </c>
      <c r="Q242" s="3">
        <v>38340</v>
      </c>
      <c r="R242" s="3">
        <v>41160</v>
      </c>
      <c r="S242" s="3">
        <v>43980</v>
      </c>
      <c r="T242" s="3">
        <v>46860</v>
      </c>
      <c r="U242" t="s">
        <v>286</v>
      </c>
      <c r="V242" s="203">
        <v>21250</v>
      </c>
      <c r="W242" s="203">
        <v>24250</v>
      </c>
      <c r="X242" s="203">
        <v>27300</v>
      </c>
      <c r="Y242" s="203">
        <v>30300</v>
      </c>
      <c r="Z242" s="203">
        <v>32750</v>
      </c>
      <c r="AA242" s="203">
        <v>35150</v>
      </c>
      <c r="AB242" s="203">
        <v>37600</v>
      </c>
      <c r="AC242" s="203">
        <v>40000</v>
      </c>
      <c r="AD242" s="229">
        <v>25500</v>
      </c>
      <c r="AE242" s="229">
        <v>29100</v>
      </c>
      <c r="AF242" s="229">
        <v>32760</v>
      </c>
      <c r="AG242" s="229">
        <v>36360</v>
      </c>
      <c r="AH242" s="229">
        <v>39300</v>
      </c>
      <c r="AI242" s="229">
        <v>42180</v>
      </c>
      <c r="AJ242" s="229">
        <v>45120</v>
      </c>
      <c r="AK242" s="22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228">
        <v>18350</v>
      </c>
      <c r="F243" s="228">
        <v>21000</v>
      </c>
      <c r="G243" s="228">
        <v>23600</v>
      </c>
      <c r="H243" s="228">
        <v>26200</v>
      </c>
      <c r="I243" s="228">
        <v>28300</v>
      </c>
      <c r="J243" s="228">
        <v>30400</v>
      </c>
      <c r="K243" s="228">
        <v>32500</v>
      </c>
      <c r="L243" s="22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228">
        <v>19550</v>
      </c>
      <c r="F244" s="228">
        <v>22350</v>
      </c>
      <c r="G244" s="228">
        <v>25150</v>
      </c>
      <c r="H244" s="228">
        <v>27900</v>
      </c>
      <c r="I244" s="228">
        <v>30150</v>
      </c>
      <c r="J244" s="228">
        <v>32400</v>
      </c>
      <c r="K244" s="228">
        <v>34600</v>
      </c>
      <c r="L244" s="22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228">
        <v>21250</v>
      </c>
      <c r="F245" s="228">
        <v>24300</v>
      </c>
      <c r="G245" s="228">
        <v>27350</v>
      </c>
      <c r="H245" s="228">
        <v>30350</v>
      </c>
      <c r="I245" s="228">
        <v>32800</v>
      </c>
      <c r="J245" s="228">
        <v>35250</v>
      </c>
      <c r="K245" s="228">
        <v>37650</v>
      </c>
      <c r="L245" s="228">
        <v>40100</v>
      </c>
      <c r="M245" s="3">
        <v>25500</v>
      </c>
      <c r="N245" s="3">
        <v>29160</v>
      </c>
      <c r="O245" s="3">
        <v>32820</v>
      </c>
      <c r="P245" s="3">
        <v>36420</v>
      </c>
      <c r="Q245" s="3">
        <v>39360</v>
      </c>
      <c r="R245" s="3">
        <v>42300</v>
      </c>
      <c r="S245" s="3">
        <v>45180</v>
      </c>
      <c r="T245" s="3">
        <v>48120</v>
      </c>
      <c r="U245" t="s">
        <v>286</v>
      </c>
      <c r="V245" s="203">
        <v>21900</v>
      </c>
      <c r="W245" s="203">
        <v>25000</v>
      </c>
      <c r="X245" s="203">
        <v>28150</v>
      </c>
      <c r="Y245" s="203">
        <v>31250</v>
      </c>
      <c r="Z245" s="203">
        <v>33750</v>
      </c>
      <c r="AA245" s="203">
        <v>36250</v>
      </c>
      <c r="AB245" s="203">
        <v>38750</v>
      </c>
      <c r="AC245" s="203">
        <v>41250</v>
      </c>
      <c r="AD245" s="229">
        <v>26280</v>
      </c>
      <c r="AE245" s="229">
        <v>30000</v>
      </c>
      <c r="AF245" s="229">
        <v>33780</v>
      </c>
      <c r="AG245" s="229">
        <v>37500</v>
      </c>
      <c r="AH245" s="229">
        <v>40500</v>
      </c>
      <c r="AI245" s="229">
        <v>43500</v>
      </c>
      <c r="AJ245" s="229">
        <v>46500</v>
      </c>
      <c r="AK245" s="22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228">
        <v>20350</v>
      </c>
      <c r="F246" s="228">
        <v>23250</v>
      </c>
      <c r="G246" s="228">
        <v>26150</v>
      </c>
      <c r="H246" s="228">
        <v>29050</v>
      </c>
      <c r="I246" s="228">
        <v>31400</v>
      </c>
      <c r="J246" s="228">
        <v>33700</v>
      </c>
      <c r="K246" s="228">
        <v>36050</v>
      </c>
      <c r="L246" s="22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228">
        <v>18350</v>
      </c>
      <c r="F247" s="228">
        <v>21000</v>
      </c>
      <c r="G247" s="228">
        <v>23600</v>
      </c>
      <c r="H247" s="228">
        <v>26200</v>
      </c>
      <c r="I247" s="228">
        <v>28300</v>
      </c>
      <c r="J247" s="228">
        <v>30400</v>
      </c>
      <c r="K247" s="228">
        <v>32500</v>
      </c>
      <c r="L247" s="22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228">
        <v>18350</v>
      </c>
      <c r="F248" s="228">
        <v>21000</v>
      </c>
      <c r="G248" s="228">
        <v>23600</v>
      </c>
      <c r="H248" s="228">
        <v>26200</v>
      </c>
      <c r="I248" s="228">
        <v>28300</v>
      </c>
      <c r="J248" s="228">
        <v>30400</v>
      </c>
      <c r="K248" s="228">
        <v>32500</v>
      </c>
      <c r="L248" s="22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228">
        <v>26900</v>
      </c>
      <c r="F249" s="228">
        <v>30750</v>
      </c>
      <c r="G249" s="228">
        <v>34600</v>
      </c>
      <c r="H249" s="228">
        <v>38400</v>
      </c>
      <c r="I249" s="228">
        <v>41500</v>
      </c>
      <c r="J249" s="228">
        <v>44550</v>
      </c>
      <c r="K249" s="228">
        <v>47650</v>
      </c>
      <c r="L249" s="228">
        <v>50700</v>
      </c>
      <c r="M249" s="3">
        <v>32280</v>
      </c>
      <c r="N249" s="3">
        <v>36900</v>
      </c>
      <c r="O249" s="3">
        <v>41520</v>
      </c>
      <c r="P249" s="3">
        <v>46080</v>
      </c>
      <c r="Q249" s="3">
        <v>49800</v>
      </c>
      <c r="R249" s="3">
        <v>53460</v>
      </c>
      <c r="S249" s="3">
        <v>57180</v>
      </c>
      <c r="T249" s="3">
        <v>60840</v>
      </c>
      <c r="U249" t="s">
        <v>286</v>
      </c>
      <c r="V249" s="203">
        <v>27650</v>
      </c>
      <c r="W249" s="203">
        <v>31600</v>
      </c>
      <c r="X249" s="203">
        <v>35550</v>
      </c>
      <c r="Y249" s="203">
        <v>39500</v>
      </c>
      <c r="Z249" s="203">
        <v>42700</v>
      </c>
      <c r="AA249" s="203">
        <v>45850</v>
      </c>
      <c r="AB249" s="203">
        <v>49000</v>
      </c>
      <c r="AC249" s="203">
        <v>52150</v>
      </c>
      <c r="AD249" s="229">
        <v>33180</v>
      </c>
      <c r="AE249" s="229">
        <v>37920</v>
      </c>
      <c r="AF249" s="229">
        <v>42660</v>
      </c>
      <c r="AG249" s="229">
        <v>47400</v>
      </c>
      <c r="AH249" s="229">
        <v>51240</v>
      </c>
      <c r="AI249" s="229">
        <v>55020</v>
      </c>
      <c r="AJ249" s="229">
        <v>58800</v>
      </c>
      <c r="AK249" s="22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228">
        <v>21800</v>
      </c>
      <c r="F250" s="228">
        <v>24900</v>
      </c>
      <c r="G250" s="228">
        <v>28000</v>
      </c>
      <c r="H250" s="228">
        <v>31100</v>
      </c>
      <c r="I250" s="228">
        <v>33600</v>
      </c>
      <c r="J250" s="228">
        <v>36100</v>
      </c>
      <c r="K250" s="228">
        <v>38600</v>
      </c>
      <c r="L250" s="22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228">
        <v>19650</v>
      </c>
      <c r="F251" s="228">
        <v>22450</v>
      </c>
      <c r="G251" s="228">
        <v>25250</v>
      </c>
      <c r="H251" s="228">
        <v>28050</v>
      </c>
      <c r="I251" s="228">
        <v>30300</v>
      </c>
      <c r="J251" s="228">
        <v>32550</v>
      </c>
      <c r="K251" s="228">
        <v>34800</v>
      </c>
      <c r="L251" s="228">
        <v>37050</v>
      </c>
      <c r="M251" s="3">
        <v>23580</v>
      </c>
      <c r="N251" s="3">
        <v>26940</v>
      </c>
      <c r="O251" s="3">
        <v>30300</v>
      </c>
      <c r="P251" s="3">
        <v>33660</v>
      </c>
      <c r="Q251" s="3">
        <v>36360</v>
      </c>
      <c r="R251" s="3">
        <v>39060</v>
      </c>
      <c r="S251" s="3">
        <v>41760</v>
      </c>
      <c r="T251" s="3">
        <v>44460</v>
      </c>
      <c r="U251" t="s">
        <v>286</v>
      </c>
      <c r="V251" s="203">
        <v>20100</v>
      </c>
      <c r="W251" s="203">
        <v>23000</v>
      </c>
      <c r="X251" s="203">
        <v>25850</v>
      </c>
      <c r="Y251" s="203">
        <v>28700</v>
      </c>
      <c r="Z251" s="203">
        <v>31000</v>
      </c>
      <c r="AA251" s="203">
        <v>33300</v>
      </c>
      <c r="AB251" s="203">
        <v>35600</v>
      </c>
      <c r="AC251" s="203">
        <v>37900</v>
      </c>
      <c r="AD251" s="229">
        <v>24120</v>
      </c>
      <c r="AE251" s="229">
        <v>27600</v>
      </c>
      <c r="AF251" s="229">
        <v>31020</v>
      </c>
      <c r="AG251" s="229">
        <v>34440</v>
      </c>
      <c r="AH251" s="229">
        <v>37200</v>
      </c>
      <c r="AI251" s="229">
        <v>39960</v>
      </c>
      <c r="AJ251" s="229">
        <v>42720</v>
      </c>
      <c r="AK251" s="22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228">
        <v>23450</v>
      </c>
      <c r="F252" s="228">
        <v>26800</v>
      </c>
      <c r="G252" s="228">
        <v>30150</v>
      </c>
      <c r="H252" s="228">
        <v>33450</v>
      </c>
      <c r="I252" s="228">
        <v>36150</v>
      </c>
      <c r="J252" s="228">
        <v>38850</v>
      </c>
      <c r="K252" s="228">
        <v>41500</v>
      </c>
      <c r="L252" s="228">
        <v>44200</v>
      </c>
      <c r="M252" s="3">
        <v>28140</v>
      </c>
      <c r="N252" s="3">
        <v>32160</v>
      </c>
      <c r="O252" s="3">
        <v>36180</v>
      </c>
      <c r="P252" s="3">
        <v>40140</v>
      </c>
      <c r="Q252" s="3">
        <v>43380</v>
      </c>
      <c r="R252" s="3">
        <v>46620</v>
      </c>
      <c r="S252" s="3">
        <v>49800</v>
      </c>
      <c r="T252" s="3">
        <v>53040</v>
      </c>
      <c r="U252" t="s">
        <v>286</v>
      </c>
      <c r="V252" s="203">
        <v>24650</v>
      </c>
      <c r="W252" s="203">
        <v>28200</v>
      </c>
      <c r="X252" s="203">
        <v>31700</v>
      </c>
      <c r="Y252" s="203">
        <v>35200</v>
      </c>
      <c r="Z252" s="203">
        <v>38050</v>
      </c>
      <c r="AA252" s="203">
        <v>40850</v>
      </c>
      <c r="AB252" s="203">
        <v>43650</v>
      </c>
      <c r="AC252" s="203">
        <v>46500</v>
      </c>
      <c r="AD252" s="229">
        <v>29580</v>
      </c>
      <c r="AE252" s="229">
        <v>33840</v>
      </c>
      <c r="AF252" s="229">
        <v>38040</v>
      </c>
      <c r="AG252" s="229">
        <v>42240</v>
      </c>
      <c r="AH252" s="229">
        <v>45660</v>
      </c>
      <c r="AI252" s="229">
        <v>49020</v>
      </c>
      <c r="AJ252" s="229">
        <v>52380</v>
      </c>
      <c r="AK252" s="22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228">
        <v>19050</v>
      </c>
      <c r="F253" s="228">
        <v>21750</v>
      </c>
      <c r="G253" s="228">
        <v>24450</v>
      </c>
      <c r="H253" s="228">
        <v>27150</v>
      </c>
      <c r="I253" s="228">
        <v>29350</v>
      </c>
      <c r="J253" s="228">
        <v>31500</v>
      </c>
      <c r="K253" s="228">
        <v>33700</v>
      </c>
      <c r="L253" s="22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228">
        <v>20500</v>
      </c>
      <c r="F254" s="228">
        <v>23400</v>
      </c>
      <c r="G254" s="228">
        <v>26350</v>
      </c>
      <c r="H254" s="228">
        <v>29250</v>
      </c>
      <c r="I254" s="228">
        <v>31600</v>
      </c>
      <c r="J254" s="228">
        <v>33950</v>
      </c>
      <c r="K254" s="228">
        <v>36300</v>
      </c>
      <c r="L254" s="22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228">
        <v>19900</v>
      </c>
      <c r="F255" s="228">
        <v>22750</v>
      </c>
      <c r="G255" s="228">
        <v>25600</v>
      </c>
      <c r="H255" s="228">
        <v>28400</v>
      </c>
      <c r="I255" s="228">
        <v>30700</v>
      </c>
      <c r="J255" s="228">
        <v>32950</v>
      </c>
      <c r="K255" s="228">
        <v>35250</v>
      </c>
      <c r="L255" s="228">
        <v>37500</v>
      </c>
      <c r="M255" s="3">
        <v>23880</v>
      </c>
      <c r="N255" s="3">
        <v>27300</v>
      </c>
      <c r="O255" s="3">
        <v>30720</v>
      </c>
      <c r="P255" s="3">
        <v>34080</v>
      </c>
      <c r="Q255" s="3">
        <v>36840</v>
      </c>
      <c r="R255" s="3">
        <v>39540</v>
      </c>
      <c r="S255" s="3">
        <v>42300</v>
      </c>
      <c r="T255" s="3">
        <v>45000</v>
      </c>
      <c r="U255" t="s">
        <v>286</v>
      </c>
      <c r="V255" s="203">
        <v>20850</v>
      </c>
      <c r="W255" s="203">
        <v>23800</v>
      </c>
      <c r="X255" s="203">
        <v>26800</v>
      </c>
      <c r="Y255" s="203">
        <v>29750</v>
      </c>
      <c r="Z255" s="203">
        <v>32150</v>
      </c>
      <c r="AA255" s="203">
        <v>34550</v>
      </c>
      <c r="AB255" s="203">
        <v>36900</v>
      </c>
      <c r="AC255" s="203">
        <v>39300</v>
      </c>
      <c r="AD255" s="229">
        <v>25020</v>
      </c>
      <c r="AE255" s="229">
        <v>28560</v>
      </c>
      <c r="AF255" s="229">
        <v>32160</v>
      </c>
      <c r="AG255" s="229">
        <v>35700</v>
      </c>
      <c r="AH255" s="229">
        <v>38580</v>
      </c>
      <c r="AI255" s="229">
        <v>41460</v>
      </c>
      <c r="AJ255" s="229">
        <v>44280</v>
      </c>
      <c r="AK255" s="22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228">
        <v>18350</v>
      </c>
      <c r="F256" s="228">
        <v>21000</v>
      </c>
      <c r="G256" s="228">
        <v>23600</v>
      </c>
      <c r="H256" s="228">
        <v>26200</v>
      </c>
      <c r="I256" s="228">
        <v>28300</v>
      </c>
      <c r="J256" s="228">
        <v>30400</v>
      </c>
      <c r="K256" s="228">
        <v>32500</v>
      </c>
      <c r="L256" s="22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228">
        <v>18350</v>
      </c>
      <c r="F257" s="228">
        <v>21000</v>
      </c>
      <c r="G257" s="228">
        <v>23600</v>
      </c>
      <c r="H257" s="228">
        <v>26200</v>
      </c>
      <c r="I257" s="228">
        <v>28300</v>
      </c>
      <c r="J257" s="228">
        <v>30400</v>
      </c>
      <c r="K257" s="228">
        <v>32500</v>
      </c>
      <c r="L257" s="228">
        <v>34600</v>
      </c>
      <c r="M257" s="3">
        <v>22020</v>
      </c>
      <c r="N257" s="3">
        <v>25200</v>
      </c>
      <c r="O257" s="3">
        <v>28320</v>
      </c>
      <c r="P257" s="3">
        <v>31440</v>
      </c>
      <c r="Q257" s="3">
        <v>33960</v>
      </c>
      <c r="R257" s="3">
        <v>36480</v>
      </c>
      <c r="S257" s="3">
        <v>39000</v>
      </c>
      <c r="T257" s="3">
        <v>41520</v>
      </c>
      <c r="U257" t="s">
        <v>286</v>
      </c>
      <c r="V257" s="203">
        <v>19950</v>
      </c>
      <c r="W257" s="203">
        <v>22800</v>
      </c>
      <c r="X257" s="203">
        <v>25650</v>
      </c>
      <c r="Y257" s="203">
        <v>28500</v>
      </c>
      <c r="Z257" s="203">
        <v>30800</v>
      </c>
      <c r="AA257" s="203">
        <v>33100</v>
      </c>
      <c r="AB257" s="203">
        <v>35350</v>
      </c>
      <c r="AC257" s="203">
        <v>37650</v>
      </c>
      <c r="AD257" s="229">
        <v>23940</v>
      </c>
      <c r="AE257" s="229">
        <v>27360</v>
      </c>
      <c r="AF257" s="229">
        <v>30780</v>
      </c>
      <c r="AG257" s="229">
        <v>34200</v>
      </c>
      <c r="AH257" s="229">
        <v>36960</v>
      </c>
      <c r="AI257" s="229">
        <v>39720</v>
      </c>
      <c r="AJ257" s="229">
        <v>42420</v>
      </c>
      <c r="AK257" s="22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S257"/>
  <sheetViews>
    <sheetView topLeftCell="A238" workbookViewId="0">
      <selection activeCell="A4" sqref="A4"/>
    </sheetView>
  </sheetViews>
  <sheetFormatPr defaultRowHeight="15"/>
  <cols>
    <col min="1" max="1" width="29.140625" style="184" customWidth="1"/>
    <col min="2" max="2" width="20.5703125" style="184" bestFit="1" customWidth="1"/>
    <col min="3" max="3" width="13.7109375" style="184" bestFit="1" customWidth="1"/>
    <col min="4" max="4" width="11.7109375" style="184" bestFit="1" customWidth="1"/>
    <col min="5" max="12" width="11" style="243" bestFit="1" customWidth="1"/>
    <col min="13" max="20" width="11.28515625" style="244" bestFit="1" customWidth="1"/>
    <col min="21" max="21" width="17" style="184" bestFit="1" customWidth="1"/>
    <col min="22" max="29" width="17.28515625" style="243" bestFit="1" customWidth="1"/>
    <col min="30" max="37" width="17.28515625" style="244" bestFit="1" customWidth="1"/>
    <col min="38" max="39" width="11" style="184" bestFit="1" customWidth="1"/>
    <col min="40" max="40" width="10.42578125" style="184" bestFit="1" customWidth="1"/>
    <col min="41" max="41" width="6.42578125" style="184" bestFit="1" customWidth="1"/>
    <col min="42" max="42" width="20.5703125" style="184" bestFit="1" customWidth="1"/>
    <col min="43" max="43" width="6.5703125" style="184" bestFit="1" customWidth="1"/>
    <col min="44" max="44" width="7" style="184" bestFit="1" customWidth="1"/>
    <col min="45" max="45" width="20.5703125" style="184" bestFit="1" customWidth="1"/>
    <col min="46" max="16384" width="9.140625" style="184"/>
  </cols>
  <sheetData>
    <row r="1" spans="1:45">
      <c r="A1" s="184">
        <v>1</v>
      </c>
      <c r="B1" s="184">
        <v>2</v>
      </c>
      <c r="C1" s="184">
        <v>3</v>
      </c>
      <c r="D1" s="184">
        <v>4</v>
      </c>
      <c r="E1" s="243">
        <v>5</v>
      </c>
      <c r="F1" s="243">
        <v>6</v>
      </c>
      <c r="G1" s="243">
        <v>7</v>
      </c>
      <c r="H1" s="243">
        <v>8</v>
      </c>
      <c r="I1" s="243">
        <v>9</v>
      </c>
      <c r="J1" s="243">
        <v>10</v>
      </c>
      <c r="K1" s="243">
        <v>11</v>
      </c>
      <c r="L1" s="243">
        <v>12</v>
      </c>
      <c r="M1" s="244">
        <v>13</v>
      </c>
      <c r="N1" s="244">
        <v>14</v>
      </c>
      <c r="O1" s="244">
        <v>15</v>
      </c>
      <c r="P1" s="244">
        <v>16</v>
      </c>
      <c r="Q1" s="244">
        <v>17</v>
      </c>
      <c r="R1" s="244">
        <v>18</v>
      </c>
      <c r="S1" s="244">
        <v>19</v>
      </c>
      <c r="T1" s="244">
        <v>20</v>
      </c>
      <c r="U1" s="184">
        <v>21</v>
      </c>
      <c r="V1" s="243">
        <v>22</v>
      </c>
      <c r="W1" s="243">
        <v>23</v>
      </c>
      <c r="X1" s="243">
        <v>24</v>
      </c>
      <c r="Y1" s="243">
        <v>25</v>
      </c>
      <c r="Z1" s="243">
        <v>26</v>
      </c>
      <c r="AA1" s="243">
        <v>27</v>
      </c>
      <c r="AB1" s="243">
        <v>28</v>
      </c>
      <c r="AC1" s="243">
        <v>29</v>
      </c>
      <c r="AD1" s="244">
        <v>30</v>
      </c>
      <c r="AE1" s="244">
        <v>31</v>
      </c>
      <c r="AF1" s="244">
        <v>32</v>
      </c>
      <c r="AG1" s="244">
        <v>33</v>
      </c>
      <c r="AH1" s="244">
        <v>34</v>
      </c>
      <c r="AI1" s="244">
        <v>35</v>
      </c>
      <c r="AJ1" s="244">
        <v>36</v>
      </c>
      <c r="AK1" s="244">
        <v>37</v>
      </c>
      <c r="AL1" s="184">
        <v>38</v>
      </c>
      <c r="AM1" s="184">
        <v>39</v>
      </c>
      <c r="AN1" s="184">
        <v>40</v>
      </c>
      <c r="AO1" s="184">
        <v>41</v>
      </c>
    </row>
    <row r="2" spans="1:45">
      <c r="B2" s="184" t="s">
        <v>2269</v>
      </c>
    </row>
    <row r="3" spans="1:45">
      <c r="A3" s="184" t="s">
        <v>2181</v>
      </c>
      <c r="B3" s="184" t="s">
        <v>1065</v>
      </c>
      <c r="C3" s="184" t="s">
        <v>2232</v>
      </c>
      <c r="D3" s="184" t="s">
        <v>2233</v>
      </c>
      <c r="E3" s="243" t="s">
        <v>2234</v>
      </c>
      <c r="F3" s="243" t="s">
        <v>2235</v>
      </c>
      <c r="G3" s="243" t="s">
        <v>2236</v>
      </c>
      <c r="H3" s="243" t="s">
        <v>2237</v>
      </c>
      <c r="I3" s="243" t="s">
        <v>2238</v>
      </c>
      <c r="J3" s="243" t="s">
        <v>2239</v>
      </c>
      <c r="K3" s="243" t="s">
        <v>2240</v>
      </c>
      <c r="L3" s="243" t="s">
        <v>2241</v>
      </c>
      <c r="M3" s="244" t="s">
        <v>2242</v>
      </c>
      <c r="N3" s="244" t="s">
        <v>2243</v>
      </c>
      <c r="O3" s="244" t="s">
        <v>2244</v>
      </c>
      <c r="P3" s="244" t="s">
        <v>2245</v>
      </c>
      <c r="Q3" s="244" t="s">
        <v>2246</v>
      </c>
      <c r="R3" s="244" t="s">
        <v>2247</v>
      </c>
      <c r="S3" s="244" t="s">
        <v>2248</v>
      </c>
      <c r="T3" s="244" t="s">
        <v>2249</v>
      </c>
      <c r="U3" s="184" t="s">
        <v>2250</v>
      </c>
      <c r="V3" s="243" t="s">
        <v>2251</v>
      </c>
      <c r="W3" s="243" t="s">
        <v>2252</v>
      </c>
      <c r="X3" s="243" t="s">
        <v>2253</v>
      </c>
      <c r="Y3" s="243" t="s">
        <v>2254</v>
      </c>
      <c r="Z3" s="243" t="s">
        <v>2255</v>
      </c>
      <c r="AA3" s="243" t="s">
        <v>2256</v>
      </c>
      <c r="AB3" s="243" t="s">
        <v>2257</v>
      </c>
      <c r="AC3" s="243" t="s">
        <v>2258</v>
      </c>
      <c r="AD3" s="244" t="s">
        <v>2259</v>
      </c>
      <c r="AE3" s="244" t="s">
        <v>2260</v>
      </c>
      <c r="AF3" s="244" t="s">
        <v>2261</v>
      </c>
      <c r="AG3" s="244" t="s">
        <v>2262</v>
      </c>
      <c r="AH3" s="244" t="s">
        <v>2263</v>
      </c>
      <c r="AI3" s="244" t="s">
        <v>2264</v>
      </c>
      <c r="AJ3" s="244" t="s">
        <v>2265</v>
      </c>
      <c r="AK3" s="244" t="s">
        <v>2266</v>
      </c>
      <c r="AL3" s="184" t="s">
        <v>2101</v>
      </c>
      <c r="AM3" s="184" t="s">
        <v>2100</v>
      </c>
      <c r="AN3" s="184" t="s">
        <v>1060</v>
      </c>
      <c r="AO3" s="184" t="s">
        <v>1061</v>
      </c>
      <c r="AP3" s="184" t="s">
        <v>1062</v>
      </c>
      <c r="AQ3" s="184" t="s">
        <v>1063</v>
      </c>
      <c r="AR3" s="184" t="s">
        <v>1064</v>
      </c>
      <c r="AS3" s="184" t="s">
        <v>1065</v>
      </c>
    </row>
    <row r="4" spans="1:45">
      <c r="A4" s="184" t="str">
        <f>CONCATENATE($B$2,C4)</f>
        <v>5/13/2016 - 4/13/2017Anderson</v>
      </c>
      <c r="B4" s="184" t="s">
        <v>289</v>
      </c>
      <c r="C4" s="184" t="s">
        <v>95</v>
      </c>
      <c r="D4" s="184">
        <v>53500</v>
      </c>
      <c r="E4" s="243">
        <v>18750</v>
      </c>
      <c r="F4" s="243">
        <v>21400</v>
      </c>
      <c r="G4" s="243">
        <v>24100</v>
      </c>
      <c r="H4" s="243">
        <v>26750</v>
      </c>
      <c r="I4" s="243">
        <v>28900</v>
      </c>
      <c r="J4" s="243">
        <v>31050</v>
      </c>
      <c r="K4" s="243">
        <v>33200</v>
      </c>
      <c r="L4" s="243">
        <v>35350</v>
      </c>
      <c r="M4" s="244">
        <v>22500</v>
      </c>
      <c r="N4" s="244">
        <v>25680</v>
      </c>
      <c r="O4" s="244">
        <v>28920</v>
      </c>
      <c r="P4" s="244">
        <v>32100</v>
      </c>
      <c r="Q4" s="244">
        <v>34680</v>
      </c>
      <c r="R4" s="244">
        <v>37260</v>
      </c>
      <c r="S4" s="244">
        <v>39840</v>
      </c>
      <c r="T4" s="244">
        <v>42420</v>
      </c>
      <c r="U4" s="184" t="s">
        <v>286</v>
      </c>
      <c r="V4" s="243">
        <v>19450</v>
      </c>
      <c r="W4" s="243">
        <v>22200</v>
      </c>
      <c r="X4" s="243">
        <v>25000</v>
      </c>
      <c r="Y4" s="243">
        <v>27750</v>
      </c>
      <c r="Z4" s="243">
        <v>30000</v>
      </c>
      <c r="AA4" s="243">
        <v>32200</v>
      </c>
      <c r="AB4" s="243">
        <v>34450</v>
      </c>
      <c r="AC4" s="243">
        <v>36650</v>
      </c>
      <c r="AD4" s="244">
        <v>23340</v>
      </c>
      <c r="AE4" s="244">
        <v>26640</v>
      </c>
      <c r="AF4" s="244">
        <v>30000</v>
      </c>
      <c r="AG4" s="244">
        <v>33300</v>
      </c>
      <c r="AH4" s="244">
        <v>36000</v>
      </c>
      <c r="AI4" s="244">
        <v>38640</v>
      </c>
      <c r="AJ4" s="244">
        <v>41340</v>
      </c>
      <c r="AK4" s="244">
        <v>43980</v>
      </c>
      <c r="AL4" s="184" t="s">
        <v>287</v>
      </c>
      <c r="AM4" s="184" t="s">
        <v>287</v>
      </c>
      <c r="AN4" s="184" t="s">
        <v>288</v>
      </c>
      <c r="AO4" s="184">
        <v>0</v>
      </c>
      <c r="AP4" s="184" t="s">
        <v>289</v>
      </c>
      <c r="AQ4" s="184" t="s">
        <v>290</v>
      </c>
      <c r="AR4" s="184">
        <v>1</v>
      </c>
      <c r="AS4" s="184" t="s">
        <v>289</v>
      </c>
    </row>
    <row r="5" spans="1:45">
      <c r="A5" s="184" t="str">
        <f t="shared" ref="A5:A68" si="0">CONCATENATE($B$2,C5)</f>
        <v>5/13/2016 - 4/13/2017Andrews</v>
      </c>
      <c r="B5" s="184" t="s">
        <v>293</v>
      </c>
      <c r="C5" s="184" t="s">
        <v>96</v>
      </c>
      <c r="D5" s="184">
        <v>78600</v>
      </c>
      <c r="E5" s="243">
        <v>22300</v>
      </c>
      <c r="F5" s="243">
        <v>25500</v>
      </c>
      <c r="G5" s="243">
        <v>28700</v>
      </c>
      <c r="H5" s="243">
        <v>31850</v>
      </c>
      <c r="I5" s="243">
        <v>34400</v>
      </c>
      <c r="J5" s="243">
        <v>36950</v>
      </c>
      <c r="K5" s="243">
        <v>39500</v>
      </c>
      <c r="L5" s="243">
        <v>42050</v>
      </c>
      <c r="M5" s="244">
        <v>26760</v>
      </c>
      <c r="N5" s="244">
        <v>30600</v>
      </c>
      <c r="O5" s="244">
        <v>34440</v>
      </c>
      <c r="P5" s="244">
        <v>38220</v>
      </c>
      <c r="Q5" s="244">
        <v>41280</v>
      </c>
      <c r="R5" s="244">
        <v>44340</v>
      </c>
      <c r="S5" s="244">
        <v>47400</v>
      </c>
      <c r="T5" s="244">
        <v>50460</v>
      </c>
      <c r="U5" s="184" t="s">
        <v>286</v>
      </c>
      <c r="V5" s="243">
        <v>28200</v>
      </c>
      <c r="W5" s="243">
        <v>32200</v>
      </c>
      <c r="X5" s="243">
        <v>36250</v>
      </c>
      <c r="Y5" s="243">
        <v>40250</v>
      </c>
      <c r="Z5" s="243">
        <v>43500</v>
      </c>
      <c r="AA5" s="243">
        <v>46700</v>
      </c>
      <c r="AB5" s="243">
        <v>49950</v>
      </c>
      <c r="AC5" s="243">
        <v>53150</v>
      </c>
      <c r="AD5" s="244">
        <v>33840</v>
      </c>
      <c r="AE5" s="244">
        <v>38640</v>
      </c>
      <c r="AF5" s="244">
        <v>43500</v>
      </c>
      <c r="AG5" s="244">
        <v>48300</v>
      </c>
      <c r="AH5" s="244">
        <v>52200</v>
      </c>
      <c r="AI5" s="244">
        <v>56040</v>
      </c>
      <c r="AJ5" s="244">
        <v>59940</v>
      </c>
      <c r="AK5" s="244">
        <v>63780</v>
      </c>
      <c r="AL5" s="184" t="s">
        <v>292</v>
      </c>
      <c r="AM5" s="184" t="s">
        <v>292</v>
      </c>
      <c r="AN5" s="184" t="s">
        <v>288</v>
      </c>
      <c r="AO5" s="184">
        <v>0</v>
      </c>
      <c r="AP5" s="184" t="s">
        <v>293</v>
      </c>
      <c r="AQ5" s="184" t="s">
        <v>290</v>
      </c>
      <c r="AR5" s="184">
        <v>3</v>
      </c>
      <c r="AS5" s="184" t="s">
        <v>293</v>
      </c>
    </row>
    <row r="6" spans="1:45">
      <c r="A6" s="184" t="str">
        <f t="shared" si="0"/>
        <v>5/13/2016 - 4/13/2017Angelina</v>
      </c>
      <c r="B6" s="184" t="s">
        <v>296</v>
      </c>
      <c r="C6" s="184" t="s">
        <v>97</v>
      </c>
      <c r="D6" s="184">
        <v>50500</v>
      </c>
      <c r="E6" s="243">
        <v>18350</v>
      </c>
      <c r="F6" s="243">
        <v>21000</v>
      </c>
      <c r="G6" s="243">
        <v>23600</v>
      </c>
      <c r="H6" s="243">
        <v>26200</v>
      </c>
      <c r="I6" s="243">
        <v>28300</v>
      </c>
      <c r="J6" s="243">
        <v>30400</v>
      </c>
      <c r="K6" s="243">
        <v>32500</v>
      </c>
      <c r="L6" s="243">
        <v>34600</v>
      </c>
      <c r="M6" s="244">
        <v>22020</v>
      </c>
      <c r="N6" s="244">
        <v>25200</v>
      </c>
      <c r="O6" s="244">
        <v>28320</v>
      </c>
      <c r="P6" s="244">
        <v>31440</v>
      </c>
      <c r="Q6" s="244">
        <v>33960</v>
      </c>
      <c r="R6" s="244">
        <v>36480</v>
      </c>
      <c r="S6" s="244">
        <v>39000</v>
      </c>
      <c r="T6" s="244">
        <v>41520</v>
      </c>
      <c r="U6" s="184" t="s">
        <v>301</v>
      </c>
      <c r="AL6" s="184" t="s">
        <v>295</v>
      </c>
      <c r="AM6" s="184" t="s">
        <v>295</v>
      </c>
      <c r="AN6" s="184" t="s">
        <v>288</v>
      </c>
      <c r="AO6" s="184">
        <v>0</v>
      </c>
      <c r="AP6" s="184" t="s">
        <v>296</v>
      </c>
      <c r="AQ6" s="184" t="s">
        <v>290</v>
      </c>
      <c r="AR6" s="184">
        <v>5</v>
      </c>
      <c r="AS6" s="184" t="s">
        <v>296</v>
      </c>
    </row>
    <row r="7" spans="1:45">
      <c r="A7" s="184" t="str">
        <f t="shared" si="0"/>
        <v>5/13/2016 - 4/13/2017Aransas</v>
      </c>
      <c r="B7" s="184" t="s">
        <v>299</v>
      </c>
      <c r="C7" s="184" t="s">
        <v>98</v>
      </c>
      <c r="D7" s="184">
        <v>57400</v>
      </c>
      <c r="E7" s="243">
        <v>20100</v>
      </c>
      <c r="F7" s="243">
        <v>23000</v>
      </c>
      <c r="G7" s="243">
        <v>25850</v>
      </c>
      <c r="H7" s="243">
        <v>28700</v>
      </c>
      <c r="I7" s="243">
        <v>31000</v>
      </c>
      <c r="J7" s="243">
        <v>33300</v>
      </c>
      <c r="K7" s="243">
        <v>35600</v>
      </c>
      <c r="L7" s="243">
        <v>37900</v>
      </c>
      <c r="M7" s="244">
        <v>24120</v>
      </c>
      <c r="N7" s="244">
        <v>27600</v>
      </c>
      <c r="O7" s="244">
        <v>31020</v>
      </c>
      <c r="P7" s="244">
        <v>34440</v>
      </c>
      <c r="Q7" s="244">
        <v>37200</v>
      </c>
      <c r="R7" s="244">
        <v>39960</v>
      </c>
      <c r="S7" s="244">
        <v>42720</v>
      </c>
      <c r="T7" s="244">
        <v>45480</v>
      </c>
      <c r="U7" s="184" t="s">
        <v>286</v>
      </c>
      <c r="V7" s="243">
        <v>20900</v>
      </c>
      <c r="W7" s="243">
        <v>23850</v>
      </c>
      <c r="X7" s="243">
        <v>26850</v>
      </c>
      <c r="Y7" s="243">
        <v>29800</v>
      </c>
      <c r="Z7" s="243">
        <v>32200</v>
      </c>
      <c r="AA7" s="243">
        <v>34600</v>
      </c>
      <c r="AB7" s="243">
        <v>37000</v>
      </c>
      <c r="AC7" s="243">
        <v>39350</v>
      </c>
      <c r="AD7" s="244">
        <v>25080</v>
      </c>
      <c r="AE7" s="244">
        <v>28620</v>
      </c>
      <c r="AF7" s="244">
        <v>32220</v>
      </c>
      <c r="AG7" s="244">
        <v>35760</v>
      </c>
      <c r="AH7" s="244">
        <v>38640</v>
      </c>
      <c r="AI7" s="244">
        <v>41520</v>
      </c>
      <c r="AJ7" s="244">
        <v>44400</v>
      </c>
      <c r="AK7" s="244">
        <v>47220</v>
      </c>
      <c r="AL7" s="184" t="s">
        <v>298</v>
      </c>
      <c r="AM7" s="184" t="s">
        <v>298</v>
      </c>
      <c r="AN7" s="184" t="s">
        <v>288</v>
      </c>
      <c r="AO7" s="184">
        <v>1</v>
      </c>
      <c r="AP7" s="184" t="s">
        <v>299</v>
      </c>
      <c r="AQ7" s="184" t="s">
        <v>290</v>
      </c>
      <c r="AR7" s="184">
        <v>7</v>
      </c>
      <c r="AS7" s="184" t="s">
        <v>299</v>
      </c>
    </row>
    <row r="8" spans="1:45">
      <c r="A8" s="184" t="str">
        <f t="shared" si="0"/>
        <v>5/13/2016 - 4/13/2017Archer</v>
      </c>
      <c r="B8" s="184" t="s">
        <v>303</v>
      </c>
      <c r="C8" s="184" t="s">
        <v>92</v>
      </c>
      <c r="D8" s="184">
        <v>57400</v>
      </c>
      <c r="E8" s="243">
        <v>20100</v>
      </c>
      <c r="F8" s="243">
        <v>23000</v>
      </c>
      <c r="G8" s="243">
        <v>25850</v>
      </c>
      <c r="H8" s="243">
        <v>28700</v>
      </c>
      <c r="I8" s="243">
        <v>31000</v>
      </c>
      <c r="J8" s="243">
        <v>33300</v>
      </c>
      <c r="K8" s="243">
        <v>35600</v>
      </c>
      <c r="L8" s="243">
        <v>37900</v>
      </c>
      <c r="M8" s="244">
        <v>24120</v>
      </c>
      <c r="N8" s="244">
        <v>27600</v>
      </c>
      <c r="O8" s="244">
        <v>31020</v>
      </c>
      <c r="P8" s="244">
        <v>34440</v>
      </c>
      <c r="Q8" s="244">
        <v>37200</v>
      </c>
      <c r="R8" s="244">
        <v>39960</v>
      </c>
      <c r="S8" s="244">
        <v>42720</v>
      </c>
      <c r="T8" s="244">
        <v>45480</v>
      </c>
      <c r="U8" s="184" t="s">
        <v>301</v>
      </c>
      <c r="AL8" s="184" t="s">
        <v>302</v>
      </c>
      <c r="AM8" s="184" t="s">
        <v>302</v>
      </c>
      <c r="AN8" s="184" t="s">
        <v>288</v>
      </c>
      <c r="AO8" s="184">
        <v>1</v>
      </c>
      <c r="AP8" s="184" t="s">
        <v>303</v>
      </c>
      <c r="AQ8" s="184" t="s">
        <v>290</v>
      </c>
      <c r="AR8" s="184">
        <v>9</v>
      </c>
      <c r="AS8" s="184" t="s">
        <v>303</v>
      </c>
    </row>
    <row r="9" spans="1:45">
      <c r="A9" s="184" t="str">
        <f t="shared" si="0"/>
        <v>5/13/2016 - 4/13/2017Armstrong</v>
      </c>
      <c r="B9" s="184" t="s">
        <v>306</v>
      </c>
      <c r="C9" s="184" t="s">
        <v>21</v>
      </c>
      <c r="D9" s="184">
        <v>63200</v>
      </c>
      <c r="E9" s="243">
        <v>22150</v>
      </c>
      <c r="F9" s="243">
        <v>25300</v>
      </c>
      <c r="G9" s="243">
        <v>28450</v>
      </c>
      <c r="H9" s="243">
        <v>31600</v>
      </c>
      <c r="I9" s="243">
        <v>34150</v>
      </c>
      <c r="J9" s="243">
        <v>36700</v>
      </c>
      <c r="K9" s="243">
        <v>39200</v>
      </c>
      <c r="L9" s="243">
        <v>41750</v>
      </c>
      <c r="M9" s="244">
        <v>26580</v>
      </c>
      <c r="N9" s="244">
        <v>30360</v>
      </c>
      <c r="O9" s="244">
        <v>34140</v>
      </c>
      <c r="P9" s="244">
        <v>37920</v>
      </c>
      <c r="Q9" s="244">
        <v>40980</v>
      </c>
      <c r="R9" s="244">
        <v>44040</v>
      </c>
      <c r="S9" s="244">
        <v>47040</v>
      </c>
      <c r="T9" s="244">
        <v>50100</v>
      </c>
      <c r="U9" s="184" t="s">
        <v>286</v>
      </c>
      <c r="V9" s="243">
        <v>22200</v>
      </c>
      <c r="W9" s="243">
        <v>25400</v>
      </c>
      <c r="X9" s="243">
        <v>28550</v>
      </c>
      <c r="Y9" s="243">
        <v>31700</v>
      </c>
      <c r="Z9" s="243">
        <v>34250</v>
      </c>
      <c r="AA9" s="243">
        <v>36800</v>
      </c>
      <c r="AB9" s="243">
        <v>39350</v>
      </c>
      <c r="AC9" s="243">
        <v>41850</v>
      </c>
      <c r="AD9" s="244">
        <v>26640</v>
      </c>
      <c r="AE9" s="244">
        <v>30480</v>
      </c>
      <c r="AF9" s="244">
        <v>34260</v>
      </c>
      <c r="AG9" s="244">
        <v>38040</v>
      </c>
      <c r="AH9" s="244">
        <v>41100</v>
      </c>
      <c r="AI9" s="244">
        <v>44160</v>
      </c>
      <c r="AJ9" s="244">
        <v>47220</v>
      </c>
      <c r="AK9" s="244">
        <v>50220</v>
      </c>
      <c r="AL9" s="184" t="s">
        <v>305</v>
      </c>
      <c r="AM9" s="184" t="s">
        <v>305</v>
      </c>
      <c r="AN9" s="184" t="s">
        <v>288</v>
      </c>
      <c r="AO9" s="184">
        <v>1</v>
      </c>
      <c r="AP9" s="184" t="s">
        <v>306</v>
      </c>
      <c r="AQ9" s="184" t="s">
        <v>290</v>
      </c>
      <c r="AR9" s="184">
        <v>11</v>
      </c>
      <c r="AS9" s="184" t="s">
        <v>306</v>
      </c>
    </row>
    <row r="10" spans="1:45">
      <c r="A10" s="184" t="str">
        <f t="shared" si="0"/>
        <v>5/13/2016 - 4/13/2017Atascosa</v>
      </c>
      <c r="B10" s="184" t="s">
        <v>309</v>
      </c>
      <c r="C10" s="184" t="s">
        <v>99</v>
      </c>
      <c r="D10" s="184">
        <v>54400</v>
      </c>
      <c r="E10" s="243">
        <v>19050</v>
      </c>
      <c r="F10" s="243">
        <v>21800</v>
      </c>
      <c r="G10" s="243">
        <v>24500</v>
      </c>
      <c r="H10" s="243">
        <v>27200</v>
      </c>
      <c r="I10" s="243">
        <v>29400</v>
      </c>
      <c r="J10" s="243">
        <v>31600</v>
      </c>
      <c r="K10" s="243">
        <v>33750</v>
      </c>
      <c r="L10" s="243">
        <v>35950</v>
      </c>
      <c r="M10" s="244">
        <v>22860</v>
      </c>
      <c r="N10" s="244">
        <v>26160</v>
      </c>
      <c r="O10" s="244">
        <v>29400</v>
      </c>
      <c r="P10" s="244">
        <v>32640</v>
      </c>
      <c r="Q10" s="244">
        <v>35280</v>
      </c>
      <c r="R10" s="244">
        <v>37920</v>
      </c>
      <c r="S10" s="244">
        <v>40500</v>
      </c>
      <c r="T10" s="244">
        <v>43140</v>
      </c>
      <c r="U10" s="184" t="s">
        <v>286</v>
      </c>
      <c r="V10" s="243">
        <v>19150</v>
      </c>
      <c r="W10" s="243">
        <v>21850</v>
      </c>
      <c r="X10" s="243">
        <v>24600</v>
      </c>
      <c r="Y10" s="243">
        <v>27300</v>
      </c>
      <c r="Z10" s="243">
        <v>29500</v>
      </c>
      <c r="AA10" s="243">
        <v>31700</v>
      </c>
      <c r="AB10" s="243">
        <v>33900</v>
      </c>
      <c r="AC10" s="243">
        <v>36050</v>
      </c>
      <c r="AD10" s="244">
        <v>22980</v>
      </c>
      <c r="AE10" s="244">
        <v>26220</v>
      </c>
      <c r="AF10" s="244">
        <v>29520</v>
      </c>
      <c r="AG10" s="244">
        <v>32760</v>
      </c>
      <c r="AH10" s="244">
        <v>35400</v>
      </c>
      <c r="AI10" s="244">
        <v>38040</v>
      </c>
      <c r="AJ10" s="244">
        <v>40680</v>
      </c>
      <c r="AK10" s="244">
        <v>43260</v>
      </c>
      <c r="AL10" s="184" t="s">
        <v>308</v>
      </c>
      <c r="AM10" s="184" t="s">
        <v>308</v>
      </c>
      <c r="AN10" s="184" t="s">
        <v>288</v>
      </c>
      <c r="AO10" s="184">
        <v>1</v>
      </c>
      <c r="AP10" s="184" t="s">
        <v>309</v>
      </c>
      <c r="AQ10" s="184" t="s">
        <v>290</v>
      </c>
      <c r="AR10" s="184">
        <v>13</v>
      </c>
      <c r="AS10" s="184" t="s">
        <v>309</v>
      </c>
    </row>
    <row r="11" spans="1:45">
      <c r="A11" s="184" t="str">
        <f t="shared" si="0"/>
        <v>5/13/2016 - 4/13/2017Austin</v>
      </c>
      <c r="B11" s="184" t="s">
        <v>312</v>
      </c>
      <c r="C11" s="184" t="s">
        <v>100</v>
      </c>
      <c r="D11" s="184">
        <v>66500</v>
      </c>
      <c r="E11" s="243">
        <v>23300</v>
      </c>
      <c r="F11" s="243">
        <v>26600</v>
      </c>
      <c r="G11" s="243">
        <v>29950</v>
      </c>
      <c r="H11" s="243">
        <v>33250</v>
      </c>
      <c r="I11" s="243">
        <v>35950</v>
      </c>
      <c r="J11" s="243">
        <v>38600</v>
      </c>
      <c r="K11" s="243">
        <v>41250</v>
      </c>
      <c r="L11" s="243">
        <v>43900</v>
      </c>
      <c r="M11" s="244">
        <v>27960</v>
      </c>
      <c r="N11" s="244">
        <v>31920</v>
      </c>
      <c r="O11" s="244">
        <v>35940</v>
      </c>
      <c r="P11" s="244">
        <v>39900</v>
      </c>
      <c r="Q11" s="244">
        <v>43140</v>
      </c>
      <c r="R11" s="244">
        <v>46320</v>
      </c>
      <c r="S11" s="244">
        <v>49500</v>
      </c>
      <c r="T11" s="244">
        <v>52680</v>
      </c>
      <c r="U11" s="184" t="s">
        <v>286</v>
      </c>
      <c r="V11" s="243">
        <v>23850</v>
      </c>
      <c r="W11" s="243">
        <v>27250</v>
      </c>
      <c r="X11" s="243">
        <v>30650</v>
      </c>
      <c r="Y11" s="243">
        <v>34050</v>
      </c>
      <c r="Z11" s="243">
        <v>36800</v>
      </c>
      <c r="AA11" s="243">
        <v>39500</v>
      </c>
      <c r="AB11" s="243">
        <v>42250</v>
      </c>
      <c r="AC11" s="243">
        <v>44950</v>
      </c>
      <c r="AD11" s="244">
        <v>28620</v>
      </c>
      <c r="AE11" s="244">
        <v>32700</v>
      </c>
      <c r="AF11" s="244">
        <v>36780</v>
      </c>
      <c r="AG11" s="244">
        <v>40860</v>
      </c>
      <c r="AH11" s="244">
        <v>44160</v>
      </c>
      <c r="AI11" s="244">
        <v>47400</v>
      </c>
      <c r="AJ11" s="244">
        <v>50700</v>
      </c>
      <c r="AK11" s="244">
        <v>53940</v>
      </c>
      <c r="AL11" s="184" t="s">
        <v>311</v>
      </c>
      <c r="AM11" s="184" t="s">
        <v>311</v>
      </c>
      <c r="AN11" s="184" t="s">
        <v>288</v>
      </c>
      <c r="AO11" s="184">
        <v>1</v>
      </c>
      <c r="AP11" s="184" t="s">
        <v>312</v>
      </c>
      <c r="AQ11" s="184" t="s">
        <v>290</v>
      </c>
      <c r="AR11" s="184">
        <v>15</v>
      </c>
      <c r="AS11" s="184" t="s">
        <v>312</v>
      </c>
    </row>
    <row r="12" spans="1:45">
      <c r="A12" s="184" t="str">
        <f t="shared" si="0"/>
        <v>5/13/2016 - 4/13/2017Bailey</v>
      </c>
      <c r="B12" s="184" t="s">
        <v>315</v>
      </c>
      <c r="C12" s="184" t="s">
        <v>101</v>
      </c>
      <c r="D12" s="184">
        <v>50000</v>
      </c>
      <c r="E12" s="243">
        <v>18350</v>
      </c>
      <c r="F12" s="243">
        <v>21000</v>
      </c>
      <c r="G12" s="243">
        <v>23600</v>
      </c>
      <c r="H12" s="243">
        <v>26200</v>
      </c>
      <c r="I12" s="243">
        <v>28300</v>
      </c>
      <c r="J12" s="243">
        <v>30400</v>
      </c>
      <c r="K12" s="243">
        <v>32500</v>
      </c>
      <c r="L12" s="243">
        <v>34600</v>
      </c>
      <c r="M12" s="244">
        <v>22020</v>
      </c>
      <c r="N12" s="244">
        <v>25200</v>
      </c>
      <c r="O12" s="244">
        <v>28320</v>
      </c>
      <c r="P12" s="244">
        <v>31440</v>
      </c>
      <c r="Q12" s="244">
        <v>33960</v>
      </c>
      <c r="R12" s="244">
        <v>36480</v>
      </c>
      <c r="S12" s="244">
        <v>39000</v>
      </c>
      <c r="T12" s="244">
        <v>41520</v>
      </c>
      <c r="U12" s="184" t="s">
        <v>286</v>
      </c>
      <c r="V12" s="243">
        <v>22400</v>
      </c>
      <c r="W12" s="243">
        <v>25600</v>
      </c>
      <c r="X12" s="243">
        <v>28800</v>
      </c>
      <c r="Y12" s="243">
        <v>31950</v>
      </c>
      <c r="Z12" s="243">
        <v>34550</v>
      </c>
      <c r="AA12" s="243">
        <v>37100</v>
      </c>
      <c r="AB12" s="243">
        <v>39650</v>
      </c>
      <c r="AC12" s="243">
        <v>42200</v>
      </c>
      <c r="AD12" s="244">
        <v>26880</v>
      </c>
      <c r="AE12" s="244">
        <v>30720</v>
      </c>
      <c r="AF12" s="244">
        <v>34560</v>
      </c>
      <c r="AG12" s="244">
        <v>38340</v>
      </c>
      <c r="AH12" s="244">
        <v>41460</v>
      </c>
      <c r="AI12" s="244">
        <v>44520</v>
      </c>
      <c r="AJ12" s="244">
        <v>47580</v>
      </c>
      <c r="AK12" s="244">
        <v>50640</v>
      </c>
      <c r="AL12" s="184" t="s">
        <v>314</v>
      </c>
      <c r="AM12" s="184" t="s">
        <v>314</v>
      </c>
      <c r="AN12" s="184" t="s">
        <v>288</v>
      </c>
      <c r="AO12" s="184">
        <v>0</v>
      </c>
      <c r="AP12" s="184" t="s">
        <v>315</v>
      </c>
      <c r="AQ12" s="184" t="s">
        <v>290</v>
      </c>
      <c r="AR12" s="184">
        <v>17</v>
      </c>
      <c r="AS12" s="184" t="s">
        <v>315</v>
      </c>
    </row>
    <row r="13" spans="1:45">
      <c r="A13" s="184" t="str">
        <f t="shared" si="0"/>
        <v>5/13/2016 - 4/13/2017Bandera</v>
      </c>
      <c r="B13" s="184" t="s">
        <v>318</v>
      </c>
      <c r="C13" s="184" t="s">
        <v>78</v>
      </c>
      <c r="D13" s="184">
        <v>62100</v>
      </c>
      <c r="E13" s="243">
        <v>21750</v>
      </c>
      <c r="F13" s="243">
        <v>24850</v>
      </c>
      <c r="G13" s="243">
        <v>27950</v>
      </c>
      <c r="H13" s="243">
        <v>31050</v>
      </c>
      <c r="I13" s="243">
        <v>33550</v>
      </c>
      <c r="J13" s="243">
        <v>36050</v>
      </c>
      <c r="K13" s="243">
        <v>38550</v>
      </c>
      <c r="L13" s="243">
        <v>41000</v>
      </c>
      <c r="M13" s="244">
        <v>26100</v>
      </c>
      <c r="N13" s="244">
        <v>29820</v>
      </c>
      <c r="O13" s="244">
        <v>33540</v>
      </c>
      <c r="P13" s="244">
        <v>37260</v>
      </c>
      <c r="Q13" s="244">
        <v>40260</v>
      </c>
      <c r="R13" s="244">
        <v>43260</v>
      </c>
      <c r="S13" s="244">
        <v>46260</v>
      </c>
      <c r="T13" s="244">
        <v>49200</v>
      </c>
      <c r="U13" s="184" t="s">
        <v>301</v>
      </c>
      <c r="AL13" s="184" t="s">
        <v>317</v>
      </c>
      <c r="AM13" s="184" t="s">
        <v>317</v>
      </c>
      <c r="AN13" s="184" t="s">
        <v>288</v>
      </c>
      <c r="AO13" s="184">
        <v>1</v>
      </c>
      <c r="AP13" s="184" t="s">
        <v>318</v>
      </c>
      <c r="AQ13" s="184" t="s">
        <v>290</v>
      </c>
      <c r="AR13" s="184">
        <v>19</v>
      </c>
      <c r="AS13" s="184" t="s">
        <v>318</v>
      </c>
    </row>
    <row r="14" spans="1:45">
      <c r="A14" s="184" t="str">
        <f t="shared" si="0"/>
        <v>5/13/2016 - 4/13/2017Bastrop</v>
      </c>
      <c r="B14" s="184" t="s">
        <v>321</v>
      </c>
      <c r="C14" s="184" t="s">
        <v>25</v>
      </c>
      <c r="D14" s="184">
        <v>77800</v>
      </c>
      <c r="E14" s="243">
        <v>27250</v>
      </c>
      <c r="F14" s="243">
        <v>31150</v>
      </c>
      <c r="G14" s="243">
        <v>35050</v>
      </c>
      <c r="H14" s="243">
        <v>38900</v>
      </c>
      <c r="I14" s="243">
        <v>42050</v>
      </c>
      <c r="J14" s="243">
        <v>45150</v>
      </c>
      <c r="K14" s="243">
        <v>48250</v>
      </c>
      <c r="L14" s="243">
        <v>51350</v>
      </c>
      <c r="M14" s="244">
        <v>32700</v>
      </c>
      <c r="N14" s="244">
        <v>37380</v>
      </c>
      <c r="O14" s="244">
        <v>42060</v>
      </c>
      <c r="P14" s="244">
        <v>46680</v>
      </c>
      <c r="Q14" s="244">
        <v>50460</v>
      </c>
      <c r="R14" s="244">
        <v>54180</v>
      </c>
      <c r="S14" s="244">
        <v>57900</v>
      </c>
      <c r="T14" s="244">
        <v>61620</v>
      </c>
      <c r="U14" s="184" t="s">
        <v>286</v>
      </c>
      <c r="V14" s="243">
        <v>28050</v>
      </c>
      <c r="W14" s="243">
        <v>32050</v>
      </c>
      <c r="X14" s="243">
        <v>36050</v>
      </c>
      <c r="Y14" s="243">
        <v>40050</v>
      </c>
      <c r="Z14" s="243">
        <v>43300</v>
      </c>
      <c r="AA14" s="243">
        <v>46500</v>
      </c>
      <c r="AB14" s="243">
        <v>49700</v>
      </c>
      <c r="AC14" s="243">
        <v>52900</v>
      </c>
      <c r="AD14" s="244">
        <v>33660</v>
      </c>
      <c r="AE14" s="244">
        <v>38460</v>
      </c>
      <c r="AF14" s="244">
        <v>43260</v>
      </c>
      <c r="AG14" s="244">
        <v>48060</v>
      </c>
      <c r="AH14" s="244">
        <v>51960</v>
      </c>
      <c r="AI14" s="244">
        <v>55800</v>
      </c>
      <c r="AJ14" s="244">
        <v>59640</v>
      </c>
      <c r="AK14" s="244">
        <v>63480</v>
      </c>
      <c r="AL14" s="184" t="s">
        <v>320</v>
      </c>
      <c r="AM14" s="184" t="s">
        <v>320</v>
      </c>
      <c r="AN14" s="184" t="s">
        <v>288</v>
      </c>
      <c r="AO14" s="184">
        <v>1</v>
      </c>
      <c r="AP14" s="184" t="s">
        <v>321</v>
      </c>
      <c r="AQ14" s="184" t="s">
        <v>290</v>
      </c>
      <c r="AR14" s="184">
        <v>21</v>
      </c>
      <c r="AS14" s="184" t="s">
        <v>321</v>
      </c>
    </row>
    <row r="15" spans="1:45">
      <c r="A15" s="184" t="str">
        <f t="shared" si="0"/>
        <v>5/13/2016 - 4/13/2017Baylor</v>
      </c>
      <c r="B15" s="184" t="s">
        <v>324</v>
      </c>
      <c r="C15" s="184" t="s">
        <v>102</v>
      </c>
      <c r="D15" s="184">
        <v>58200</v>
      </c>
      <c r="E15" s="243">
        <v>20400</v>
      </c>
      <c r="F15" s="243">
        <v>23300</v>
      </c>
      <c r="G15" s="243">
        <v>26200</v>
      </c>
      <c r="H15" s="243">
        <v>29100</v>
      </c>
      <c r="I15" s="243">
        <v>31450</v>
      </c>
      <c r="J15" s="243">
        <v>33800</v>
      </c>
      <c r="K15" s="243">
        <v>36100</v>
      </c>
      <c r="L15" s="243">
        <v>38450</v>
      </c>
      <c r="M15" s="244">
        <v>24480</v>
      </c>
      <c r="N15" s="244">
        <v>27960</v>
      </c>
      <c r="O15" s="244">
        <v>31440</v>
      </c>
      <c r="P15" s="244">
        <v>34920</v>
      </c>
      <c r="Q15" s="244">
        <v>37740</v>
      </c>
      <c r="R15" s="244">
        <v>40560</v>
      </c>
      <c r="S15" s="244">
        <v>43320</v>
      </c>
      <c r="T15" s="244">
        <v>46140</v>
      </c>
      <c r="U15" s="184" t="s">
        <v>286</v>
      </c>
      <c r="V15" s="243">
        <v>21600</v>
      </c>
      <c r="W15" s="243">
        <v>24700</v>
      </c>
      <c r="X15" s="243">
        <v>27800</v>
      </c>
      <c r="Y15" s="243">
        <v>30850</v>
      </c>
      <c r="Z15" s="243">
        <v>33350</v>
      </c>
      <c r="AA15" s="243">
        <v>35800</v>
      </c>
      <c r="AB15" s="243">
        <v>38300</v>
      </c>
      <c r="AC15" s="243">
        <v>40750</v>
      </c>
      <c r="AD15" s="244">
        <v>25920</v>
      </c>
      <c r="AE15" s="244">
        <v>29640</v>
      </c>
      <c r="AF15" s="244">
        <v>33360</v>
      </c>
      <c r="AG15" s="244">
        <v>37020</v>
      </c>
      <c r="AH15" s="244">
        <v>40020</v>
      </c>
      <c r="AI15" s="244">
        <v>42960</v>
      </c>
      <c r="AJ15" s="244">
        <v>45960</v>
      </c>
      <c r="AK15" s="244">
        <v>48900</v>
      </c>
      <c r="AL15" s="184" t="s">
        <v>323</v>
      </c>
      <c r="AM15" s="184" t="s">
        <v>323</v>
      </c>
      <c r="AN15" s="184" t="s">
        <v>288</v>
      </c>
      <c r="AO15" s="184">
        <v>0</v>
      </c>
      <c r="AP15" s="184" t="s">
        <v>324</v>
      </c>
      <c r="AQ15" s="184" t="s">
        <v>290</v>
      </c>
      <c r="AR15" s="184">
        <v>23</v>
      </c>
      <c r="AS15" s="184" t="s">
        <v>324</v>
      </c>
    </row>
    <row r="16" spans="1:45">
      <c r="A16" s="184" t="str">
        <f t="shared" si="0"/>
        <v>5/13/2016 - 4/13/2017Bee</v>
      </c>
      <c r="B16" s="184" t="s">
        <v>327</v>
      </c>
      <c r="C16" s="184" t="s">
        <v>103</v>
      </c>
      <c r="D16" s="184">
        <v>51600</v>
      </c>
      <c r="E16" s="243">
        <v>18350</v>
      </c>
      <c r="F16" s="243">
        <v>21000</v>
      </c>
      <c r="G16" s="243">
        <v>23600</v>
      </c>
      <c r="H16" s="243">
        <v>26200</v>
      </c>
      <c r="I16" s="243">
        <v>28300</v>
      </c>
      <c r="J16" s="243">
        <v>30400</v>
      </c>
      <c r="K16" s="243">
        <v>32500</v>
      </c>
      <c r="L16" s="243">
        <v>34600</v>
      </c>
      <c r="M16" s="244">
        <v>22020</v>
      </c>
      <c r="N16" s="244">
        <v>25200</v>
      </c>
      <c r="O16" s="244">
        <v>28320</v>
      </c>
      <c r="P16" s="244">
        <v>31440</v>
      </c>
      <c r="Q16" s="244">
        <v>33960</v>
      </c>
      <c r="R16" s="244">
        <v>36480</v>
      </c>
      <c r="S16" s="244">
        <v>39000</v>
      </c>
      <c r="T16" s="244">
        <v>41520</v>
      </c>
      <c r="U16" s="184" t="s">
        <v>286</v>
      </c>
      <c r="V16" s="243">
        <v>19900</v>
      </c>
      <c r="W16" s="243">
        <v>22750</v>
      </c>
      <c r="X16" s="243">
        <v>25600</v>
      </c>
      <c r="Y16" s="243">
        <v>28400</v>
      </c>
      <c r="Z16" s="243">
        <v>30700</v>
      </c>
      <c r="AA16" s="243">
        <v>32950</v>
      </c>
      <c r="AB16" s="243">
        <v>35250</v>
      </c>
      <c r="AC16" s="243">
        <v>37500</v>
      </c>
      <c r="AD16" s="244">
        <v>23880</v>
      </c>
      <c r="AE16" s="244">
        <v>27300</v>
      </c>
      <c r="AF16" s="244">
        <v>30720</v>
      </c>
      <c r="AG16" s="244">
        <v>34080</v>
      </c>
      <c r="AH16" s="244">
        <v>36840</v>
      </c>
      <c r="AI16" s="244">
        <v>39540</v>
      </c>
      <c r="AJ16" s="244">
        <v>42300</v>
      </c>
      <c r="AK16" s="244">
        <v>45000</v>
      </c>
      <c r="AL16" s="184" t="s">
        <v>326</v>
      </c>
      <c r="AM16" s="184" t="s">
        <v>326</v>
      </c>
      <c r="AN16" s="184" t="s">
        <v>288</v>
      </c>
      <c r="AO16" s="184">
        <v>0</v>
      </c>
      <c r="AP16" s="184" t="s">
        <v>327</v>
      </c>
      <c r="AQ16" s="184" t="s">
        <v>290</v>
      </c>
      <c r="AR16" s="184">
        <v>25</v>
      </c>
      <c r="AS16" s="184" t="s">
        <v>327</v>
      </c>
    </row>
    <row r="17" spans="1:45">
      <c r="A17" s="184" t="str">
        <f t="shared" si="0"/>
        <v>5/13/2016 - 4/13/2017Bell</v>
      </c>
      <c r="B17" s="184" t="s">
        <v>330</v>
      </c>
      <c r="C17" s="184" t="s">
        <v>60</v>
      </c>
      <c r="D17" s="184">
        <v>59300</v>
      </c>
      <c r="E17" s="243">
        <v>20800</v>
      </c>
      <c r="F17" s="243">
        <v>23750</v>
      </c>
      <c r="G17" s="243">
        <v>26700</v>
      </c>
      <c r="H17" s="243">
        <v>29650</v>
      </c>
      <c r="I17" s="243">
        <v>32050</v>
      </c>
      <c r="J17" s="243">
        <v>34400</v>
      </c>
      <c r="K17" s="243">
        <v>36800</v>
      </c>
      <c r="L17" s="243">
        <v>39150</v>
      </c>
      <c r="M17" s="244">
        <v>24960</v>
      </c>
      <c r="N17" s="244">
        <v>28500</v>
      </c>
      <c r="O17" s="244">
        <v>32040</v>
      </c>
      <c r="P17" s="244">
        <v>35580</v>
      </c>
      <c r="Q17" s="244">
        <v>38460</v>
      </c>
      <c r="R17" s="244">
        <v>41280</v>
      </c>
      <c r="S17" s="244">
        <v>44160</v>
      </c>
      <c r="T17" s="244">
        <v>46980</v>
      </c>
      <c r="U17" s="184" t="s">
        <v>301</v>
      </c>
      <c r="AL17" s="184" t="s">
        <v>329</v>
      </c>
      <c r="AM17" s="184" t="s">
        <v>329</v>
      </c>
      <c r="AN17" s="184" t="s">
        <v>288</v>
      </c>
      <c r="AO17" s="184">
        <v>1</v>
      </c>
      <c r="AP17" s="184" t="s">
        <v>330</v>
      </c>
      <c r="AQ17" s="184" t="s">
        <v>290</v>
      </c>
      <c r="AR17" s="184">
        <v>27</v>
      </c>
      <c r="AS17" s="184" t="s">
        <v>330</v>
      </c>
    </row>
    <row r="18" spans="1:45">
      <c r="A18" s="184" t="str">
        <f t="shared" si="0"/>
        <v>5/13/2016 - 4/13/2017Bexar</v>
      </c>
      <c r="B18" s="184" t="s">
        <v>332</v>
      </c>
      <c r="C18" s="184" t="s">
        <v>79</v>
      </c>
      <c r="D18" s="184">
        <v>62100</v>
      </c>
      <c r="E18" s="243">
        <v>21750</v>
      </c>
      <c r="F18" s="243">
        <v>24850</v>
      </c>
      <c r="G18" s="243">
        <v>27950</v>
      </c>
      <c r="H18" s="243">
        <v>31050</v>
      </c>
      <c r="I18" s="243">
        <v>33550</v>
      </c>
      <c r="J18" s="243">
        <v>36050</v>
      </c>
      <c r="K18" s="243">
        <v>38550</v>
      </c>
      <c r="L18" s="243">
        <v>41000</v>
      </c>
      <c r="M18" s="244">
        <v>26100</v>
      </c>
      <c r="N18" s="244">
        <v>29820</v>
      </c>
      <c r="O18" s="244">
        <v>33540</v>
      </c>
      <c r="P18" s="244">
        <v>37260</v>
      </c>
      <c r="Q18" s="244">
        <v>40260</v>
      </c>
      <c r="R18" s="244">
        <v>43260</v>
      </c>
      <c r="S18" s="244">
        <v>46260</v>
      </c>
      <c r="T18" s="244">
        <v>49200</v>
      </c>
      <c r="U18" s="184" t="s">
        <v>301</v>
      </c>
      <c r="AL18" s="184" t="s">
        <v>331</v>
      </c>
      <c r="AM18" s="184" t="s">
        <v>331</v>
      </c>
      <c r="AN18" s="184" t="s">
        <v>288</v>
      </c>
      <c r="AO18" s="184">
        <v>1</v>
      </c>
      <c r="AP18" s="184" t="s">
        <v>332</v>
      </c>
      <c r="AQ18" s="184" t="s">
        <v>290</v>
      </c>
      <c r="AR18" s="184">
        <v>29</v>
      </c>
      <c r="AS18" s="184" t="s">
        <v>332</v>
      </c>
    </row>
    <row r="19" spans="1:45">
      <c r="A19" s="184" t="str">
        <f t="shared" si="0"/>
        <v>5/13/2016 - 4/13/2017Blanco</v>
      </c>
      <c r="B19" s="184" t="s">
        <v>335</v>
      </c>
      <c r="C19" s="184" t="s">
        <v>104</v>
      </c>
      <c r="D19" s="184">
        <v>70400</v>
      </c>
      <c r="E19" s="243">
        <v>24650</v>
      </c>
      <c r="F19" s="243">
        <v>28200</v>
      </c>
      <c r="G19" s="243">
        <v>31700</v>
      </c>
      <c r="H19" s="243">
        <v>35200</v>
      </c>
      <c r="I19" s="243">
        <v>38050</v>
      </c>
      <c r="J19" s="243">
        <v>40850</v>
      </c>
      <c r="K19" s="243">
        <v>43650</v>
      </c>
      <c r="L19" s="243">
        <v>46500</v>
      </c>
      <c r="M19" s="244">
        <v>29580</v>
      </c>
      <c r="N19" s="244">
        <v>33840</v>
      </c>
      <c r="O19" s="244">
        <v>38040</v>
      </c>
      <c r="P19" s="244">
        <v>42240</v>
      </c>
      <c r="Q19" s="244">
        <v>45660</v>
      </c>
      <c r="R19" s="244">
        <v>49020</v>
      </c>
      <c r="S19" s="244">
        <v>52380</v>
      </c>
      <c r="T19" s="244">
        <v>55800</v>
      </c>
      <c r="U19" s="184" t="s">
        <v>286</v>
      </c>
      <c r="V19" s="243">
        <v>26400</v>
      </c>
      <c r="W19" s="243">
        <v>30200</v>
      </c>
      <c r="X19" s="243">
        <v>33950</v>
      </c>
      <c r="Y19" s="243">
        <v>37700</v>
      </c>
      <c r="Z19" s="243">
        <v>40750</v>
      </c>
      <c r="AA19" s="243">
        <v>43750</v>
      </c>
      <c r="AB19" s="243">
        <v>46750</v>
      </c>
      <c r="AC19" s="243">
        <v>49800</v>
      </c>
      <c r="AD19" s="244">
        <v>31680</v>
      </c>
      <c r="AE19" s="244">
        <v>36240</v>
      </c>
      <c r="AF19" s="244">
        <v>40740</v>
      </c>
      <c r="AG19" s="244">
        <v>45240</v>
      </c>
      <c r="AH19" s="244">
        <v>48900</v>
      </c>
      <c r="AI19" s="244">
        <v>52500</v>
      </c>
      <c r="AJ19" s="244">
        <v>56100</v>
      </c>
      <c r="AK19" s="244">
        <v>59760</v>
      </c>
      <c r="AL19" s="184" t="s">
        <v>334</v>
      </c>
      <c r="AM19" s="184" t="s">
        <v>334</v>
      </c>
      <c r="AN19" s="184" t="s">
        <v>288</v>
      </c>
      <c r="AO19" s="184">
        <v>0</v>
      </c>
      <c r="AP19" s="184" t="s">
        <v>335</v>
      </c>
      <c r="AQ19" s="184" t="s">
        <v>290</v>
      </c>
      <c r="AR19" s="184">
        <v>31</v>
      </c>
      <c r="AS19" s="184" t="s">
        <v>335</v>
      </c>
    </row>
    <row r="20" spans="1:45">
      <c r="A20" s="184" t="str">
        <f t="shared" si="0"/>
        <v>5/13/2016 - 4/13/2017Borden</v>
      </c>
      <c r="B20" s="184" t="s">
        <v>338</v>
      </c>
      <c r="C20" s="184" t="s">
        <v>105</v>
      </c>
      <c r="D20" s="184">
        <v>78300</v>
      </c>
      <c r="E20" s="243">
        <v>21950</v>
      </c>
      <c r="F20" s="243">
        <v>25050</v>
      </c>
      <c r="G20" s="243">
        <v>28200</v>
      </c>
      <c r="H20" s="243">
        <v>31300</v>
      </c>
      <c r="I20" s="243">
        <v>33850</v>
      </c>
      <c r="J20" s="243">
        <v>36350</v>
      </c>
      <c r="K20" s="243">
        <v>38850</v>
      </c>
      <c r="L20" s="243">
        <v>41350</v>
      </c>
      <c r="M20" s="244">
        <v>26340</v>
      </c>
      <c r="N20" s="244">
        <v>30060</v>
      </c>
      <c r="O20" s="244">
        <v>33840</v>
      </c>
      <c r="P20" s="244">
        <v>37560</v>
      </c>
      <c r="Q20" s="244">
        <v>40620</v>
      </c>
      <c r="R20" s="244">
        <v>43620</v>
      </c>
      <c r="S20" s="244">
        <v>46620</v>
      </c>
      <c r="T20" s="244">
        <v>49620</v>
      </c>
      <c r="U20" s="184" t="s">
        <v>286</v>
      </c>
      <c r="V20" s="243">
        <v>30100</v>
      </c>
      <c r="W20" s="243">
        <v>34400</v>
      </c>
      <c r="X20" s="243">
        <v>38700</v>
      </c>
      <c r="Y20" s="243">
        <v>42950</v>
      </c>
      <c r="Z20" s="243">
        <v>46400</v>
      </c>
      <c r="AA20" s="243">
        <v>49850</v>
      </c>
      <c r="AB20" s="243">
        <v>53300</v>
      </c>
      <c r="AC20" s="243">
        <v>56700</v>
      </c>
      <c r="AD20" s="244">
        <v>36120</v>
      </c>
      <c r="AE20" s="244">
        <v>41280</v>
      </c>
      <c r="AF20" s="244">
        <v>46440</v>
      </c>
      <c r="AG20" s="244">
        <v>51540</v>
      </c>
      <c r="AH20" s="244">
        <v>55680</v>
      </c>
      <c r="AI20" s="244">
        <v>59820</v>
      </c>
      <c r="AJ20" s="244">
        <v>63960</v>
      </c>
      <c r="AK20" s="244">
        <v>68040</v>
      </c>
      <c r="AL20" s="184" t="s">
        <v>337</v>
      </c>
      <c r="AM20" s="184" t="s">
        <v>337</v>
      </c>
      <c r="AN20" s="184" t="s">
        <v>288</v>
      </c>
      <c r="AO20" s="184">
        <v>0</v>
      </c>
      <c r="AP20" s="184" t="s">
        <v>338</v>
      </c>
      <c r="AQ20" s="184" t="s">
        <v>290</v>
      </c>
      <c r="AR20" s="184">
        <v>33</v>
      </c>
      <c r="AS20" s="184" t="s">
        <v>338</v>
      </c>
    </row>
    <row r="21" spans="1:45">
      <c r="A21" s="184" t="str">
        <f t="shared" si="0"/>
        <v>5/13/2016 - 4/13/2017Bosque</v>
      </c>
      <c r="B21" s="184" t="s">
        <v>341</v>
      </c>
      <c r="C21" s="184" t="s">
        <v>106</v>
      </c>
      <c r="D21" s="184">
        <v>55300</v>
      </c>
      <c r="E21" s="243">
        <v>19400</v>
      </c>
      <c r="F21" s="243">
        <v>22150</v>
      </c>
      <c r="G21" s="243">
        <v>24900</v>
      </c>
      <c r="H21" s="243">
        <v>27650</v>
      </c>
      <c r="I21" s="243">
        <v>29900</v>
      </c>
      <c r="J21" s="243">
        <v>32100</v>
      </c>
      <c r="K21" s="243">
        <v>34300</v>
      </c>
      <c r="L21" s="243">
        <v>36500</v>
      </c>
      <c r="M21" s="244">
        <v>23280</v>
      </c>
      <c r="N21" s="244">
        <v>26580</v>
      </c>
      <c r="O21" s="244">
        <v>29880</v>
      </c>
      <c r="P21" s="244">
        <v>33180</v>
      </c>
      <c r="Q21" s="244">
        <v>35880</v>
      </c>
      <c r="R21" s="244">
        <v>38520</v>
      </c>
      <c r="S21" s="244">
        <v>41160</v>
      </c>
      <c r="T21" s="244">
        <v>43800</v>
      </c>
      <c r="U21" s="184" t="s">
        <v>286</v>
      </c>
      <c r="V21" s="243">
        <v>20350</v>
      </c>
      <c r="W21" s="243">
        <v>23250</v>
      </c>
      <c r="X21" s="243">
        <v>26150</v>
      </c>
      <c r="Y21" s="243">
        <v>29050</v>
      </c>
      <c r="Z21" s="243">
        <v>31400</v>
      </c>
      <c r="AA21" s="243">
        <v>33700</v>
      </c>
      <c r="AB21" s="243">
        <v>36050</v>
      </c>
      <c r="AC21" s="243">
        <v>38350</v>
      </c>
      <c r="AD21" s="244">
        <v>24420</v>
      </c>
      <c r="AE21" s="244">
        <v>27900</v>
      </c>
      <c r="AF21" s="244">
        <v>31380</v>
      </c>
      <c r="AG21" s="244">
        <v>34860</v>
      </c>
      <c r="AH21" s="244">
        <v>37680</v>
      </c>
      <c r="AI21" s="244">
        <v>40440</v>
      </c>
      <c r="AJ21" s="244">
        <v>43260</v>
      </c>
      <c r="AK21" s="244">
        <v>46020</v>
      </c>
      <c r="AL21" s="184" t="s">
        <v>340</v>
      </c>
      <c r="AM21" s="184" t="s">
        <v>340</v>
      </c>
      <c r="AN21" s="184" t="s">
        <v>288</v>
      </c>
      <c r="AO21" s="184">
        <v>0</v>
      </c>
      <c r="AP21" s="184" t="s">
        <v>341</v>
      </c>
      <c r="AQ21" s="184" t="s">
        <v>290</v>
      </c>
      <c r="AR21" s="184">
        <v>35</v>
      </c>
      <c r="AS21" s="184" t="s">
        <v>341</v>
      </c>
    </row>
    <row r="22" spans="1:45">
      <c r="A22" s="184" t="str">
        <f t="shared" si="0"/>
        <v>5/13/2016 - 4/13/2017Bowie</v>
      </c>
      <c r="B22" s="184" t="s">
        <v>344</v>
      </c>
      <c r="C22" s="184" t="s">
        <v>84</v>
      </c>
      <c r="D22" s="184">
        <v>54100</v>
      </c>
      <c r="E22" s="243">
        <v>18950</v>
      </c>
      <c r="F22" s="243">
        <v>21650</v>
      </c>
      <c r="G22" s="243">
        <v>24350</v>
      </c>
      <c r="H22" s="243">
        <v>27050</v>
      </c>
      <c r="I22" s="243">
        <v>29250</v>
      </c>
      <c r="J22" s="243">
        <v>31400</v>
      </c>
      <c r="K22" s="243">
        <v>33550</v>
      </c>
      <c r="L22" s="243">
        <v>35750</v>
      </c>
      <c r="M22" s="244">
        <v>22740</v>
      </c>
      <c r="N22" s="244">
        <v>25980</v>
      </c>
      <c r="O22" s="244">
        <v>29220</v>
      </c>
      <c r="P22" s="244">
        <v>32460</v>
      </c>
      <c r="Q22" s="244">
        <v>35100</v>
      </c>
      <c r="R22" s="244">
        <v>37680</v>
      </c>
      <c r="S22" s="244">
        <v>40260</v>
      </c>
      <c r="T22" s="244">
        <v>42900</v>
      </c>
      <c r="U22" s="184" t="s">
        <v>286</v>
      </c>
      <c r="V22" s="243">
        <v>20100</v>
      </c>
      <c r="W22" s="243">
        <v>22950</v>
      </c>
      <c r="X22" s="243">
        <v>25800</v>
      </c>
      <c r="Y22" s="243">
        <v>28650</v>
      </c>
      <c r="Z22" s="243">
        <v>30950</v>
      </c>
      <c r="AA22" s="243">
        <v>33250</v>
      </c>
      <c r="AB22" s="243">
        <v>35550</v>
      </c>
      <c r="AC22" s="243">
        <v>37850</v>
      </c>
      <c r="AD22" s="244">
        <v>24120</v>
      </c>
      <c r="AE22" s="244">
        <v>27540</v>
      </c>
      <c r="AF22" s="244">
        <v>30960</v>
      </c>
      <c r="AG22" s="244">
        <v>34380</v>
      </c>
      <c r="AH22" s="244">
        <v>37140</v>
      </c>
      <c r="AI22" s="244">
        <v>39900</v>
      </c>
      <c r="AJ22" s="244">
        <v>42660</v>
      </c>
      <c r="AK22" s="244">
        <v>45420</v>
      </c>
      <c r="AL22" s="184" t="s">
        <v>343</v>
      </c>
      <c r="AM22" s="184" t="s">
        <v>343</v>
      </c>
      <c r="AN22" s="184" t="s">
        <v>288</v>
      </c>
      <c r="AO22" s="184">
        <v>1</v>
      </c>
      <c r="AP22" s="184" t="s">
        <v>344</v>
      </c>
      <c r="AQ22" s="184" t="s">
        <v>290</v>
      </c>
      <c r="AR22" s="184">
        <v>37</v>
      </c>
      <c r="AS22" s="184" t="s">
        <v>344</v>
      </c>
    </row>
    <row r="23" spans="1:45">
      <c r="A23" s="184" t="str">
        <f t="shared" si="0"/>
        <v>5/13/2016 - 4/13/2017Brazoria</v>
      </c>
      <c r="B23" s="184" t="s">
        <v>347</v>
      </c>
      <c r="C23" s="184" t="s">
        <v>107</v>
      </c>
      <c r="D23" s="184">
        <v>82700</v>
      </c>
      <c r="E23" s="243">
        <v>28950</v>
      </c>
      <c r="F23" s="243">
        <v>33100</v>
      </c>
      <c r="G23" s="243">
        <v>37250</v>
      </c>
      <c r="H23" s="243">
        <v>41350</v>
      </c>
      <c r="I23" s="243">
        <v>44700</v>
      </c>
      <c r="J23" s="243">
        <v>48000</v>
      </c>
      <c r="K23" s="243">
        <v>51300</v>
      </c>
      <c r="L23" s="243">
        <v>54600</v>
      </c>
      <c r="M23" s="244">
        <v>34740</v>
      </c>
      <c r="N23" s="244">
        <v>39720</v>
      </c>
      <c r="O23" s="244">
        <v>44700</v>
      </c>
      <c r="P23" s="244">
        <v>49620</v>
      </c>
      <c r="Q23" s="244">
        <v>53640</v>
      </c>
      <c r="R23" s="244">
        <v>57600</v>
      </c>
      <c r="S23" s="244">
        <v>61560</v>
      </c>
      <c r="T23" s="244">
        <v>65520</v>
      </c>
      <c r="U23" s="184" t="s">
        <v>301</v>
      </c>
      <c r="AL23" s="184" t="s">
        <v>346</v>
      </c>
      <c r="AM23" s="184" t="s">
        <v>346</v>
      </c>
      <c r="AN23" s="184" t="s">
        <v>288</v>
      </c>
      <c r="AO23" s="184">
        <v>1</v>
      </c>
      <c r="AP23" s="184" t="s">
        <v>347</v>
      </c>
      <c r="AQ23" s="184" t="s">
        <v>290</v>
      </c>
      <c r="AR23" s="184">
        <v>39</v>
      </c>
      <c r="AS23" s="184" t="s">
        <v>347</v>
      </c>
    </row>
    <row r="24" spans="1:45">
      <c r="A24" s="184" t="str">
        <f t="shared" si="0"/>
        <v>5/13/2016 - 4/13/2017Brazos</v>
      </c>
      <c r="B24" s="184" t="s">
        <v>350</v>
      </c>
      <c r="C24" s="184" t="s">
        <v>34</v>
      </c>
      <c r="D24" s="184">
        <v>58900</v>
      </c>
      <c r="E24" s="243">
        <v>20650</v>
      </c>
      <c r="F24" s="243">
        <v>23600</v>
      </c>
      <c r="G24" s="243">
        <v>26550</v>
      </c>
      <c r="H24" s="243">
        <v>29450</v>
      </c>
      <c r="I24" s="243">
        <v>31850</v>
      </c>
      <c r="J24" s="243">
        <v>34200</v>
      </c>
      <c r="K24" s="243">
        <v>36550</v>
      </c>
      <c r="L24" s="243">
        <v>38900</v>
      </c>
      <c r="M24" s="244">
        <v>24780</v>
      </c>
      <c r="N24" s="244">
        <v>28320</v>
      </c>
      <c r="O24" s="244">
        <v>31860</v>
      </c>
      <c r="P24" s="244">
        <v>35340</v>
      </c>
      <c r="Q24" s="244">
        <v>38220</v>
      </c>
      <c r="R24" s="244">
        <v>41040</v>
      </c>
      <c r="S24" s="244">
        <v>43860</v>
      </c>
      <c r="T24" s="244">
        <v>46680</v>
      </c>
      <c r="U24" s="184" t="s">
        <v>286</v>
      </c>
      <c r="V24" s="243">
        <v>21700</v>
      </c>
      <c r="W24" s="243">
        <v>24800</v>
      </c>
      <c r="X24" s="243">
        <v>27900</v>
      </c>
      <c r="Y24" s="243">
        <v>31000</v>
      </c>
      <c r="Z24" s="243">
        <v>33500</v>
      </c>
      <c r="AA24" s="243">
        <v>36000</v>
      </c>
      <c r="AB24" s="243">
        <v>38450</v>
      </c>
      <c r="AC24" s="243">
        <v>40950</v>
      </c>
      <c r="AD24" s="244">
        <v>26040</v>
      </c>
      <c r="AE24" s="244">
        <v>29760</v>
      </c>
      <c r="AF24" s="244">
        <v>33480</v>
      </c>
      <c r="AG24" s="244">
        <v>37200</v>
      </c>
      <c r="AH24" s="244">
        <v>40200</v>
      </c>
      <c r="AI24" s="244">
        <v>43200</v>
      </c>
      <c r="AJ24" s="244">
        <v>46140</v>
      </c>
      <c r="AK24" s="244">
        <v>49140</v>
      </c>
      <c r="AL24" s="184" t="s">
        <v>349</v>
      </c>
      <c r="AM24" s="184" t="s">
        <v>349</v>
      </c>
      <c r="AN24" s="184" t="s">
        <v>288</v>
      </c>
      <c r="AO24" s="184">
        <v>1</v>
      </c>
      <c r="AP24" s="184" t="s">
        <v>350</v>
      </c>
      <c r="AQ24" s="184" t="s">
        <v>290</v>
      </c>
      <c r="AR24" s="184">
        <v>41</v>
      </c>
      <c r="AS24" s="184" t="s">
        <v>350</v>
      </c>
    </row>
    <row r="25" spans="1:45">
      <c r="A25" s="184" t="str">
        <f t="shared" si="0"/>
        <v>5/13/2016 - 4/13/2017Brewster</v>
      </c>
      <c r="B25" s="184" t="s">
        <v>353</v>
      </c>
      <c r="C25" s="184" t="s">
        <v>108</v>
      </c>
      <c r="D25" s="184">
        <v>57400</v>
      </c>
      <c r="E25" s="243">
        <v>20100</v>
      </c>
      <c r="F25" s="243">
        <v>23000</v>
      </c>
      <c r="G25" s="243">
        <v>25850</v>
      </c>
      <c r="H25" s="243">
        <v>28700</v>
      </c>
      <c r="I25" s="243">
        <v>31000</v>
      </c>
      <c r="J25" s="243">
        <v>33300</v>
      </c>
      <c r="K25" s="243">
        <v>35600</v>
      </c>
      <c r="L25" s="243">
        <v>37900</v>
      </c>
      <c r="M25" s="244">
        <v>24120</v>
      </c>
      <c r="N25" s="244">
        <v>27600</v>
      </c>
      <c r="O25" s="244">
        <v>31020</v>
      </c>
      <c r="P25" s="244">
        <v>34440</v>
      </c>
      <c r="Q25" s="244">
        <v>37200</v>
      </c>
      <c r="R25" s="244">
        <v>39960</v>
      </c>
      <c r="S25" s="244">
        <v>42720</v>
      </c>
      <c r="T25" s="244">
        <v>45480</v>
      </c>
      <c r="U25" s="184" t="s">
        <v>286</v>
      </c>
      <c r="V25" s="243">
        <v>23200</v>
      </c>
      <c r="W25" s="243">
        <v>26500</v>
      </c>
      <c r="X25" s="243">
        <v>29800</v>
      </c>
      <c r="Y25" s="243">
        <v>33100</v>
      </c>
      <c r="Z25" s="243">
        <v>35750</v>
      </c>
      <c r="AA25" s="243">
        <v>38400</v>
      </c>
      <c r="AB25" s="243">
        <v>41050</v>
      </c>
      <c r="AC25" s="243">
        <v>43700</v>
      </c>
      <c r="AD25" s="244">
        <v>27840</v>
      </c>
      <c r="AE25" s="244">
        <v>31800</v>
      </c>
      <c r="AF25" s="244">
        <v>35760</v>
      </c>
      <c r="AG25" s="244">
        <v>39720</v>
      </c>
      <c r="AH25" s="244">
        <v>42900</v>
      </c>
      <c r="AI25" s="244">
        <v>46080</v>
      </c>
      <c r="AJ25" s="244">
        <v>49260</v>
      </c>
      <c r="AK25" s="244">
        <v>52440</v>
      </c>
      <c r="AL25" s="184" t="s">
        <v>352</v>
      </c>
      <c r="AM25" s="184" t="s">
        <v>352</v>
      </c>
      <c r="AN25" s="184" t="s">
        <v>288</v>
      </c>
      <c r="AO25" s="184">
        <v>0</v>
      </c>
      <c r="AP25" s="184" t="s">
        <v>353</v>
      </c>
      <c r="AQ25" s="184" t="s">
        <v>290</v>
      </c>
      <c r="AR25" s="184">
        <v>43</v>
      </c>
      <c r="AS25" s="184" t="s">
        <v>353</v>
      </c>
    </row>
    <row r="26" spans="1:45">
      <c r="A26" s="184" t="str">
        <f t="shared" si="0"/>
        <v>5/13/2016 - 4/13/2017Briscoe</v>
      </c>
      <c r="B26" s="184" t="s">
        <v>356</v>
      </c>
      <c r="C26" s="184" t="s">
        <v>109</v>
      </c>
      <c r="D26" s="184">
        <v>51900</v>
      </c>
      <c r="E26" s="243">
        <v>18350</v>
      </c>
      <c r="F26" s="243">
        <v>21000</v>
      </c>
      <c r="G26" s="243">
        <v>23600</v>
      </c>
      <c r="H26" s="243">
        <v>26200</v>
      </c>
      <c r="I26" s="243">
        <v>28300</v>
      </c>
      <c r="J26" s="243">
        <v>30400</v>
      </c>
      <c r="K26" s="243">
        <v>32500</v>
      </c>
      <c r="L26" s="243">
        <v>34600</v>
      </c>
      <c r="M26" s="244">
        <v>22020</v>
      </c>
      <c r="N26" s="244">
        <v>25200</v>
      </c>
      <c r="O26" s="244">
        <v>28320</v>
      </c>
      <c r="P26" s="244">
        <v>31440</v>
      </c>
      <c r="Q26" s="244">
        <v>33960</v>
      </c>
      <c r="R26" s="244">
        <v>36480</v>
      </c>
      <c r="S26" s="244">
        <v>39000</v>
      </c>
      <c r="T26" s="244">
        <v>41520</v>
      </c>
      <c r="U26" s="184" t="s">
        <v>286</v>
      </c>
      <c r="V26" s="243">
        <v>19050</v>
      </c>
      <c r="W26" s="243">
        <v>21750</v>
      </c>
      <c r="X26" s="243">
        <v>24450</v>
      </c>
      <c r="Y26" s="243">
        <v>27150</v>
      </c>
      <c r="Z26" s="243">
        <v>29350</v>
      </c>
      <c r="AA26" s="243">
        <v>31500</v>
      </c>
      <c r="AB26" s="243">
        <v>33700</v>
      </c>
      <c r="AC26" s="243">
        <v>35850</v>
      </c>
      <c r="AD26" s="244">
        <v>22860</v>
      </c>
      <c r="AE26" s="244">
        <v>26100</v>
      </c>
      <c r="AF26" s="244">
        <v>29340</v>
      </c>
      <c r="AG26" s="244">
        <v>32580</v>
      </c>
      <c r="AH26" s="244">
        <v>35220</v>
      </c>
      <c r="AI26" s="244">
        <v>37800</v>
      </c>
      <c r="AJ26" s="244">
        <v>40440</v>
      </c>
      <c r="AK26" s="244">
        <v>43020</v>
      </c>
      <c r="AL26" s="184" t="s">
        <v>355</v>
      </c>
      <c r="AM26" s="184" t="s">
        <v>355</v>
      </c>
      <c r="AN26" s="184" t="s">
        <v>288</v>
      </c>
      <c r="AO26" s="184">
        <v>0</v>
      </c>
      <c r="AP26" s="184" t="s">
        <v>356</v>
      </c>
      <c r="AQ26" s="184" t="s">
        <v>290</v>
      </c>
      <c r="AR26" s="184">
        <v>45</v>
      </c>
      <c r="AS26" s="184" t="s">
        <v>356</v>
      </c>
    </row>
    <row r="27" spans="1:45">
      <c r="A27" s="184" t="str">
        <f t="shared" si="0"/>
        <v>5/13/2016 - 4/13/2017Brooks</v>
      </c>
      <c r="B27" s="184" t="s">
        <v>359</v>
      </c>
      <c r="C27" s="184" t="s">
        <v>110</v>
      </c>
      <c r="D27" s="184">
        <v>29300</v>
      </c>
      <c r="E27" s="243">
        <v>18350</v>
      </c>
      <c r="F27" s="243">
        <v>21000</v>
      </c>
      <c r="G27" s="243">
        <v>23600</v>
      </c>
      <c r="H27" s="243">
        <v>26200</v>
      </c>
      <c r="I27" s="243">
        <v>28300</v>
      </c>
      <c r="J27" s="243">
        <v>30400</v>
      </c>
      <c r="K27" s="243">
        <v>32500</v>
      </c>
      <c r="L27" s="243">
        <v>34600</v>
      </c>
      <c r="M27" s="244">
        <v>22020</v>
      </c>
      <c r="N27" s="244">
        <v>25200</v>
      </c>
      <c r="O27" s="244">
        <v>28320</v>
      </c>
      <c r="P27" s="244">
        <v>31440</v>
      </c>
      <c r="Q27" s="244">
        <v>33960</v>
      </c>
      <c r="R27" s="244">
        <v>36480</v>
      </c>
      <c r="S27" s="244">
        <v>39000</v>
      </c>
      <c r="T27" s="244">
        <v>41520</v>
      </c>
      <c r="U27" s="184" t="s">
        <v>301</v>
      </c>
      <c r="AL27" s="184" t="s">
        <v>358</v>
      </c>
      <c r="AM27" s="184" t="s">
        <v>358</v>
      </c>
      <c r="AN27" s="184" t="s">
        <v>288</v>
      </c>
      <c r="AO27" s="184">
        <v>0</v>
      </c>
      <c r="AP27" s="184" t="s">
        <v>359</v>
      </c>
      <c r="AQ27" s="184" t="s">
        <v>290</v>
      </c>
      <c r="AR27" s="184">
        <v>47</v>
      </c>
      <c r="AS27" s="184" t="s">
        <v>359</v>
      </c>
    </row>
    <row r="28" spans="1:45">
      <c r="A28" s="184" t="str">
        <f t="shared" si="0"/>
        <v>5/13/2016 - 4/13/2017Brown</v>
      </c>
      <c r="B28" s="184" t="s">
        <v>362</v>
      </c>
      <c r="C28" s="184" t="s">
        <v>111</v>
      </c>
      <c r="D28" s="184">
        <v>50200</v>
      </c>
      <c r="E28" s="243">
        <v>18350</v>
      </c>
      <c r="F28" s="243">
        <v>21000</v>
      </c>
      <c r="G28" s="243">
        <v>23600</v>
      </c>
      <c r="H28" s="243">
        <v>26200</v>
      </c>
      <c r="I28" s="243">
        <v>28300</v>
      </c>
      <c r="J28" s="243">
        <v>30400</v>
      </c>
      <c r="K28" s="243">
        <v>32500</v>
      </c>
      <c r="L28" s="243">
        <v>34600</v>
      </c>
      <c r="M28" s="244">
        <v>22020</v>
      </c>
      <c r="N28" s="244">
        <v>25200</v>
      </c>
      <c r="O28" s="244">
        <v>28320</v>
      </c>
      <c r="P28" s="244">
        <v>31440</v>
      </c>
      <c r="Q28" s="244">
        <v>33960</v>
      </c>
      <c r="R28" s="244">
        <v>36480</v>
      </c>
      <c r="S28" s="244">
        <v>39000</v>
      </c>
      <c r="T28" s="244">
        <v>41520</v>
      </c>
      <c r="U28" s="184" t="s">
        <v>286</v>
      </c>
      <c r="V28" s="243">
        <v>18450</v>
      </c>
      <c r="W28" s="243">
        <v>21100</v>
      </c>
      <c r="X28" s="243">
        <v>23750</v>
      </c>
      <c r="Y28" s="243">
        <v>26350</v>
      </c>
      <c r="Z28" s="243">
        <v>28500</v>
      </c>
      <c r="AA28" s="243">
        <v>30600</v>
      </c>
      <c r="AB28" s="243">
        <v>32700</v>
      </c>
      <c r="AC28" s="243">
        <v>34800</v>
      </c>
      <c r="AD28" s="244">
        <v>22140</v>
      </c>
      <c r="AE28" s="244">
        <v>25320</v>
      </c>
      <c r="AF28" s="244">
        <v>28500</v>
      </c>
      <c r="AG28" s="244">
        <v>31620</v>
      </c>
      <c r="AH28" s="244">
        <v>34200</v>
      </c>
      <c r="AI28" s="244">
        <v>36720</v>
      </c>
      <c r="AJ28" s="244">
        <v>39240</v>
      </c>
      <c r="AK28" s="244">
        <v>41760</v>
      </c>
      <c r="AL28" s="184" t="s">
        <v>361</v>
      </c>
      <c r="AM28" s="184" t="s">
        <v>361</v>
      </c>
      <c r="AN28" s="184" t="s">
        <v>288</v>
      </c>
      <c r="AO28" s="184">
        <v>0</v>
      </c>
      <c r="AP28" s="184" t="s">
        <v>362</v>
      </c>
      <c r="AQ28" s="184" t="s">
        <v>290</v>
      </c>
      <c r="AR28" s="184">
        <v>49</v>
      </c>
      <c r="AS28" s="184" t="s">
        <v>362</v>
      </c>
    </row>
    <row r="29" spans="1:45">
      <c r="A29" s="184" t="str">
        <f t="shared" si="0"/>
        <v>5/13/2016 - 4/13/2017Burleson</v>
      </c>
      <c r="B29" s="184" t="s">
        <v>364</v>
      </c>
      <c r="C29" s="184" t="s">
        <v>35</v>
      </c>
      <c r="D29" s="184">
        <v>58900</v>
      </c>
      <c r="E29" s="243">
        <v>20650</v>
      </c>
      <c r="F29" s="243">
        <v>23600</v>
      </c>
      <c r="G29" s="243">
        <v>26550</v>
      </c>
      <c r="H29" s="243">
        <v>29450</v>
      </c>
      <c r="I29" s="243">
        <v>31850</v>
      </c>
      <c r="J29" s="243">
        <v>34200</v>
      </c>
      <c r="K29" s="243">
        <v>36550</v>
      </c>
      <c r="L29" s="243">
        <v>38900</v>
      </c>
      <c r="M29" s="244">
        <v>24780</v>
      </c>
      <c r="N29" s="244">
        <v>28320</v>
      </c>
      <c r="O29" s="244">
        <v>31860</v>
      </c>
      <c r="P29" s="244">
        <v>35340</v>
      </c>
      <c r="Q29" s="244">
        <v>38220</v>
      </c>
      <c r="R29" s="244">
        <v>41040</v>
      </c>
      <c r="S29" s="244">
        <v>43860</v>
      </c>
      <c r="T29" s="244">
        <v>46680</v>
      </c>
      <c r="U29" s="184" t="s">
        <v>286</v>
      </c>
      <c r="V29" s="243">
        <v>21700</v>
      </c>
      <c r="W29" s="243">
        <v>24800</v>
      </c>
      <c r="X29" s="243">
        <v>27900</v>
      </c>
      <c r="Y29" s="243">
        <v>31000</v>
      </c>
      <c r="Z29" s="243">
        <v>33500</v>
      </c>
      <c r="AA29" s="243">
        <v>36000</v>
      </c>
      <c r="AB29" s="243">
        <v>38450</v>
      </c>
      <c r="AC29" s="243">
        <v>40950</v>
      </c>
      <c r="AD29" s="244">
        <v>26040</v>
      </c>
      <c r="AE29" s="244">
        <v>29760</v>
      </c>
      <c r="AF29" s="244">
        <v>33480</v>
      </c>
      <c r="AG29" s="244">
        <v>37200</v>
      </c>
      <c r="AH29" s="244">
        <v>40200</v>
      </c>
      <c r="AI29" s="244">
        <v>43200</v>
      </c>
      <c r="AJ29" s="244">
        <v>46140</v>
      </c>
      <c r="AK29" s="244">
        <v>49140</v>
      </c>
      <c r="AL29" s="184" t="s">
        <v>363</v>
      </c>
      <c r="AM29" s="184" t="s">
        <v>363</v>
      </c>
      <c r="AN29" s="184" t="s">
        <v>288</v>
      </c>
      <c r="AO29" s="184">
        <v>1</v>
      </c>
      <c r="AP29" s="184" t="s">
        <v>364</v>
      </c>
      <c r="AQ29" s="184" t="s">
        <v>290</v>
      </c>
      <c r="AR29" s="184">
        <v>51</v>
      </c>
      <c r="AS29" s="184" t="s">
        <v>364</v>
      </c>
    </row>
    <row r="30" spans="1:45">
      <c r="A30" s="184" t="str">
        <f t="shared" si="0"/>
        <v>5/13/2016 - 4/13/2017Burnet</v>
      </c>
      <c r="B30" s="184" t="s">
        <v>367</v>
      </c>
      <c r="C30" s="184" t="s">
        <v>112</v>
      </c>
      <c r="D30" s="184">
        <v>59700</v>
      </c>
      <c r="E30" s="243">
        <v>20900</v>
      </c>
      <c r="F30" s="243">
        <v>23900</v>
      </c>
      <c r="G30" s="243">
        <v>26900</v>
      </c>
      <c r="H30" s="243">
        <v>29850</v>
      </c>
      <c r="I30" s="243">
        <v>32250</v>
      </c>
      <c r="J30" s="243">
        <v>34650</v>
      </c>
      <c r="K30" s="243">
        <v>37050</v>
      </c>
      <c r="L30" s="243">
        <v>39450</v>
      </c>
      <c r="M30" s="244">
        <v>25080</v>
      </c>
      <c r="N30" s="244">
        <v>28680</v>
      </c>
      <c r="O30" s="244">
        <v>32280</v>
      </c>
      <c r="P30" s="244">
        <v>35820</v>
      </c>
      <c r="Q30" s="244">
        <v>38700</v>
      </c>
      <c r="R30" s="244">
        <v>41580</v>
      </c>
      <c r="S30" s="244">
        <v>44460</v>
      </c>
      <c r="T30" s="244">
        <v>47340</v>
      </c>
      <c r="U30" s="184" t="s">
        <v>286</v>
      </c>
      <c r="V30" s="243">
        <v>21600</v>
      </c>
      <c r="W30" s="243">
        <v>24700</v>
      </c>
      <c r="X30" s="243">
        <v>27800</v>
      </c>
      <c r="Y30" s="243">
        <v>30850</v>
      </c>
      <c r="Z30" s="243">
        <v>33350</v>
      </c>
      <c r="AA30" s="243">
        <v>35800</v>
      </c>
      <c r="AB30" s="243">
        <v>38300</v>
      </c>
      <c r="AC30" s="243">
        <v>40750</v>
      </c>
      <c r="AD30" s="244">
        <v>25920</v>
      </c>
      <c r="AE30" s="244">
        <v>29640</v>
      </c>
      <c r="AF30" s="244">
        <v>33360</v>
      </c>
      <c r="AG30" s="244">
        <v>37020</v>
      </c>
      <c r="AH30" s="244">
        <v>40020</v>
      </c>
      <c r="AI30" s="244">
        <v>42960</v>
      </c>
      <c r="AJ30" s="244">
        <v>45960</v>
      </c>
      <c r="AK30" s="244">
        <v>48900</v>
      </c>
      <c r="AL30" s="184" t="s">
        <v>366</v>
      </c>
      <c r="AM30" s="184" t="s">
        <v>366</v>
      </c>
      <c r="AN30" s="184" t="s">
        <v>288</v>
      </c>
      <c r="AO30" s="184">
        <v>0</v>
      </c>
      <c r="AP30" s="184" t="s">
        <v>367</v>
      </c>
      <c r="AQ30" s="184" t="s">
        <v>290</v>
      </c>
      <c r="AR30" s="184">
        <v>53</v>
      </c>
      <c r="AS30" s="184" t="s">
        <v>367</v>
      </c>
    </row>
    <row r="31" spans="1:45">
      <c r="A31" s="184" t="str">
        <f t="shared" si="0"/>
        <v>5/13/2016 - 4/13/2017Caldwell</v>
      </c>
      <c r="B31" s="184" t="s">
        <v>369</v>
      </c>
      <c r="C31" s="184" t="s">
        <v>26</v>
      </c>
      <c r="D31" s="184">
        <v>77800</v>
      </c>
      <c r="E31" s="243">
        <v>27250</v>
      </c>
      <c r="F31" s="243">
        <v>31150</v>
      </c>
      <c r="G31" s="243">
        <v>35050</v>
      </c>
      <c r="H31" s="243">
        <v>38900</v>
      </c>
      <c r="I31" s="243">
        <v>42050</v>
      </c>
      <c r="J31" s="243">
        <v>45150</v>
      </c>
      <c r="K31" s="243">
        <v>48250</v>
      </c>
      <c r="L31" s="243">
        <v>51350</v>
      </c>
      <c r="M31" s="244">
        <v>32700</v>
      </c>
      <c r="N31" s="244">
        <v>37380</v>
      </c>
      <c r="O31" s="244">
        <v>42060</v>
      </c>
      <c r="P31" s="244">
        <v>46680</v>
      </c>
      <c r="Q31" s="244">
        <v>50460</v>
      </c>
      <c r="R31" s="244">
        <v>54180</v>
      </c>
      <c r="S31" s="244">
        <v>57900</v>
      </c>
      <c r="T31" s="244">
        <v>61620</v>
      </c>
      <c r="U31" s="184" t="s">
        <v>286</v>
      </c>
      <c r="V31" s="243">
        <v>28050</v>
      </c>
      <c r="W31" s="243">
        <v>32050</v>
      </c>
      <c r="X31" s="243">
        <v>36050</v>
      </c>
      <c r="Y31" s="243">
        <v>40050</v>
      </c>
      <c r="Z31" s="243">
        <v>43300</v>
      </c>
      <c r="AA31" s="243">
        <v>46500</v>
      </c>
      <c r="AB31" s="243">
        <v>49700</v>
      </c>
      <c r="AC31" s="243">
        <v>52900</v>
      </c>
      <c r="AD31" s="244">
        <v>33660</v>
      </c>
      <c r="AE31" s="244">
        <v>38460</v>
      </c>
      <c r="AF31" s="244">
        <v>43260</v>
      </c>
      <c r="AG31" s="244">
        <v>48060</v>
      </c>
      <c r="AH31" s="244">
        <v>51960</v>
      </c>
      <c r="AI31" s="244">
        <v>55800</v>
      </c>
      <c r="AJ31" s="244">
        <v>59640</v>
      </c>
      <c r="AK31" s="244">
        <v>63480</v>
      </c>
      <c r="AL31" s="184" t="s">
        <v>368</v>
      </c>
      <c r="AM31" s="184" t="s">
        <v>368</v>
      </c>
      <c r="AN31" s="184" t="s">
        <v>288</v>
      </c>
      <c r="AO31" s="184">
        <v>1</v>
      </c>
      <c r="AP31" s="184" t="s">
        <v>369</v>
      </c>
      <c r="AQ31" s="184" t="s">
        <v>290</v>
      </c>
      <c r="AR31" s="184">
        <v>55</v>
      </c>
      <c r="AS31" s="184" t="s">
        <v>369</v>
      </c>
    </row>
    <row r="32" spans="1:45">
      <c r="A32" s="184" t="str">
        <f t="shared" si="0"/>
        <v>5/13/2016 - 4/13/2017Calhoun</v>
      </c>
      <c r="B32" s="184" t="s">
        <v>372</v>
      </c>
      <c r="C32" s="184" t="s">
        <v>113</v>
      </c>
      <c r="D32" s="184">
        <v>57600</v>
      </c>
      <c r="E32" s="243">
        <v>20200</v>
      </c>
      <c r="F32" s="243">
        <v>23050</v>
      </c>
      <c r="G32" s="243">
        <v>25950</v>
      </c>
      <c r="H32" s="243">
        <v>28800</v>
      </c>
      <c r="I32" s="243">
        <v>31150</v>
      </c>
      <c r="J32" s="243">
        <v>33450</v>
      </c>
      <c r="K32" s="243">
        <v>35750</v>
      </c>
      <c r="L32" s="243">
        <v>38050</v>
      </c>
      <c r="M32" s="244">
        <v>24240</v>
      </c>
      <c r="N32" s="244">
        <v>27660</v>
      </c>
      <c r="O32" s="244">
        <v>31140</v>
      </c>
      <c r="P32" s="244">
        <v>34560</v>
      </c>
      <c r="Q32" s="244">
        <v>37380</v>
      </c>
      <c r="R32" s="244">
        <v>40140</v>
      </c>
      <c r="S32" s="244">
        <v>42900</v>
      </c>
      <c r="T32" s="244">
        <v>45660</v>
      </c>
      <c r="U32" s="184" t="s">
        <v>286</v>
      </c>
      <c r="V32" s="243">
        <v>20300</v>
      </c>
      <c r="W32" s="243">
        <v>23200</v>
      </c>
      <c r="X32" s="243">
        <v>26100</v>
      </c>
      <c r="Y32" s="243">
        <v>28950</v>
      </c>
      <c r="Z32" s="243">
        <v>31300</v>
      </c>
      <c r="AA32" s="243">
        <v>33600</v>
      </c>
      <c r="AB32" s="243">
        <v>35900</v>
      </c>
      <c r="AC32" s="243">
        <v>38250</v>
      </c>
      <c r="AD32" s="244">
        <v>24360</v>
      </c>
      <c r="AE32" s="244">
        <v>27840</v>
      </c>
      <c r="AF32" s="244">
        <v>31320</v>
      </c>
      <c r="AG32" s="244">
        <v>34740</v>
      </c>
      <c r="AH32" s="244">
        <v>37560</v>
      </c>
      <c r="AI32" s="244">
        <v>40320</v>
      </c>
      <c r="AJ32" s="244">
        <v>43080</v>
      </c>
      <c r="AK32" s="244">
        <v>45900</v>
      </c>
      <c r="AL32" s="184" t="s">
        <v>371</v>
      </c>
      <c r="AM32" s="184" t="s">
        <v>371</v>
      </c>
      <c r="AN32" s="184" t="s">
        <v>288</v>
      </c>
      <c r="AO32" s="184">
        <v>0</v>
      </c>
      <c r="AP32" s="184" t="s">
        <v>372</v>
      </c>
      <c r="AQ32" s="184" t="s">
        <v>290</v>
      </c>
      <c r="AR32" s="184">
        <v>57</v>
      </c>
      <c r="AS32" s="184" t="s">
        <v>372</v>
      </c>
    </row>
    <row r="33" spans="1:45">
      <c r="A33" s="184" t="str">
        <f t="shared" si="0"/>
        <v>5/13/2016 - 4/13/2017Callahan</v>
      </c>
      <c r="B33" s="184" t="s">
        <v>375</v>
      </c>
      <c r="C33" s="184" t="s">
        <v>12</v>
      </c>
      <c r="D33" s="184">
        <v>58000</v>
      </c>
      <c r="E33" s="243">
        <v>20300</v>
      </c>
      <c r="F33" s="243">
        <v>23200</v>
      </c>
      <c r="G33" s="243">
        <v>26100</v>
      </c>
      <c r="H33" s="243">
        <v>29000</v>
      </c>
      <c r="I33" s="243">
        <v>31350</v>
      </c>
      <c r="J33" s="243">
        <v>33650</v>
      </c>
      <c r="K33" s="243">
        <v>36000</v>
      </c>
      <c r="L33" s="243">
        <v>38300</v>
      </c>
      <c r="M33" s="244">
        <v>24360</v>
      </c>
      <c r="N33" s="244">
        <v>27840</v>
      </c>
      <c r="O33" s="244">
        <v>31320</v>
      </c>
      <c r="P33" s="244">
        <v>34800</v>
      </c>
      <c r="Q33" s="244">
        <v>37620</v>
      </c>
      <c r="R33" s="244">
        <v>40380</v>
      </c>
      <c r="S33" s="244">
        <v>43200</v>
      </c>
      <c r="T33" s="244">
        <v>45960</v>
      </c>
      <c r="U33" s="184" t="s">
        <v>301</v>
      </c>
      <c r="AL33" s="184" t="s">
        <v>374</v>
      </c>
      <c r="AM33" s="184" t="s">
        <v>374</v>
      </c>
      <c r="AN33" s="184" t="s">
        <v>288</v>
      </c>
      <c r="AO33" s="184">
        <v>1</v>
      </c>
      <c r="AP33" s="184" t="s">
        <v>375</v>
      </c>
      <c r="AQ33" s="184" t="s">
        <v>290</v>
      </c>
      <c r="AR33" s="184">
        <v>59</v>
      </c>
      <c r="AS33" s="184" t="s">
        <v>375</v>
      </c>
    </row>
    <row r="34" spans="1:45">
      <c r="A34" s="184" t="str">
        <f t="shared" si="0"/>
        <v>5/13/2016 - 4/13/2017Cameron</v>
      </c>
      <c r="B34" s="184" t="s">
        <v>378</v>
      </c>
      <c r="C34" s="184" t="s">
        <v>33</v>
      </c>
      <c r="D34" s="184">
        <v>38200</v>
      </c>
      <c r="E34" s="243">
        <v>18350</v>
      </c>
      <c r="F34" s="243">
        <v>21000</v>
      </c>
      <c r="G34" s="243">
        <v>23600</v>
      </c>
      <c r="H34" s="243">
        <v>26200</v>
      </c>
      <c r="I34" s="243">
        <v>28300</v>
      </c>
      <c r="J34" s="243">
        <v>30400</v>
      </c>
      <c r="K34" s="243">
        <v>32500</v>
      </c>
      <c r="L34" s="243">
        <v>34600</v>
      </c>
      <c r="M34" s="244">
        <v>22020</v>
      </c>
      <c r="N34" s="244">
        <v>25200</v>
      </c>
      <c r="O34" s="244">
        <v>28320</v>
      </c>
      <c r="P34" s="244">
        <v>31440</v>
      </c>
      <c r="Q34" s="244">
        <v>33960</v>
      </c>
      <c r="R34" s="244">
        <v>36480</v>
      </c>
      <c r="S34" s="244">
        <v>39000</v>
      </c>
      <c r="T34" s="244">
        <v>41520</v>
      </c>
      <c r="U34" s="184" t="s">
        <v>286</v>
      </c>
      <c r="V34" s="243">
        <v>18800</v>
      </c>
      <c r="W34" s="243">
        <v>21500</v>
      </c>
      <c r="X34" s="243">
        <v>24200</v>
      </c>
      <c r="Y34" s="243">
        <v>26850</v>
      </c>
      <c r="Z34" s="243">
        <v>29000</v>
      </c>
      <c r="AA34" s="243">
        <v>31150</v>
      </c>
      <c r="AB34" s="243">
        <v>33300</v>
      </c>
      <c r="AC34" s="243">
        <v>35450</v>
      </c>
      <c r="AD34" s="244">
        <v>22560</v>
      </c>
      <c r="AE34" s="244">
        <v>25800</v>
      </c>
      <c r="AF34" s="244">
        <v>29040</v>
      </c>
      <c r="AG34" s="244">
        <v>32220</v>
      </c>
      <c r="AH34" s="244">
        <v>34800</v>
      </c>
      <c r="AI34" s="244">
        <v>37380</v>
      </c>
      <c r="AJ34" s="244">
        <v>39960</v>
      </c>
      <c r="AK34" s="244">
        <v>42540</v>
      </c>
      <c r="AL34" s="184" t="s">
        <v>377</v>
      </c>
      <c r="AM34" s="184" t="s">
        <v>377</v>
      </c>
      <c r="AN34" s="184" t="s">
        <v>288</v>
      </c>
      <c r="AO34" s="184">
        <v>1</v>
      </c>
      <c r="AP34" s="184" t="s">
        <v>378</v>
      </c>
      <c r="AQ34" s="184" t="s">
        <v>290</v>
      </c>
      <c r="AR34" s="184">
        <v>61</v>
      </c>
      <c r="AS34" s="184" t="s">
        <v>378</v>
      </c>
    </row>
    <row r="35" spans="1:45">
      <c r="A35" s="184" t="str">
        <f t="shared" si="0"/>
        <v>5/13/2016 - 4/13/2017Camp</v>
      </c>
      <c r="B35" s="184" t="s">
        <v>381</v>
      </c>
      <c r="C35" s="184" t="s">
        <v>114</v>
      </c>
      <c r="D35" s="184">
        <v>47000</v>
      </c>
      <c r="E35" s="243">
        <v>18350</v>
      </c>
      <c r="F35" s="243">
        <v>21000</v>
      </c>
      <c r="G35" s="243">
        <v>23600</v>
      </c>
      <c r="H35" s="243">
        <v>26200</v>
      </c>
      <c r="I35" s="243">
        <v>28300</v>
      </c>
      <c r="J35" s="243">
        <v>30400</v>
      </c>
      <c r="K35" s="243">
        <v>32500</v>
      </c>
      <c r="L35" s="243">
        <v>34600</v>
      </c>
      <c r="M35" s="244">
        <v>22020</v>
      </c>
      <c r="N35" s="244">
        <v>25200</v>
      </c>
      <c r="O35" s="244">
        <v>28320</v>
      </c>
      <c r="P35" s="244">
        <v>31440</v>
      </c>
      <c r="Q35" s="244">
        <v>33960</v>
      </c>
      <c r="R35" s="244">
        <v>36480</v>
      </c>
      <c r="S35" s="244">
        <v>39000</v>
      </c>
      <c r="T35" s="244">
        <v>41520</v>
      </c>
      <c r="U35" s="184" t="s">
        <v>301</v>
      </c>
      <c r="AL35" s="184" t="s">
        <v>380</v>
      </c>
      <c r="AM35" s="184" t="s">
        <v>380</v>
      </c>
      <c r="AN35" s="184" t="s">
        <v>288</v>
      </c>
      <c r="AO35" s="184">
        <v>0</v>
      </c>
      <c r="AP35" s="184" t="s">
        <v>381</v>
      </c>
      <c r="AQ35" s="184" t="s">
        <v>290</v>
      </c>
      <c r="AR35" s="184">
        <v>63</v>
      </c>
      <c r="AS35" s="184" t="s">
        <v>381</v>
      </c>
    </row>
    <row r="36" spans="1:45">
      <c r="A36" s="184" t="str">
        <f t="shared" si="0"/>
        <v>5/13/2016 - 4/13/2017Carson</v>
      </c>
      <c r="B36" s="184" t="s">
        <v>383</v>
      </c>
      <c r="C36" s="184" t="s">
        <v>22</v>
      </c>
      <c r="D36" s="184">
        <v>63200</v>
      </c>
      <c r="E36" s="243">
        <v>22150</v>
      </c>
      <c r="F36" s="243">
        <v>25300</v>
      </c>
      <c r="G36" s="243">
        <v>28450</v>
      </c>
      <c r="H36" s="243">
        <v>31600</v>
      </c>
      <c r="I36" s="243">
        <v>34150</v>
      </c>
      <c r="J36" s="243">
        <v>36700</v>
      </c>
      <c r="K36" s="243">
        <v>39200</v>
      </c>
      <c r="L36" s="243">
        <v>41750</v>
      </c>
      <c r="M36" s="244">
        <v>26580</v>
      </c>
      <c r="N36" s="244">
        <v>30360</v>
      </c>
      <c r="O36" s="244">
        <v>34140</v>
      </c>
      <c r="P36" s="244">
        <v>37920</v>
      </c>
      <c r="Q36" s="244">
        <v>40980</v>
      </c>
      <c r="R36" s="244">
        <v>44040</v>
      </c>
      <c r="S36" s="244">
        <v>47040</v>
      </c>
      <c r="T36" s="244">
        <v>50100</v>
      </c>
      <c r="U36" s="184" t="s">
        <v>286</v>
      </c>
      <c r="V36" s="243">
        <v>22200</v>
      </c>
      <c r="W36" s="243">
        <v>25400</v>
      </c>
      <c r="X36" s="243">
        <v>28550</v>
      </c>
      <c r="Y36" s="243">
        <v>31700</v>
      </c>
      <c r="Z36" s="243">
        <v>34250</v>
      </c>
      <c r="AA36" s="243">
        <v>36800</v>
      </c>
      <c r="AB36" s="243">
        <v>39350</v>
      </c>
      <c r="AC36" s="243">
        <v>41850</v>
      </c>
      <c r="AD36" s="244">
        <v>26640</v>
      </c>
      <c r="AE36" s="244">
        <v>30480</v>
      </c>
      <c r="AF36" s="244">
        <v>34260</v>
      </c>
      <c r="AG36" s="244">
        <v>38040</v>
      </c>
      <c r="AH36" s="244">
        <v>41100</v>
      </c>
      <c r="AI36" s="244">
        <v>44160</v>
      </c>
      <c r="AJ36" s="244">
        <v>47220</v>
      </c>
      <c r="AK36" s="244">
        <v>50220</v>
      </c>
      <c r="AL36" s="184" t="s">
        <v>382</v>
      </c>
      <c r="AM36" s="184" t="s">
        <v>382</v>
      </c>
      <c r="AN36" s="184" t="s">
        <v>288</v>
      </c>
      <c r="AO36" s="184">
        <v>1</v>
      </c>
      <c r="AP36" s="184" t="s">
        <v>383</v>
      </c>
      <c r="AQ36" s="184" t="s">
        <v>290</v>
      </c>
      <c r="AR36" s="184">
        <v>65</v>
      </c>
      <c r="AS36" s="184" t="s">
        <v>383</v>
      </c>
    </row>
    <row r="37" spans="1:45">
      <c r="A37" s="184" t="str">
        <f t="shared" si="0"/>
        <v>5/13/2016 - 4/13/2017Cass</v>
      </c>
      <c r="B37" s="184" t="s">
        <v>386</v>
      </c>
      <c r="C37" s="184" t="s">
        <v>115</v>
      </c>
      <c r="D37" s="184">
        <v>48300</v>
      </c>
      <c r="E37" s="243">
        <v>18350</v>
      </c>
      <c r="F37" s="243">
        <v>21000</v>
      </c>
      <c r="G37" s="243">
        <v>23600</v>
      </c>
      <c r="H37" s="243">
        <v>26200</v>
      </c>
      <c r="I37" s="243">
        <v>28300</v>
      </c>
      <c r="J37" s="243">
        <v>30400</v>
      </c>
      <c r="K37" s="243">
        <v>32500</v>
      </c>
      <c r="L37" s="243">
        <v>34600</v>
      </c>
      <c r="M37" s="244">
        <v>22020</v>
      </c>
      <c r="N37" s="244">
        <v>25200</v>
      </c>
      <c r="O37" s="244">
        <v>28320</v>
      </c>
      <c r="P37" s="244">
        <v>31440</v>
      </c>
      <c r="Q37" s="244">
        <v>33960</v>
      </c>
      <c r="R37" s="244">
        <v>36480</v>
      </c>
      <c r="S37" s="244">
        <v>39000</v>
      </c>
      <c r="T37" s="244">
        <v>41520</v>
      </c>
      <c r="U37" s="184" t="s">
        <v>301</v>
      </c>
      <c r="AL37" s="184" t="s">
        <v>385</v>
      </c>
      <c r="AM37" s="184" t="s">
        <v>385</v>
      </c>
      <c r="AN37" s="184" t="s">
        <v>288</v>
      </c>
      <c r="AO37" s="184">
        <v>0</v>
      </c>
      <c r="AP37" s="184" t="s">
        <v>386</v>
      </c>
      <c r="AQ37" s="184" t="s">
        <v>290</v>
      </c>
      <c r="AR37" s="184">
        <v>67</v>
      </c>
      <c r="AS37" s="184" t="s">
        <v>386</v>
      </c>
    </row>
    <row r="38" spans="1:45">
      <c r="A38" s="184" t="str">
        <f t="shared" si="0"/>
        <v>5/13/2016 - 4/13/2017Castro</v>
      </c>
      <c r="B38" s="184" t="s">
        <v>389</v>
      </c>
      <c r="C38" s="184" t="s">
        <v>116</v>
      </c>
      <c r="D38" s="184">
        <v>41700</v>
      </c>
      <c r="E38" s="243">
        <v>18350</v>
      </c>
      <c r="F38" s="243">
        <v>21000</v>
      </c>
      <c r="G38" s="243">
        <v>23600</v>
      </c>
      <c r="H38" s="243">
        <v>26200</v>
      </c>
      <c r="I38" s="243">
        <v>28300</v>
      </c>
      <c r="J38" s="243">
        <v>30400</v>
      </c>
      <c r="K38" s="243">
        <v>32500</v>
      </c>
      <c r="L38" s="243">
        <v>34600</v>
      </c>
      <c r="M38" s="244">
        <v>22020</v>
      </c>
      <c r="N38" s="244">
        <v>25200</v>
      </c>
      <c r="O38" s="244">
        <v>28320</v>
      </c>
      <c r="P38" s="244">
        <v>31440</v>
      </c>
      <c r="Q38" s="244">
        <v>33960</v>
      </c>
      <c r="R38" s="244">
        <v>36480</v>
      </c>
      <c r="S38" s="244">
        <v>39000</v>
      </c>
      <c r="T38" s="244">
        <v>41520</v>
      </c>
      <c r="U38" s="184" t="s">
        <v>301</v>
      </c>
      <c r="AL38" s="184" t="s">
        <v>388</v>
      </c>
      <c r="AM38" s="184" t="s">
        <v>388</v>
      </c>
      <c r="AN38" s="184" t="s">
        <v>288</v>
      </c>
      <c r="AO38" s="184">
        <v>0</v>
      </c>
      <c r="AP38" s="184" t="s">
        <v>389</v>
      </c>
      <c r="AQ38" s="184" t="s">
        <v>290</v>
      </c>
      <c r="AR38" s="184">
        <v>69</v>
      </c>
      <c r="AS38" s="184" t="s">
        <v>389</v>
      </c>
    </row>
    <row r="39" spans="1:45">
      <c r="A39" s="184" t="str">
        <f t="shared" si="0"/>
        <v>5/13/2016 - 4/13/2017Chambers</v>
      </c>
      <c r="B39" s="184" t="s">
        <v>392</v>
      </c>
      <c r="C39" s="184" t="s">
        <v>52</v>
      </c>
      <c r="D39" s="184">
        <v>69200</v>
      </c>
      <c r="E39" s="243">
        <v>24250</v>
      </c>
      <c r="F39" s="243">
        <v>27700</v>
      </c>
      <c r="G39" s="243">
        <v>31150</v>
      </c>
      <c r="H39" s="243">
        <v>34600</v>
      </c>
      <c r="I39" s="243">
        <v>37400</v>
      </c>
      <c r="J39" s="243">
        <v>40150</v>
      </c>
      <c r="K39" s="243">
        <v>42950</v>
      </c>
      <c r="L39" s="243">
        <v>45700</v>
      </c>
      <c r="M39" s="244">
        <v>29100</v>
      </c>
      <c r="N39" s="244">
        <v>33240</v>
      </c>
      <c r="O39" s="244">
        <v>37380</v>
      </c>
      <c r="P39" s="244">
        <v>41520</v>
      </c>
      <c r="Q39" s="244">
        <v>44880</v>
      </c>
      <c r="R39" s="244">
        <v>48180</v>
      </c>
      <c r="S39" s="244">
        <v>51540</v>
      </c>
      <c r="T39" s="244">
        <v>54840</v>
      </c>
      <c r="U39" s="184" t="s">
        <v>286</v>
      </c>
      <c r="V39" s="243">
        <v>24300</v>
      </c>
      <c r="W39" s="243">
        <v>27750</v>
      </c>
      <c r="X39" s="243">
        <v>31200</v>
      </c>
      <c r="Y39" s="243">
        <v>34650</v>
      </c>
      <c r="Z39" s="243">
        <v>37450</v>
      </c>
      <c r="AA39" s="243">
        <v>40200</v>
      </c>
      <c r="AB39" s="243">
        <v>43000</v>
      </c>
      <c r="AC39" s="243">
        <v>45750</v>
      </c>
      <c r="AD39" s="244">
        <v>29160</v>
      </c>
      <c r="AE39" s="244">
        <v>33300</v>
      </c>
      <c r="AF39" s="244">
        <v>37440</v>
      </c>
      <c r="AG39" s="244">
        <v>41580</v>
      </c>
      <c r="AH39" s="244">
        <v>44940</v>
      </c>
      <c r="AI39" s="244">
        <v>48240</v>
      </c>
      <c r="AJ39" s="244">
        <v>51600</v>
      </c>
      <c r="AK39" s="244">
        <v>54900</v>
      </c>
      <c r="AL39" s="184" t="s">
        <v>391</v>
      </c>
      <c r="AM39" s="184" t="s">
        <v>391</v>
      </c>
      <c r="AN39" s="184" t="s">
        <v>288</v>
      </c>
      <c r="AO39" s="184">
        <v>1</v>
      </c>
      <c r="AP39" s="184" t="s">
        <v>392</v>
      </c>
      <c r="AQ39" s="184" t="s">
        <v>290</v>
      </c>
      <c r="AR39" s="184">
        <v>71</v>
      </c>
      <c r="AS39" s="184" t="s">
        <v>392</v>
      </c>
    </row>
    <row r="40" spans="1:45">
      <c r="A40" s="184" t="str">
        <f t="shared" si="0"/>
        <v>5/13/2016 - 4/13/2017Cherokee</v>
      </c>
      <c r="B40" s="184" t="s">
        <v>395</v>
      </c>
      <c r="C40" s="184" t="s">
        <v>117</v>
      </c>
      <c r="D40" s="184">
        <v>48000</v>
      </c>
      <c r="E40" s="243">
        <v>18350</v>
      </c>
      <c r="F40" s="243">
        <v>21000</v>
      </c>
      <c r="G40" s="243">
        <v>23600</v>
      </c>
      <c r="H40" s="243">
        <v>26200</v>
      </c>
      <c r="I40" s="243">
        <v>28300</v>
      </c>
      <c r="J40" s="243">
        <v>30400</v>
      </c>
      <c r="K40" s="243">
        <v>32500</v>
      </c>
      <c r="L40" s="243">
        <v>34600</v>
      </c>
      <c r="M40" s="244">
        <v>22020</v>
      </c>
      <c r="N40" s="244">
        <v>25200</v>
      </c>
      <c r="O40" s="244">
        <v>28320</v>
      </c>
      <c r="P40" s="244">
        <v>31440</v>
      </c>
      <c r="Q40" s="244">
        <v>33960</v>
      </c>
      <c r="R40" s="244">
        <v>36480</v>
      </c>
      <c r="S40" s="244">
        <v>39000</v>
      </c>
      <c r="T40" s="244">
        <v>41520</v>
      </c>
      <c r="U40" s="184" t="s">
        <v>286</v>
      </c>
      <c r="V40" s="243">
        <v>18500</v>
      </c>
      <c r="W40" s="243">
        <v>21150</v>
      </c>
      <c r="X40" s="243">
        <v>23800</v>
      </c>
      <c r="Y40" s="243">
        <v>26400</v>
      </c>
      <c r="Z40" s="243">
        <v>28550</v>
      </c>
      <c r="AA40" s="243">
        <v>30650</v>
      </c>
      <c r="AB40" s="243">
        <v>32750</v>
      </c>
      <c r="AC40" s="243">
        <v>34850</v>
      </c>
      <c r="AD40" s="244">
        <v>22200</v>
      </c>
      <c r="AE40" s="244">
        <v>25380</v>
      </c>
      <c r="AF40" s="244">
        <v>28560</v>
      </c>
      <c r="AG40" s="244">
        <v>31680</v>
      </c>
      <c r="AH40" s="244">
        <v>34260</v>
      </c>
      <c r="AI40" s="244">
        <v>36780</v>
      </c>
      <c r="AJ40" s="244">
        <v>39300</v>
      </c>
      <c r="AK40" s="244">
        <v>41820</v>
      </c>
      <c r="AL40" s="184" t="s">
        <v>394</v>
      </c>
      <c r="AM40" s="184" t="s">
        <v>394</v>
      </c>
      <c r="AN40" s="184" t="s">
        <v>288</v>
      </c>
      <c r="AO40" s="184">
        <v>0</v>
      </c>
      <c r="AP40" s="184" t="s">
        <v>395</v>
      </c>
      <c r="AQ40" s="184" t="s">
        <v>290</v>
      </c>
      <c r="AR40" s="184">
        <v>73</v>
      </c>
      <c r="AS40" s="184" t="s">
        <v>395</v>
      </c>
    </row>
    <row r="41" spans="1:45">
      <c r="A41" s="184" t="str">
        <f t="shared" si="0"/>
        <v>5/13/2016 - 4/13/2017Childress</v>
      </c>
      <c r="B41" s="184" t="s">
        <v>398</v>
      </c>
      <c r="C41" s="184" t="s">
        <v>118</v>
      </c>
      <c r="D41" s="184">
        <v>59700</v>
      </c>
      <c r="E41" s="243">
        <v>20900</v>
      </c>
      <c r="F41" s="243">
        <v>23900</v>
      </c>
      <c r="G41" s="243">
        <v>26900</v>
      </c>
      <c r="H41" s="243">
        <v>29850</v>
      </c>
      <c r="I41" s="243">
        <v>32250</v>
      </c>
      <c r="J41" s="243">
        <v>34650</v>
      </c>
      <c r="K41" s="243">
        <v>37050</v>
      </c>
      <c r="L41" s="243">
        <v>39450</v>
      </c>
      <c r="M41" s="244">
        <v>25080</v>
      </c>
      <c r="N41" s="244">
        <v>28680</v>
      </c>
      <c r="O41" s="244">
        <v>32280</v>
      </c>
      <c r="P41" s="244">
        <v>35820</v>
      </c>
      <c r="Q41" s="244">
        <v>38700</v>
      </c>
      <c r="R41" s="244">
        <v>41580</v>
      </c>
      <c r="S41" s="244">
        <v>44460</v>
      </c>
      <c r="T41" s="244">
        <v>47340</v>
      </c>
      <c r="U41" s="184" t="s">
        <v>286</v>
      </c>
      <c r="V41" s="243">
        <v>21600</v>
      </c>
      <c r="W41" s="243">
        <v>24700</v>
      </c>
      <c r="X41" s="243">
        <v>27800</v>
      </c>
      <c r="Y41" s="243">
        <v>30850</v>
      </c>
      <c r="Z41" s="243">
        <v>33350</v>
      </c>
      <c r="AA41" s="243">
        <v>35800</v>
      </c>
      <c r="AB41" s="243">
        <v>38300</v>
      </c>
      <c r="AC41" s="243">
        <v>40750</v>
      </c>
      <c r="AD41" s="244">
        <v>25920</v>
      </c>
      <c r="AE41" s="244">
        <v>29640</v>
      </c>
      <c r="AF41" s="244">
        <v>33360</v>
      </c>
      <c r="AG41" s="244">
        <v>37020</v>
      </c>
      <c r="AH41" s="244">
        <v>40020</v>
      </c>
      <c r="AI41" s="244">
        <v>42960</v>
      </c>
      <c r="AJ41" s="244">
        <v>45960</v>
      </c>
      <c r="AK41" s="244">
        <v>48900</v>
      </c>
      <c r="AL41" s="184" t="s">
        <v>397</v>
      </c>
      <c r="AM41" s="184" t="s">
        <v>397</v>
      </c>
      <c r="AN41" s="184" t="s">
        <v>288</v>
      </c>
      <c r="AO41" s="184">
        <v>0</v>
      </c>
      <c r="AP41" s="184" t="s">
        <v>398</v>
      </c>
      <c r="AQ41" s="184" t="s">
        <v>290</v>
      </c>
      <c r="AR41" s="184">
        <v>75</v>
      </c>
      <c r="AS41" s="184" t="s">
        <v>398</v>
      </c>
    </row>
    <row r="42" spans="1:45">
      <c r="A42" s="184" t="str">
        <f t="shared" si="0"/>
        <v>5/13/2016 - 4/13/2017Clay</v>
      </c>
      <c r="B42" s="184" t="s">
        <v>400</v>
      </c>
      <c r="C42" s="184" t="s">
        <v>93</v>
      </c>
      <c r="D42" s="184">
        <v>57400</v>
      </c>
      <c r="E42" s="243">
        <v>20100</v>
      </c>
      <c r="F42" s="243">
        <v>23000</v>
      </c>
      <c r="G42" s="243">
        <v>25850</v>
      </c>
      <c r="H42" s="243">
        <v>28700</v>
      </c>
      <c r="I42" s="243">
        <v>31000</v>
      </c>
      <c r="J42" s="243">
        <v>33300</v>
      </c>
      <c r="K42" s="243">
        <v>35600</v>
      </c>
      <c r="L42" s="243">
        <v>37900</v>
      </c>
      <c r="M42" s="244">
        <v>24120</v>
      </c>
      <c r="N42" s="244">
        <v>27600</v>
      </c>
      <c r="O42" s="244">
        <v>31020</v>
      </c>
      <c r="P42" s="244">
        <v>34440</v>
      </c>
      <c r="Q42" s="244">
        <v>37200</v>
      </c>
      <c r="R42" s="244">
        <v>39960</v>
      </c>
      <c r="S42" s="244">
        <v>42720</v>
      </c>
      <c r="T42" s="244">
        <v>45480</v>
      </c>
      <c r="U42" s="184" t="s">
        <v>301</v>
      </c>
      <c r="AL42" s="184" t="s">
        <v>399</v>
      </c>
      <c r="AM42" s="184" t="s">
        <v>399</v>
      </c>
      <c r="AN42" s="184" t="s">
        <v>288</v>
      </c>
      <c r="AO42" s="184">
        <v>1</v>
      </c>
      <c r="AP42" s="184" t="s">
        <v>400</v>
      </c>
      <c r="AQ42" s="184" t="s">
        <v>290</v>
      </c>
      <c r="AR42" s="184">
        <v>77</v>
      </c>
      <c r="AS42" s="184" t="s">
        <v>400</v>
      </c>
    </row>
    <row r="43" spans="1:45">
      <c r="A43" s="184" t="str">
        <f t="shared" si="0"/>
        <v>5/13/2016 - 4/13/2017Cochran</v>
      </c>
      <c r="B43" s="184" t="s">
        <v>403</v>
      </c>
      <c r="C43" s="184" t="s">
        <v>119</v>
      </c>
      <c r="D43" s="184">
        <v>44600</v>
      </c>
      <c r="E43" s="243">
        <v>18350</v>
      </c>
      <c r="F43" s="243">
        <v>21000</v>
      </c>
      <c r="G43" s="243">
        <v>23600</v>
      </c>
      <c r="H43" s="243">
        <v>26200</v>
      </c>
      <c r="I43" s="243">
        <v>28300</v>
      </c>
      <c r="J43" s="243">
        <v>30400</v>
      </c>
      <c r="K43" s="243">
        <v>32500</v>
      </c>
      <c r="L43" s="243">
        <v>34600</v>
      </c>
      <c r="M43" s="244">
        <v>22020</v>
      </c>
      <c r="N43" s="244">
        <v>25200</v>
      </c>
      <c r="O43" s="244">
        <v>28320</v>
      </c>
      <c r="P43" s="244">
        <v>31440</v>
      </c>
      <c r="Q43" s="244">
        <v>33960</v>
      </c>
      <c r="R43" s="244">
        <v>36480</v>
      </c>
      <c r="S43" s="244">
        <v>39000</v>
      </c>
      <c r="T43" s="244">
        <v>41520</v>
      </c>
      <c r="U43" s="184" t="s">
        <v>286</v>
      </c>
      <c r="V43" s="243">
        <v>20000</v>
      </c>
      <c r="W43" s="243">
        <v>22850</v>
      </c>
      <c r="X43" s="243">
        <v>25700</v>
      </c>
      <c r="Y43" s="243">
        <v>28550</v>
      </c>
      <c r="Z43" s="243">
        <v>30850</v>
      </c>
      <c r="AA43" s="243">
        <v>33150</v>
      </c>
      <c r="AB43" s="243">
        <v>35450</v>
      </c>
      <c r="AC43" s="243">
        <v>37700</v>
      </c>
      <c r="AD43" s="244">
        <v>24000</v>
      </c>
      <c r="AE43" s="244">
        <v>27420</v>
      </c>
      <c r="AF43" s="244">
        <v>30840</v>
      </c>
      <c r="AG43" s="244">
        <v>34260</v>
      </c>
      <c r="AH43" s="244">
        <v>37020</v>
      </c>
      <c r="AI43" s="244">
        <v>39780</v>
      </c>
      <c r="AJ43" s="244">
        <v>42540</v>
      </c>
      <c r="AK43" s="244">
        <v>45240</v>
      </c>
      <c r="AL43" s="184" t="s">
        <v>402</v>
      </c>
      <c r="AM43" s="184" t="s">
        <v>402</v>
      </c>
      <c r="AN43" s="184" t="s">
        <v>288</v>
      </c>
      <c r="AO43" s="184">
        <v>0</v>
      </c>
      <c r="AP43" s="184" t="s">
        <v>403</v>
      </c>
      <c r="AQ43" s="184" t="s">
        <v>290</v>
      </c>
      <c r="AR43" s="184">
        <v>79</v>
      </c>
      <c r="AS43" s="184" t="s">
        <v>403</v>
      </c>
    </row>
    <row r="44" spans="1:45">
      <c r="A44" s="184" t="str">
        <f t="shared" si="0"/>
        <v>5/13/2016 - 4/13/2017Coke</v>
      </c>
      <c r="B44" s="184" t="s">
        <v>406</v>
      </c>
      <c r="C44" s="184" t="s">
        <v>120</v>
      </c>
      <c r="D44" s="184">
        <v>62300</v>
      </c>
      <c r="E44" s="243">
        <v>21100</v>
      </c>
      <c r="F44" s="243">
        <v>24100</v>
      </c>
      <c r="G44" s="243">
        <v>27100</v>
      </c>
      <c r="H44" s="243">
        <v>30100</v>
      </c>
      <c r="I44" s="243">
        <v>32550</v>
      </c>
      <c r="J44" s="243">
        <v>34950</v>
      </c>
      <c r="K44" s="243">
        <v>37350</v>
      </c>
      <c r="L44" s="243">
        <v>39750</v>
      </c>
      <c r="M44" s="244">
        <v>25320</v>
      </c>
      <c r="N44" s="244">
        <v>28920</v>
      </c>
      <c r="O44" s="244">
        <v>32520</v>
      </c>
      <c r="P44" s="244">
        <v>36120</v>
      </c>
      <c r="Q44" s="244">
        <v>39060</v>
      </c>
      <c r="R44" s="244">
        <v>41940</v>
      </c>
      <c r="S44" s="244">
        <v>44820</v>
      </c>
      <c r="T44" s="244">
        <v>47700</v>
      </c>
      <c r="U44" s="184" t="s">
        <v>286</v>
      </c>
      <c r="V44" s="243">
        <v>22400</v>
      </c>
      <c r="W44" s="243">
        <v>25600</v>
      </c>
      <c r="X44" s="243">
        <v>28800</v>
      </c>
      <c r="Y44" s="243">
        <v>31950</v>
      </c>
      <c r="Z44" s="243">
        <v>34550</v>
      </c>
      <c r="AA44" s="243">
        <v>37100</v>
      </c>
      <c r="AB44" s="243">
        <v>39650</v>
      </c>
      <c r="AC44" s="243">
        <v>42200</v>
      </c>
      <c r="AD44" s="244">
        <v>26880</v>
      </c>
      <c r="AE44" s="244">
        <v>30720</v>
      </c>
      <c r="AF44" s="244">
        <v>34560</v>
      </c>
      <c r="AG44" s="244">
        <v>38340</v>
      </c>
      <c r="AH44" s="244">
        <v>41460</v>
      </c>
      <c r="AI44" s="244">
        <v>44520</v>
      </c>
      <c r="AJ44" s="244">
        <v>47580</v>
      </c>
      <c r="AK44" s="244">
        <v>50640</v>
      </c>
      <c r="AL44" s="184" t="s">
        <v>405</v>
      </c>
      <c r="AM44" s="184" t="s">
        <v>405</v>
      </c>
      <c r="AN44" s="184" t="s">
        <v>288</v>
      </c>
      <c r="AO44" s="184">
        <v>0</v>
      </c>
      <c r="AP44" s="184" t="s">
        <v>406</v>
      </c>
      <c r="AQ44" s="184" t="s">
        <v>290</v>
      </c>
      <c r="AR44" s="184">
        <v>81</v>
      </c>
      <c r="AS44" s="184" t="s">
        <v>406</v>
      </c>
    </row>
    <row r="45" spans="1:45">
      <c r="A45" s="184" t="str">
        <f t="shared" si="0"/>
        <v>5/13/2016 - 4/13/2017Coleman</v>
      </c>
      <c r="B45" s="184" t="s">
        <v>409</v>
      </c>
      <c r="C45" s="184" t="s">
        <v>121</v>
      </c>
      <c r="D45" s="184">
        <v>38900</v>
      </c>
      <c r="E45" s="243">
        <v>18350</v>
      </c>
      <c r="F45" s="243">
        <v>21000</v>
      </c>
      <c r="G45" s="243">
        <v>23600</v>
      </c>
      <c r="H45" s="243">
        <v>26200</v>
      </c>
      <c r="I45" s="243">
        <v>28300</v>
      </c>
      <c r="J45" s="243">
        <v>30400</v>
      </c>
      <c r="K45" s="243">
        <v>32500</v>
      </c>
      <c r="L45" s="243">
        <v>34600</v>
      </c>
      <c r="M45" s="244">
        <v>22020</v>
      </c>
      <c r="N45" s="244">
        <v>25200</v>
      </c>
      <c r="O45" s="244">
        <v>28320</v>
      </c>
      <c r="P45" s="244">
        <v>31440</v>
      </c>
      <c r="Q45" s="244">
        <v>33960</v>
      </c>
      <c r="R45" s="244">
        <v>36480</v>
      </c>
      <c r="S45" s="244">
        <v>39000</v>
      </c>
      <c r="T45" s="244">
        <v>41520</v>
      </c>
      <c r="U45" s="184" t="s">
        <v>301</v>
      </c>
      <c r="AL45" s="184" t="s">
        <v>408</v>
      </c>
      <c r="AM45" s="184" t="s">
        <v>408</v>
      </c>
      <c r="AN45" s="184" t="s">
        <v>288</v>
      </c>
      <c r="AO45" s="184">
        <v>0</v>
      </c>
      <c r="AP45" s="184" t="s">
        <v>409</v>
      </c>
      <c r="AQ45" s="184" t="s">
        <v>290</v>
      </c>
      <c r="AR45" s="184">
        <v>83</v>
      </c>
      <c r="AS45" s="184" t="s">
        <v>409</v>
      </c>
    </row>
    <row r="46" spans="1:45">
      <c r="A46" s="184" t="str">
        <f t="shared" si="0"/>
        <v>5/13/2016 - 4/13/2017Collin</v>
      </c>
      <c r="B46" s="184" t="s">
        <v>412</v>
      </c>
      <c r="C46" s="184" t="s">
        <v>40</v>
      </c>
      <c r="D46" s="184">
        <v>71700</v>
      </c>
      <c r="E46" s="243">
        <v>25100</v>
      </c>
      <c r="F46" s="243">
        <v>28700</v>
      </c>
      <c r="G46" s="243">
        <v>32300</v>
      </c>
      <c r="H46" s="243">
        <v>35850</v>
      </c>
      <c r="I46" s="243">
        <v>38750</v>
      </c>
      <c r="J46" s="243">
        <v>41600</v>
      </c>
      <c r="K46" s="243">
        <v>44500</v>
      </c>
      <c r="L46" s="243">
        <v>47350</v>
      </c>
      <c r="M46" s="244">
        <v>30120</v>
      </c>
      <c r="N46" s="244">
        <v>34440</v>
      </c>
      <c r="O46" s="244">
        <v>38760</v>
      </c>
      <c r="P46" s="244">
        <v>43020</v>
      </c>
      <c r="Q46" s="244">
        <v>46500</v>
      </c>
      <c r="R46" s="244">
        <v>49920</v>
      </c>
      <c r="S46" s="244">
        <v>53400</v>
      </c>
      <c r="T46" s="244">
        <v>56820</v>
      </c>
      <c r="U46" s="184" t="s">
        <v>286</v>
      </c>
      <c r="V46" s="243">
        <v>25800</v>
      </c>
      <c r="W46" s="243">
        <v>29450</v>
      </c>
      <c r="X46" s="243">
        <v>33150</v>
      </c>
      <c r="Y46" s="243">
        <v>36800</v>
      </c>
      <c r="Z46" s="243">
        <v>39750</v>
      </c>
      <c r="AA46" s="243">
        <v>42700</v>
      </c>
      <c r="AB46" s="243">
        <v>45650</v>
      </c>
      <c r="AC46" s="243">
        <v>48600</v>
      </c>
      <c r="AD46" s="244">
        <v>30960</v>
      </c>
      <c r="AE46" s="244">
        <v>35340</v>
      </c>
      <c r="AF46" s="244">
        <v>39780</v>
      </c>
      <c r="AG46" s="244">
        <v>44160</v>
      </c>
      <c r="AH46" s="244">
        <v>47700</v>
      </c>
      <c r="AI46" s="244">
        <v>51240</v>
      </c>
      <c r="AJ46" s="244">
        <v>54780</v>
      </c>
      <c r="AK46" s="244">
        <v>58320</v>
      </c>
      <c r="AL46" s="184" t="s">
        <v>411</v>
      </c>
      <c r="AM46" s="184" t="s">
        <v>411</v>
      </c>
      <c r="AN46" s="184" t="s">
        <v>288</v>
      </c>
      <c r="AO46" s="184">
        <v>1</v>
      </c>
      <c r="AP46" s="184" t="s">
        <v>412</v>
      </c>
      <c r="AQ46" s="184" t="s">
        <v>290</v>
      </c>
      <c r="AR46" s="184">
        <v>85</v>
      </c>
      <c r="AS46" s="184" t="s">
        <v>412</v>
      </c>
    </row>
    <row r="47" spans="1:45">
      <c r="A47" s="184" t="str">
        <f t="shared" si="0"/>
        <v>5/13/2016 - 4/13/2017Collingsworth</v>
      </c>
      <c r="B47" s="184" t="s">
        <v>415</v>
      </c>
      <c r="C47" s="184" t="s">
        <v>122</v>
      </c>
      <c r="D47" s="184">
        <v>49500</v>
      </c>
      <c r="E47" s="243">
        <v>18350</v>
      </c>
      <c r="F47" s="243">
        <v>21000</v>
      </c>
      <c r="G47" s="243">
        <v>23600</v>
      </c>
      <c r="H47" s="243">
        <v>26200</v>
      </c>
      <c r="I47" s="243">
        <v>28300</v>
      </c>
      <c r="J47" s="243">
        <v>30400</v>
      </c>
      <c r="K47" s="243">
        <v>32500</v>
      </c>
      <c r="L47" s="243">
        <v>34600</v>
      </c>
      <c r="M47" s="244">
        <v>22020</v>
      </c>
      <c r="N47" s="244">
        <v>25200</v>
      </c>
      <c r="O47" s="244">
        <v>28320</v>
      </c>
      <c r="P47" s="244">
        <v>31440</v>
      </c>
      <c r="Q47" s="244">
        <v>33960</v>
      </c>
      <c r="R47" s="244">
        <v>36480</v>
      </c>
      <c r="S47" s="244">
        <v>39000</v>
      </c>
      <c r="T47" s="244">
        <v>41520</v>
      </c>
      <c r="U47" s="184" t="s">
        <v>286</v>
      </c>
      <c r="V47" s="243">
        <v>20950</v>
      </c>
      <c r="W47" s="243">
        <v>23950</v>
      </c>
      <c r="X47" s="243">
        <v>26950</v>
      </c>
      <c r="Y47" s="243">
        <v>29900</v>
      </c>
      <c r="Z47" s="243">
        <v>32300</v>
      </c>
      <c r="AA47" s="243">
        <v>34700</v>
      </c>
      <c r="AB47" s="243">
        <v>37100</v>
      </c>
      <c r="AC47" s="243">
        <v>39500</v>
      </c>
      <c r="AD47" s="244">
        <v>25140</v>
      </c>
      <c r="AE47" s="244">
        <v>28740</v>
      </c>
      <c r="AF47" s="244">
        <v>32340</v>
      </c>
      <c r="AG47" s="244">
        <v>35880</v>
      </c>
      <c r="AH47" s="244">
        <v>38760</v>
      </c>
      <c r="AI47" s="244">
        <v>41640</v>
      </c>
      <c r="AJ47" s="244">
        <v>44520</v>
      </c>
      <c r="AK47" s="244">
        <v>47400</v>
      </c>
      <c r="AL47" s="184" t="s">
        <v>414</v>
      </c>
      <c r="AM47" s="184" t="s">
        <v>414</v>
      </c>
      <c r="AN47" s="184" t="s">
        <v>288</v>
      </c>
      <c r="AO47" s="184">
        <v>0</v>
      </c>
      <c r="AP47" s="184" t="s">
        <v>415</v>
      </c>
      <c r="AQ47" s="184" t="s">
        <v>290</v>
      </c>
      <c r="AR47" s="184">
        <v>87</v>
      </c>
      <c r="AS47" s="184" t="s">
        <v>415</v>
      </c>
    </row>
    <row r="48" spans="1:45">
      <c r="A48" s="184" t="str">
        <f t="shared" si="0"/>
        <v>5/13/2016 - 4/13/2017Colorado</v>
      </c>
      <c r="B48" s="184" t="s">
        <v>418</v>
      </c>
      <c r="C48" s="184" t="s">
        <v>123</v>
      </c>
      <c r="D48" s="184">
        <v>56900</v>
      </c>
      <c r="E48" s="243">
        <v>19950</v>
      </c>
      <c r="F48" s="243">
        <v>22800</v>
      </c>
      <c r="G48" s="243">
        <v>25650</v>
      </c>
      <c r="H48" s="243">
        <v>28450</v>
      </c>
      <c r="I48" s="243">
        <v>30750</v>
      </c>
      <c r="J48" s="243">
        <v>33050</v>
      </c>
      <c r="K48" s="243">
        <v>35300</v>
      </c>
      <c r="L48" s="243">
        <v>37600</v>
      </c>
      <c r="M48" s="244">
        <v>23940</v>
      </c>
      <c r="N48" s="244">
        <v>27360</v>
      </c>
      <c r="O48" s="244">
        <v>30780</v>
      </c>
      <c r="P48" s="244">
        <v>34140</v>
      </c>
      <c r="Q48" s="244">
        <v>36900</v>
      </c>
      <c r="R48" s="244">
        <v>39660</v>
      </c>
      <c r="S48" s="244">
        <v>42360</v>
      </c>
      <c r="T48" s="244">
        <v>45120</v>
      </c>
      <c r="U48" s="184" t="s">
        <v>301</v>
      </c>
      <c r="AL48" s="184" t="s">
        <v>417</v>
      </c>
      <c r="AM48" s="184" t="s">
        <v>417</v>
      </c>
      <c r="AN48" s="184" t="s">
        <v>288</v>
      </c>
      <c r="AO48" s="184">
        <v>0</v>
      </c>
      <c r="AP48" s="184" t="s">
        <v>418</v>
      </c>
      <c r="AQ48" s="184" t="s">
        <v>290</v>
      </c>
      <c r="AR48" s="184">
        <v>89</v>
      </c>
      <c r="AS48" s="184" t="s">
        <v>418</v>
      </c>
    </row>
    <row r="49" spans="1:45">
      <c r="A49" s="184" t="str">
        <f t="shared" si="0"/>
        <v>5/13/2016 - 4/13/2017Comal</v>
      </c>
      <c r="B49" s="184" t="s">
        <v>420</v>
      </c>
      <c r="C49" s="184" t="s">
        <v>80</v>
      </c>
      <c r="D49" s="184">
        <v>62100</v>
      </c>
      <c r="E49" s="243">
        <v>21750</v>
      </c>
      <c r="F49" s="243">
        <v>24850</v>
      </c>
      <c r="G49" s="243">
        <v>27950</v>
      </c>
      <c r="H49" s="243">
        <v>31050</v>
      </c>
      <c r="I49" s="243">
        <v>33550</v>
      </c>
      <c r="J49" s="243">
        <v>36050</v>
      </c>
      <c r="K49" s="243">
        <v>38550</v>
      </c>
      <c r="L49" s="243">
        <v>41000</v>
      </c>
      <c r="M49" s="244">
        <v>26100</v>
      </c>
      <c r="N49" s="244">
        <v>29820</v>
      </c>
      <c r="O49" s="244">
        <v>33540</v>
      </c>
      <c r="P49" s="244">
        <v>37260</v>
      </c>
      <c r="Q49" s="244">
        <v>40260</v>
      </c>
      <c r="R49" s="244">
        <v>43260</v>
      </c>
      <c r="S49" s="244">
        <v>46260</v>
      </c>
      <c r="T49" s="244">
        <v>49200</v>
      </c>
      <c r="U49" s="184" t="s">
        <v>301</v>
      </c>
      <c r="AL49" s="184" t="s">
        <v>419</v>
      </c>
      <c r="AM49" s="184" t="s">
        <v>419</v>
      </c>
      <c r="AN49" s="184" t="s">
        <v>288</v>
      </c>
      <c r="AO49" s="184">
        <v>1</v>
      </c>
      <c r="AP49" s="184" t="s">
        <v>420</v>
      </c>
      <c r="AQ49" s="184" t="s">
        <v>290</v>
      </c>
      <c r="AR49" s="184">
        <v>91</v>
      </c>
      <c r="AS49" s="184" t="s">
        <v>420</v>
      </c>
    </row>
    <row r="50" spans="1:45">
      <c r="A50" s="184" t="str">
        <f t="shared" si="0"/>
        <v>5/13/2016 - 4/13/2017Comanche</v>
      </c>
      <c r="B50" s="184" t="s">
        <v>423</v>
      </c>
      <c r="C50" s="184" t="s">
        <v>124</v>
      </c>
      <c r="D50" s="184">
        <v>46700</v>
      </c>
      <c r="E50" s="243">
        <v>18350</v>
      </c>
      <c r="F50" s="243">
        <v>21000</v>
      </c>
      <c r="G50" s="243">
        <v>23600</v>
      </c>
      <c r="H50" s="243">
        <v>26200</v>
      </c>
      <c r="I50" s="243">
        <v>28300</v>
      </c>
      <c r="J50" s="243">
        <v>30400</v>
      </c>
      <c r="K50" s="243">
        <v>32500</v>
      </c>
      <c r="L50" s="243">
        <v>34600</v>
      </c>
      <c r="M50" s="244">
        <v>22020</v>
      </c>
      <c r="N50" s="244">
        <v>25200</v>
      </c>
      <c r="O50" s="244">
        <v>28320</v>
      </c>
      <c r="P50" s="244">
        <v>31440</v>
      </c>
      <c r="Q50" s="244">
        <v>33960</v>
      </c>
      <c r="R50" s="244">
        <v>36480</v>
      </c>
      <c r="S50" s="244">
        <v>39000</v>
      </c>
      <c r="T50" s="244">
        <v>41520</v>
      </c>
      <c r="U50" s="184" t="s">
        <v>286</v>
      </c>
      <c r="V50" s="243">
        <v>18600</v>
      </c>
      <c r="W50" s="243">
        <v>21250</v>
      </c>
      <c r="X50" s="243">
        <v>23900</v>
      </c>
      <c r="Y50" s="243">
        <v>26550</v>
      </c>
      <c r="Z50" s="243">
        <v>28700</v>
      </c>
      <c r="AA50" s="243">
        <v>30800</v>
      </c>
      <c r="AB50" s="243">
        <v>32950</v>
      </c>
      <c r="AC50" s="243">
        <v>35050</v>
      </c>
      <c r="AD50" s="244">
        <v>22320</v>
      </c>
      <c r="AE50" s="244">
        <v>25500</v>
      </c>
      <c r="AF50" s="244">
        <v>28680</v>
      </c>
      <c r="AG50" s="244">
        <v>31860</v>
      </c>
      <c r="AH50" s="244">
        <v>34440</v>
      </c>
      <c r="AI50" s="244">
        <v>36960</v>
      </c>
      <c r="AJ50" s="244">
        <v>39540</v>
      </c>
      <c r="AK50" s="244">
        <v>42060</v>
      </c>
      <c r="AL50" s="184" t="s">
        <v>422</v>
      </c>
      <c r="AM50" s="184" t="s">
        <v>422</v>
      </c>
      <c r="AN50" s="184" t="s">
        <v>288</v>
      </c>
      <c r="AO50" s="184">
        <v>0</v>
      </c>
      <c r="AP50" s="184" t="s">
        <v>423</v>
      </c>
      <c r="AQ50" s="184" t="s">
        <v>290</v>
      </c>
      <c r="AR50" s="184">
        <v>93</v>
      </c>
      <c r="AS50" s="184" t="s">
        <v>423</v>
      </c>
    </row>
    <row r="51" spans="1:45">
      <c r="A51" s="184" t="str">
        <f t="shared" si="0"/>
        <v>5/13/2016 - 4/13/2017Concho</v>
      </c>
      <c r="B51" s="184" t="s">
        <v>426</v>
      </c>
      <c r="C51" s="184" t="s">
        <v>125</v>
      </c>
      <c r="D51" s="184">
        <v>60200</v>
      </c>
      <c r="E51" s="243">
        <v>22000</v>
      </c>
      <c r="F51" s="243">
        <v>25150</v>
      </c>
      <c r="G51" s="243">
        <v>28300</v>
      </c>
      <c r="H51" s="243">
        <v>31400</v>
      </c>
      <c r="I51" s="243">
        <v>33950</v>
      </c>
      <c r="J51" s="243">
        <v>36450</v>
      </c>
      <c r="K51" s="243">
        <v>38950</v>
      </c>
      <c r="L51" s="243">
        <v>41450</v>
      </c>
      <c r="M51" s="244">
        <v>26400</v>
      </c>
      <c r="N51" s="244">
        <v>30180</v>
      </c>
      <c r="O51" s="244">
        <v>33960</v>
      </c>
      <c r="P51" s="244">
        <v>37680</v>
      </c>
      <c r="Q51" s="244">
        <v>40740</v>
      </c>
      <c r="R51" s="244">
        <v>43740</v>
      </c>
      <c r="S51" s="244">
        <v>46740</v>
      </c>
      <c r="T51" s="244">
        <v>49740</v>
      </c>
      <c r="U51" s="184" t="s">
        <v>301</v>
      </c>
      <c r="AL51" s="184" t="s">
        <v>425</v>
      </c>
      <c r="AM51" s="184" t="s">
        <v>425</v>
      </c>
      <c r="AN51" s="184" t="s">
        <v>288</v>
      </c>
      <c r="AO51" s="184">
        <v>0</v>
      </c>
      <c r="AP51" s="184" t="s">
        <v>426</v>
      </c>
      <c r="AQ51" s="184" t="s">
        <v>290</v>
      </c>
      <c r="AR51" s="184">
        <v>95</v>
      </c>
      <c r="AS51" s="184" t="s">
        <v>426</v>
      </c>
    </row>
    <row r="52" spans="1:45">
      <c r="A52" s="184" t="str">
        <f t="shared" si="0"/>
        <v>5/13/2016 - 4/13/2017Cooke</v>
      </c>
      <c r="B52" s="184" t="s">
        <v>429</v>
      </c>
      <c r="C52" s="184" t="s">
        <v>126</v>
      </c>
      <c r="D52" s="184">
        <v>60700</v>
      </c>
      <c r="E52" s="243">
        <v>21250</v>
      </c>
      <c r="F52" s="243">
        <v>24300</v>
      </c>
      <c r="G52" s="243">
        <v>27350</v>
      </c>
      <c r="H52" s="243">
        <v>30350</v>
      </c>
      <c r="I52" s="243">
        <v>32800</v>
      </c>
      <c r="J52" s="243">
        <v>35250</v>
      </c>
      <c r="K52" s="243">
        <v>37650</v>
      </c>
      <c r="L52" s="243">
        <v>40100</v>
      </c>
      <c r="M52" s="244">
        <v>25500</v>
      </c>
      <c r="N52" s="244">
        <v>29160</v>
      </c>
      <c r="O52" s="244">
        <v>32820</v>
      </c>
      <c r="P52" s="244">
        <v>36420</v>
      </c>
      <c r="Q52" s="244">
        <v>39360</v>
      </c>
      <c r="R52" s="244">
        <v>42300</v>
      </c>
      <c r="S52" s="244">
        <v>45180</v>
      </c>
      <c r="T52" s="244">
        <v>48120</v>
      </c>
      <c r="U52" s="184" t="s">
        <v>286</v>
      </c>
      <c r="V52" s="243">
        <v>21800</v>
      </c>
      <c r="W52" s="243">
        <v>24900</v>
      </c>
      <c r="X52" s="243">
        <v>28000</v>
      </c>
      <c r="Y52" s="243">
        <v>31100</v>
      </c>
      <c r="Z52" s="243">
        <v>33600</v>
      </c>
      <c r="AA52" s="243">
        <v>36100</v>
      </c>
      <c r="AB52" s="243">
        <v>38600</v>
      </c>
      <c r="AC52" s="243">
        <v>41100</v>
      </c>
      <c r="AD52" s="244">
        <v>26160</v>
      </c>
      <c r="AE52" s="244">
        <v>29880</v>
      </c>
      <c r="AF52" s="244">
        <v>33600</v>
      </c>
      <c r="AG52" s="244">
        <v>37320</v>
      </c>
      <c r="AH52" s="244">
        <v>40320</v>
      </c>
      <c r="AI52" s="244">
        <v>43320</v>
      </c>
      <c r="AJ52" s="244">
        <v>46320</v>
      </c>
      <c r="AK52" s="244">
        <v>49320</v>
      </c>
      <c r="AL52" s="184" t="s">
        <v>428</v>
      </c>
      <c r="AM52" s="184" t="s">
        <v>428</v>
      </c>
      <c r="AN52" s="184" t="s">
        <v>288</v>
      </c>
      <c r="AO52" s="184">
        <v>0</v>
      </c>
      <c r="AP52" s="184" t="s">
        <v>429</v>
      </c>
      <c r="AQ52" s="184" t="s">
        <v>290</v>
      </c>
      <c r="AR52" s="184">
        <v>97</v>
      </c>
      <c r="AS52" s="184" t="s">
        <v>429</v>
      </c>
    </row>
    <row r="53" spans="1:45">
      <c r="A53" s="184" t="str">
        <f t="shared" si="0"/>
        <v>5/13/2016 - 4/13/2017Coryell</v>
      </c>
      <c r="B53" s="184" t="s">
        <v>431</v>
      </c>
      <c r="C53" s="184" t="s">
        <v>61</v>
      </c>
      <c r="D53" s="184">
        <v>59300</v>
      </c>
      <c r="E53" s="243">
        <v>20800</v>
      </c>
      <c r="F53" s="243">
        <v>23750</v>
      </c>
      <c r="G53" s="243">
        <v>26700</v>
      </c>
      <c r="H53" s="243">
        <v>29650</v>
      </c>
      <c r="I53" s="243">
        <v>32050</v>
      </c>
      <c r="J53" s="243">
        <v>34400</v>
      </c>
      <c r="K53" s="243">
        <v>36800</v>
      </c>
      <c r="L53" s="243">
        <v>39150</v>
      </c>
      <c r="M53" s="244">
        <v>24960</v>
      </c>
      <c r="N53" s="244">
        <v>28500</v>
      </c>
      <c r="O53" s="244">
        <v>32040</v>
      </c>
      <c r="P53" s="244">
        <v>35580</v>
      </c>
      <c r="Q53" s="244">
        <v>38460</v>
      </c>
      <c r="R53" s="244">
        <v>41280</v>
      </c>
      <c r="S53" s="244">
        <v>44160</v>
      </c>
      <c r="T53" s="244">
        <v>46980</v>
      </c>
      <c r="U53" s="184" t="s">
        <v>301</v>
      </c>
      <c r="AL53" s="184" t="s">
        <v>430</v>
      </c>
      <c r="AM53" s="184" t="s">
        <v>430</v>
      </c>
      <c r="AN53" s="184" t="s">
        <v>288</v>
      </c>
      <c r="AO53" s="184">
        <v>1</v>
      </c>
      <c r="AP53" s="184" t="s">
        <v>431</v>
      </c>
      <c r="AQ53" s="184" t="s">
        <v>290</v>
      </c>
      <c r="AR53" s="184">
        <v>99</v>
      </c>
      <c r="AS53" s="184" t="s">
        <v>431</v>
      </c>
    </row>
    <row r="54" spans="1:45">
      <c r="A54" s="184" t="str">
        <f t="shared" si="0"/>
        <v>5/13/2016 - 4/13/2017Cottle</v>
      </c>
      <c r="B54" s="184" t="s">
        <v>434</v>
      </c>
      <c r="C54" s="184" t="s">
        <v>127</v>
      </c>
      <c r="D54" s="184">
        <v>40300</v>
      </c>
      <c r="E54" s="243">
        <v>18350</v>
      </c>
      <c r="F54" s="243">
        <v>21000</v>
      </c>
      <c r="G54" s="243">
        <v>23600</v>
      </c>
      <c r="H54" s="243">
        <v>26200</v>
      </c>
      <c r="I54" s="243">
        <v>28300</v>
      </c>
      <c r="J54" s="243">
        <v>30400</v>
      </c>
      <c r="K54" s="243">
        <v>32500</v>
      </c>
      <c r="L54" s="243">
        <v>34600</v>
      </c>
      <c r="M54" s="244">
        <v>22020</v>
      </c>
      <c r="N54" s="244">
        <v>25200</v>
      </c>
      <c r="O54" s="244">
        <v>28320</v>
      </c>
      <c r="P54" s="244">
        <v>31440</v>
      </c>
      <c r="Q54" s="244">
        <v>33960</v>
      </c>
      <c r="R54" s="244">
        <v>36480</v>
      </c>
      <c r="S54" s="244">
        <v>39000</v>
      </c>
      <c r="T54" s="244">
        <v>41520</v>
      </c>
      <c r="U54" s="184" t="s">
        <v>301</v>
      </c>
      <c r="AL54" s="184" t="s">
        <v>433</v>
      </c>
      <c r="AM54" s="184" t="s">
        <v>433</v>
      </c>
      <c r="AN54" s="184" t="s">
        <v>288</v>
      </c>
      <c r="AO54" s="184">
        <v>0</v>
      </c>
      <c r="AP54" s="184" t="s">
        <v>434</v>
      </c>
      <c r="AQ54" s="184" t="s">
        <v>290</v>
      </c>
      <c r="AR54" s="184">
        <v>101</v>
      </c>
      <c r="AS54" s="184" t="s">
        <v>434</v>
      </c>
    </row>
    <row r="55" spans="1:45">
      <c r="A55" s="184" t="str">
        <f t="shared" si="0"/>
        <v>5/13/2016 - 4/13/2017Crane</v>
      </c>
      <c r="B55" s="184" t="s">
        <v>437</v>
      </c>
      <c r="C55" s="184" t="s">
        <v>128</v>
      </c>
      <c r="D55" s="184">
        <v>62200</v>
      </c>
      <c r="E55" s="243">
        <v>21600</v>
      </c>
      <c r="F55" s="243">
        <v>24650</v>
      </c>
      <c r="G55" s="243">
        <v>27750</v>
      </c>
      <c r="H55" s="243">
        <v>30800</v>
      </c>
      <c r="I55" s="243">
        <v>33300</v>
      </c>
      <c r="J55" s="243">
        <v>35750</v>
      </c>
      <c r="K55" s="243">
        <v>38200</v>
      </c>
      <c r="L55" s="243">
        <v>40700</v>
      </c>
      <c r="M55" s="244">
        <v>25920</v>
      </c>
      <c r="N55" s="244">
        <v>29580</v>
      </c>
      <c r="O55" s="244">
        <v>33300</v>
      </c>
      <c r="P55" s="244">
        <v>36960</v>
      </c>
      <c r="Q55" s="244">
        <v>39960</v>
      </c>
      <c r="R55" s="244">
        <v>42900</v>
      </c>
      <c r="S55" s="244">
        <v>45840</v>
      </c>
      <c r="T55" s="244">
        <v>48840</v>
      </c>
      <c r="U55" s="184" t="s">
        <v>286</v>
      </c>
      <c r="V55" s="243">
        <v>21800</v>
      </c>
      <c r="W55" s="243">
        <v>24900</v>
      </c>
      <c r="X55" s="243">
        <v>28000</v>
      </c>
      <c r="Y55" s="243">
        <v>31100</v>
      </c>
      <c r="Z55" s="243">
        <v>33600</v>
      </c>
      <c r="AA55" s="243">
        <v>36100</v>
      </c>
      <c r="AB55" s="243">
        <v>38600</v>
      </c>
      <c r="AC55" s="243">
        <v>41100</v>
      </c>
      <c r="AD55" s="244">
        <v>26160</v>
      </c>
      <c r="AE55" s="244">
        <v>29880</v>
      </c>
      <c r="AF55" s="244">
        <v>33600</v>
      </c>
      <c r="AG55" s="244">
        <v>37320</v>
      </c>
      <c r="AH55" s="244">
        <v>40320</v>
      </c>
      <c r="AI55" s="244">
        <v>43320</v>
      </c>
      <c r="AJ55" s="244">
        <v>46320</v>
      </c>
      <c r="AK55" s="244">
        <v>49320</v>
      </c>
      <c r="AL55" s="184" t="s">
        <v>436</v>
      </c>
      <c r="AM55" s="184" t="s">
        <v>436</v>
      </c>
      <c r="AN55" s="184" t="s">
        <v>288</v>
      </c>
      <c r="AO55" s="184">
        <v>0</v>
      </c>
      <c r="AP55" s="184" t="s">
        <v>437</v>
      </c>
      <c r="AQ55" s="184" t="s">
        <v>290</v>
      </c>
      <c r="AR55" s="184">
        <v>103</v>
      </c>
      <c r="AS55" s="184" t="s">
        <v>437</v>
      </c>
    </row>
    <row r="56" spans="1:45">
      <c r="A56" s="184" t="str">
        <f t="shared" si="0"/>
        <v>5/13/2016 - 4/13/2017Crockett</v>
      </c>
      <c r="B56" s="184" t="s">
        <v>440</v>
      </c>
      <c r="C56" s="184" t="s">
        <v>129</v>
      </c>
      <c r="D56" s="184">
        <v>58600</v>
      </c>
      <c r="E56" s="243">
        <v>20100</v>
      </c>
      <c r="F56" s="243">
        <v>23000</v>
      </c>
      <c r="G56" s="243">
        <v>25850</v>
      </c>
      <c r="H56" s="243">
        <v>28700</v>
      </c>
      <c r="I56" s="243">
        <v>31000</v>
      </c>
      <c r="J56" s="243">
        <v>33300</v>
      </c>
      <c r="K56" s="243">
        <v>35600</v>
      </c>
      <c r="L56" s="243">
        <v>37900</v>
      </c>
      <c r="M56" s="244">
        <v>24120</v>
      </c>
      <c r="N56" s="244">
        <v>27600</v>
      </c>
      <c r="O56" s="244">
        <v>31020</v>
      </c>
      <c r="P56" s="244">
        <v>34440</v>
      </c>
      <c r="Q56" s="244">
        <v>37200</v>
      </c>
      <c r="R56" s="244">
        <v>39960</v>
      </c>
      <c r="S56" s="244">
        <v>42720</v>
      </c>
      <c r="T56" s="244">
        <v>45480</v>
      </c>
      <c r="U56" s="184" t="s">
        <v>286</v>
      </c>
      <c r="V56" s="243">
        <v>21700</v>
      </c>
      <c r="W56" s="243">
        <v>24800</v>
      </c>
      <c r="X56" s="243">
        <v>27900</v>
      </c>
      <c r="Y56" s="243">
        <v>30950</v>
      </c>
      <c r="Z56" s="243">
        <v>33450</v>
      </c>
      <c r="AA56" s="243">
        <v>35950</v>
      </c>
      <c r="AB56" s="243">
        <v>38400</v>
      </c>
      <c r="AC56" s="243">
        <v>40900</v>
      </c>
      <c r="AD56" s="244">
        <v>26040</v>
      </c>
      <c r="AE56" s="244">
        <v>29760</v>
      </c>
      <c r="AF56" s="244">
        <v>33480</v>
      </c>
      <c r="AG56" s="244">
        <v>37140</v>
      </c>
      <c r="AH56" s="244">
        <v>40140</v>
      </c>
      <c r="AI56" s="244">
        <v>43140</v>
      </c>
      <c r="AJ56" s="244">
        <v>46080</v>
      </c>
      <c r="AK56" s="244">
        <v>49080</v>
      </c>
      <c r="AL56" s="184" t="s">
        <v>439</v>
      </c>
      <c r="AM56" s="184" t="s">
        <v>439</v>
      </c>
      <c r="AN56" s="184" t="s">
        <v>288</v>
      </c>
      <c r="AO56" s="184">
        <v>0</v>
      </c>
      <c r="AP56" s="184" t="s">
        <v>440</v>
      </c>
      <c r="AQ56" s="184" t="s">
        <v>290</v>
      </c>
      <c r="AR56" s="184">
        <v>105</v>
      </c>
      <c r="AS56" s="184" t="s">
        <v>440</v>
      </c>
    </row>
    <row r="57" spans="1:45">
      <c r="A57" s="184" t="str">
        <f t="shared" si="0"/>
        <v>5/13/2016 - 4/13/2017Crosby</v>
      </c>
      <c r="B57" s="184" t="s">
        <v>443</v>
      </c>
      <c r="C57" s="184" t="s">
        <v>69</v>
      </c>
      <c r="D57" s="184">
        <v>60500</v>
      </c>
      <c r="E57" s="243">
        <v>20650</v>
      </c>
      <c r="F57" s="243">
        <v>23600</v>
      </c>
      <c r="G57" s="243">
        <v>26550</v>
      </c>
      <c r="H57" s="243">
        <v>29450</v>
      </c>
      <c r="I57" s="243">
        <v>31850</v>
      </c>
      <c r="J57" s="243">
        <v>34200</v>
      </c>
      <c r="K57" s="243">
        <v>36550</v>
      </c>
      <c r="L57" s="243">
        <v>38900</v>
      </c>
      <c r="M57" s="244">
        <v>24780</v>
      </c>
      <c r="N57" s="244">
        <v>28320</v>
      </c>
      <c r="O57" s="244">
        <v>31860</v>
      </c>
      <c r="P57" s="244">
        <v>35340</v>
      </c>
      <c r="Q57" s="244">
        <v>38220</v>
      </c>
      <c r="R57" s="244">
        <v>41040</v>
      </c>
      <c r="S57" s="244">
        <v>43860</v>
      </c>
      <c r="T57" s="244">
        <v>46680</v>
      </c>
      <c r="U57" s="184" t="s">
        <v>301</v>
      </c>
      <c r="AL57" s="184" t="s">
        <v>442</v>
      </c>
      <c r="AM57" s="184" t="s">
        <v>442</v>
      </c>
      <c r="AN57" s="184" t="s">
        <v>288</v>
      </c>
      <c r="AO57" s="184">
        <v>1</v>
      </c>
      <c r="AP57" s="184" t="s">
        <v>443</v>
      </c>
      <c r="AQ57" s="184" t="s">
        <v>290</v>
      </c>
      <c r="AR57" s="184">
        <v>107</v>
      </c>
      <c r="AS57" s="184" t="s">
        <v>443</v>
      </c>
    </row>
    <row r="58" spans="1:45">
      <c r="A58" s="184" t="str">
        <f t="shared" si="0"/>
        <v>5/13/2016 - 4/13/2017Culberson</v>
      </c>
      <c r="B58" s="184" t="s">
        <v>446</v>
      </c>
      <c r="C58" s="184" t="s">
        <v>130</v>
      </c>
      <c r="D58" s="184">
        <v>44900</v>
      </c>
      <c r="E58" s="243">
        <v>18350</v>
      </c>
      <c r="F58" s="243">
        <v>21000</v>
      </c>
      <c r="G58" s="243">
        <v>23600</v>
      </c>
      <c r="H58" s="243">
        <v>26200</v>
      </c>
      <c r="I58" s="243">
        <v>28300</v>
      </c>
      <c r="J58" s="243">
        <v>30400</v>
      </c>
      <c r="K58" s="243">
        <v>32500</v>
      </c>
      <c r="L58" s="243">
        <v>34600</v>
      </c>
      <c r="M58" s="244">
        <v>22020</v>
      </c>
      <c r="N58" s="244">
        <v>25200</v>
      </c>
      <c r="O58" s="244">
        <v>28320</v>
      </c>
      <c r="P58" s="244">
        <v>31440</v>
      </c>
      <c r="Q58" s="244">
        <v>33960</v>
      </c>
      <c r="R58" s="244">
        <v>36480</v>
      </c>
      <c r="S58" s="244">
        <v>39000</v>
      </c>
      <c r="T58" s="244">
        <v>41520</v>
      </c>
      <c r="U58" s="184" t="s">
        <v>286</v>
      </c>
      <c r="V58" s="243">
        <v>21250</v>
      </c>
      <c r="W58" s="243">
        <v>24300</v>
      </c>
      <c r="X58" s="243">
        <v>27350</v>
      </c>
      <c r="Y58" s="243">
        <v>30350</v>
      </c>
      <c r="Z58" s="243">
        <v>32800</v>
      </c>
      <c r="AA58" s="243">
        <v>35250</v>
      </c>
      <c r="AB58" s="243">
        <v>37650</v>
      </c>
      <c r="AC58" s="243">
        <v>40100</v>
      </c>
      <c r="AD58" s="244">
        <v>25500</v>
      </c>
      <c r="AE58" s="244">
        <v>29160</v>
      </c>
      <c r="AF58" s="244">
        <v>32820</v>
      </c>
      <c r="AG58" s="244">
        <v>36420</v>
      </c>
      <c r="AH58" s="244">
        <v>39360</v>
      </c>
      <c r="AI58" s="244">
        <v>42300</v>
      </c>
      <c r="AJ58" s="244">
        <v>45180</v>
      </c>
      <c r="AK58" s="244">
        <v>48120</v>
      </c>
      <c r="AL58" s="184" t="s">
        <v>445</v>
      </c>
      <c r="AM58" s="184" t="s">
        <v>445</v>
      </c>
      <c r="AN58" s="184" t="s">
        <v>288</v>
      </c>
      <c r="AO58" s="184">
        <v>0</v>
      </c>
      <c r="AP58" s="184" t="s">
        <v>446</v>
      </c>
      <c r="AQ58" s="184" t="s">
        <v>290</v>
      </c>
      <c r="AR58" s="184">
        <v>109</v>
      </c>
      <c r="AS58" s="184" t="s">
        <v>446</v>
      </c>
    </row>
    <row r="59" spans="1:45">
      <c r="A59" s="184" t="str">
        <f t="shared" si="0"/>
        <v>5/13/2016 - 4/13/2017Dallam</v>
      </c>
      <c r="B59" s="184" t="s">
        <v>449</v>
      </c>
      <c r="C59" s="184" t="s">
        <v>131</v>
      </c>
      <c r="D59" s="184">
        <v>45500</v>
      </c>
      <c r="E59" s="243">
        <v>18350</v>
      </c>
      <c r="F59" s="243">
        <v>21000</v>
      </c>
      <c r="G59" s="243">
        <v>23600</v>
      </c>
      <c r="H59" s="243">
        <v>26200</v>
      </c>
      <c r="I59" s="243">
        <v>28300</v>
      </c>
      <c r="J59" s="243">
        <v>30400</v>
      </c>
      <c r="K59" s="243">
        <v>32500</v>
      </c>
      <c r="L59" s="243">
        <v>34600</v>
      </c>
      <c r="M59" s="244">
        <v>22020</v>
      </c>
      <c r="N59" s="244">
        <v>25200</v>
      </c>
      <c r="O59" s="244">
        <v>28320</v>
      </c>
      <c r="P59" s="244">
        <v>31440</v>
      </c>
      <c r="Q59" s="244">
        <v>33960</v>
      </c>
      <c r="R59" s="244">
        <v>36480</v>
      </c>
      <c r="S59" s="244">
        <v>39000</v>
      </c>
      <c r="T59" s="244">
        <v>41520</v>
      </c>
      <c r="U59" s="184" t="s">
        <v>286</v>
      </c>
      <c r="V59" s="243">
        <v>20700</v>
      </c>
      <c r="W59" s="243">
        <v>23650</v>
      </c>
      <c r="X59" s="243">
        <v>26600</v>
      </c>
      <c r="Y59" s="243">
        <v>29550</v>
      </c>
      <c r="Z59" s="243">
        <v>31950</v>
      </c>
      <c r="AA59" s="243">
        <v>34300</v>
      </c>
      <c r="AB59" s="243">
        <v>36650</v>
      </c>
      <c r="AC59" s="243">
        <v>39050</v>
      </c>
      <c r="AD59" s="244">
        <v>24840</v>
      </c>
      <c r="AE59" s="244">
        <v>28380</v>
      </c>
      <c r="AF59" s="244">
        <v>31920</v>
      </c>
      <c r="AG59" s="244">
        <v>35460</v>
      </c>
      <c r="AH59" s="244">
        <v>38340</v>
      </c>
      <c r="AI59" s="244">
        <v>41160</v>
      </c>
      <c r="AJ59" s="244">
        <v>43980</v>
      </c>
      <c r="AK59" s="244">
        <v>46860</v>
      </c>
      <c r="AL59" s="184" t="s">
        <v>448</v>
      </c>
      <c r="AM59" s="184" t="s">
        <v>448</v>
      </c>
      <c r="AN59" s="184" t="s">
        <v>288</v>
      </c>
      <c r="AO59" s="184">
        <v>0</v>
      </c>
      <c r="AP59" s="184" t="s">
        <v>449</v>
      </c>
      <c r="AQ59" s="184" t="s">
        <v>290</v>
      </c>
      <c r="AR59" s="184">
        <v>111</v>
      </c>
      <c r="AS59" s="184" t="s">
        <v>449</v>
      </c>
    </row>
    <row r="60" spans="1:45">
      <c r="A60" s="184" t="str">
        <f t="shared" si="0"/>
        <v>5/13/2016 - 4/13/2017Dallas</v>
      </c>
      <c r="B60" s="184" t="s">
        <v>451</v>
      </c>
      <c r="C60" s="184" t="s">
        <v>41</v>
      </c>
      <c r="D60" s="184">
        <v>71700</v>
      </c>
      <c r="E60" s="243">
        <v>25100</v>
      </c>
      <c r="F60" s="243">
        <v>28700</v>
      </c>
      <c r="G60" s="243">
        <v>32300</v>
      </c>
      <c r="H60" s="243">
        <v>35850</v>
      </c>
      <c r="I60" s="243">
        <v>38750</v>
      </c>
      <c r="J60" s="243">
        <v>41600</v>
      </c>
      <c r="K60" s="243">
        <v>44500</v>
      </c>
      <c r="L60" s="243">
        <v>47350</v>
      </c>
      <c r="M60" s="244">
        <v>30120</v>
      </c>
      <c r="N60" s="244">
        <v>34440</v>
      </c>
      <c r="O60" s="244">
        <v>38760</v>
      </c>
      <c r="P60" s="244">
        <v>43020</v>
      </c>
      <c r="Q60" s="244">
        <v>46500</v>
      </c>
      <c r="R60" s="244">
        <v>49920</v>
      </c>
      <c r="S60" s="244">
        <v>53400</v>
      </c>
      <c r="T60" s="244">
        <v>56820</v>
      </c>
      <c r="U60" s="184" t="s">
        <v>286</v>
      </c>
      <c r="V60" s="243">
        <v>25800</v>
      </c>
      <c r="W60" s="243">
        <v>29450</v>
      </c>
      <c r="X60" s="243">
        <v>33150</v>
      </c>
      <c r="Y60" s="243">
        <v>36800</v>
      </c>
      <c r="Z60" s="243">
        <v>39750</v>
      </c>
      <c r="AA60" s="243">
        <v>42700</v>
      </c>
      <c r="AB60" s="243">
        <v>45650</v>
      </c>
      <c r="AC60" s="243">
        <v>48600</v>
      </c>
      <c r="AD60" s="244">
        <v>30960</v>
      </c>
      <c r="AE60" s="244">
        <v>35340</v>
      </c>
      <c r="AF60" s="244">
        <v>39780</v>
      </c>
      <c r="AG60" s="244">
        <v>44160</v>
      </c>
      <c r="AH60" s="244">
        <v>47700</v>
      </c>
      <c r="AI60" s="244">
        <v>51240</v>
      </c>
      <c r="AJ60" s="244">
        <v>54780</v>
      </c>
      <c r="AK60" s="244">
        <v>58320</v>
      </c>
      <c r="AL60" s="184" t="s">
        <v>450</v>
      </c>
      <c r="AM60" s="184" t="s">
        <v>450</v>
      </c>
      <c r="AN60" s="184" t="s">
        <v>288</v>
      </c>
      <c r="AO60" s="184">
        <v>1</v>
      </c>
      <c r="AP60" s="184" t="s">
        <v>451</v>
      </c>
      <c r="AQ60" s="184" t="s">
        <v>290</v>
      </c>
      <c r="AR60" s="184">
        <v>113</v>
      </c>
      <c r="AS60" s="184" t="s">
        <v>451</v>
      </c>
    </row>
    <row r="61" spans="1:45">
      <c r="A61" s="184" t="str">
        <f t="shared" si="0"/>
        <v>5/13/2016 - 4/13/2017Dawson</v>
      </c>
      <c r="B61" s="184" t="s">
        <v>454</v>
      </c>
      <c r="C61" s="184" t="s">
        <v>132</v>
      </c>
      <c r="D61" s="184">
        <v>53300</v>
      </c>
      <c r="E61" s="243">
        <v>18700</v>
      </c>
      <c r="F61" s="243">
        <v>21350</v>
      </c>
      <c r="G61" s="243">
        <v>24000</v>
      </c>
      <c r="H61" s="243">
        <v>26650</v>
      </c>
      <c r="I61" s="243">
        <v>28800</v>
      </c>
      <c r="J61" s="243">
        <v>30950</v>
      </c>
      <c r="K61" s="243">
        <v>33050</v>
      </c>
      <c r="L61" s="243">
        <v>35200</v>
      </c>
      <c r="M61" s="244">
        <v>22440</v>
      </c>
      <c r="N61" s="244">
        <v>25620</v>
      </c>
      <c r="O61" s="244">
        <v>28800</v>
      </c>
      <c r="P61" s="244">
        <v>31980</v>
      </c>
      <c r="Q61" s="244">
        <v>34560</v>
      </c>
      <c r="R61" s="244">
        <v>37140</v>
      </c>
      <c r="S61" s="244">
        <v>39660</v>
      </c>
      <c r="T61" s="244">
        <v>42240</v>
      </c>
      <c r="U61" s="184" t="s">
        <v>286</v>
      </c>
      <c r="V61" s="243">
        <v>21850</v>
      </c>
      <c r="W61" s="243">
        <v>24950</v>
      </c>
      <c r="X61" s="243">
        <v>28050</v>
      </c>
      <c r="Y61" s="243">
        <v>31150</v>
      </c>
      <c r="Z61" s="243">
        <v>33650</v>
      </c>
      <c r="AA61" s="243">
        <v>36150</v>
      </c>
      <c r="AB61" s="243">
        <v>38650</v>
      </c>
      <c r="AC61" s="243">
        <v>41150</v>
      </c>
      <c r="AD61" s="244">
        <v>26220</v>
      </c>
      <c r="AE61" s="244">
        <v>29940</v>
      </c>
      <c r="AF61" s="244">
        <v>33660</v>
      </c>
      <c r="AG61" s="244">
        <v>37380</v>
      </c>
      <c r="AH61" s="244">
        <v>40380</v>
      </c>
      <c r="AI61" s="244">
        <v>43380</v>
      </c>
      <c r="AJ61" s="244">
        <v>46380</v>
      </c>
      <c r="AK61" s="244">
        <v>49380</v>
      </c>
      <c r="AL61" s="184" t="s">
        <v>453</v>
      </c>
      <c r="AM61" s="184" t="s">
        <v>453</v>
      </c>
      <c r="AN61" s="184" t="s">
        <v>288</v>
      </c>
      <c r="AO61" s="184">
        <v>0</v>
      </c>
      <c r="AP61" s="184" t="s">
        <v>454</v>
      </c>
      <c r="AQ61" s="184" t="s">
        <v>290</v>
      </c>
      <c r="AR61" s="184">
        <v>115</v>
      </c>
      <c r="AS61" s="184" t="s">
        <v>454</v>
      </c>
    </row>
    <row r="62" spans="1:45">
      <c r="A62" s="184" t="str">
        <f t="shared" si="0"/>
        <v>5/13/2016 - 4/13/2017Deaf Smith</v>
      </c>
      <c r="B62" s="184" t="s">
        <v>457</v>
      </c>
      <c r="C62" s="184" t="s">
        <v>134</v>
      </c>
      <c r="D62" s="184">
        <v>49000</v>
      </c>
      <c r="E62" s="243">
        <v>18350</v>
      </c>
      <c r="F62" s="243">
        <v>21000</v>
      </c>
      <c r="G62" s="243">
        <v>23600</v>
      </c>
      <c r="H62" s="243">
        <v>26200</v>
      </c>
      <c r="I62" s="243">
        <v>28300</v>
      </c>
      <c r="J62" s="243">
        <v>30400</v>
      </c>
      <c r="K62" s="243">
        <v>32500</v>
      </c>
      <c r="L62" s="243">
        <v>34600</v>
      </c>
      <c r="M62" s="244">
        <v>22020</v>
      </c>
      <c r="N62" s="244">
        <v>25200</v>
      </c>
      <c r="O62" s="244">
        <v>28320</v>
      </c>
      <c r="P62" s="244">
        <v>31440</v>
      </c>
      <c r="Q62" s="244">
        <v>33960</v>
      </c>
      <c r="R62" s="244">
        <v>36480</v>
      </c>
      <c r="S62" s="244">
        <v>39000</v>
      </c>
      <c r="T62" s="244">
        <v>41520</v>
      </c>
      <c r="U62" s="184" t="s">
        <v>286</v>
      </c>
      <c r="V62" s="243">
        <v>20750</v>
      </c>
      <c r="W62" s="243">
        <v>23700</v>
      </c>
      <c r="X62" s="243">
        <v>26650</v>
      </c>
      <c r="Y62" s="243">
        <v>29600</v>
      </c>
      <c r="Z62" s="243">
        <v>32000</v>
      </c>
      <c r="AA62" s="243">
        <v>34350</v>
      </c>
      <c r="AB62" s="243">
        <v>36750</v>
      </c>
      <c r="AC62" s="243">
        <v>39100</v>
      </c>
      <c r="AD62" s="244">
        <v>24900</v>
      </c>
      <c r="AE62" s="244">
        <v>28440</v>
      </c>
      <c r="AF62" s="244">
        <v>31980</v>
      </c>
      <c r="AG62" s="244">
        <v>35520</v>
      </c>
      <c r="AH62" s="244">
        <v>38400</v>
      </c>
      <c r="AI62" s="244">
        <v>41220</v>
      </c>
      <c r="AJ62" s="244">
        <v>44100</v>
      </c>
      <c r="AK62" s="244">
        <v>46920</v>
      </c>
      <c r="AL62" s="184" t="s">
        <v>456</v>
      </c>
      <c r="AM62" s="184" t="s">
        <v>456</v>
      </c>
      <c r="AN62" s="184" t="s">
        <v>288</v>
      </c>
      <c r="AO62" s="184">
        <v>0</v>
      </c>
      <c r="AP62" s="184" t="s">
        <v>457</v>
      </c>
      <c r="AQ62" s="184" t="s">
        <v>290</v>
      </c>
      <c r="AR62" s="184">
        <v>117</v>
      </c>
      <c r="AS62" s="184" t="s">
        <v>457</v>
      </c>
    </row>
    <row r="63" spans="1:45">
      <c r="A63" s="184" t="str">
        <f t="shared" si="0"/>
        <v>5/13/2016 - 4/13/2017Delta</v>
      </c>
      <c r="B63" s="184" t="s">
        <v>459</v>
      </c>
      <c r="C63" s="184" t="s">
        <v>42</v>
      </c>
      <c r="D63" s="184">
        <v>53900</v>
      </c>
      <c r="E63" s="243">
        <v>23450</v>
      </c>
      <c r="F63" s="243">
        <v>26800</v>
      </c>
      <c r="G63" s="243">
        <v>30150</v>
      </c>
      <c r="H63" s="243">
        <v>33450</v>
      </c>
      <c r="I63" s="243">
        <v>36150</v>
      </c>
      <c r="J63" s="243">
        <v>38850</v>
      </c>
      <c r="K63" s="243">
        <v>41500</v>
      </c>
      <c r="L63" s="243">
        <v>44200</v>
      </c>
      <c r="M63" s="244">
        <v>28140</v>
      </c>
      <c r="N63" s="244">
        <v>32160</v>
      </c>
      <c r="O63" s="244">
        <v>36180</v>
      </c>
      <c r="P63" s="244">
        <v>40140</v>
      </c>
      <c r="Q63" s="244">
        <v>43380</v>
      </c>
      <c r="R63" s="244">
        <v>46620</v>
      </c>
      <c r="S63" s="244">
        <v>49800</v>
      </c>
      <c r="T63" s="244">
        <v>53040</v>
      </c>
      <c r="U63" s="184" t="s">
        <v>286</v>
      </c>
      <c r="V63" s="243">
        <v>25300</v>
      </c>
      <c r="W63" s="243">
        <v>28900</v>
      </c>
      <c r="X63" s="243">
        <v>32500</v>
      </c>
      <c r="Y63" s="243">
        <v>36100</v>
      </c>
      <c r="Z63" s="243">
        <v>39000</v>
      </c>
      <c r="AA63" s="243">
        <v>41900</v>
      </c>
      <c r="AB63" s="243">
        <v>44800</v>
      </c>
      <c r="AC63" s="243">
        <v>47700</v>
      </c>
      <c r="AD63" s="244">
        <v>30360</v>
      </c>
      <c r="AE63" s="244">
        <v>34680</v>
      </c>
      <c r="AF63" s="244">
        <v>39000</v>
      </c>
      <c r="AG63" s="244">
        <v>43320</v>
      </c>
      <c r="AH63" s="244">
        <v>46800</v>
      </c>
      <c r="AI63" s="244">
        <v>50280</v>
      </c>
      <c r="AJ63" s="244">
        <v>53760</v>
      </c>
      <c r="AK63" s="244">
        <v>57240</v>
      </c>
      <c r="AL63" s="184" t="s">
        <v>458</v>
      </c>
      <c r="AM63" s="184" t="s">
        <v>458</v>
      </c>
      <c r="AN63" s="184" t="s">
        <v>288</v>
      </c>
      <c r="AO63" s="184">
        <v>0</v>
      </c>
      <c r="AP63" s="184" t="s">
        <v>459</v>
      </c>
      <c r="AQ63" s="184" t="s">
        <v>290</v>
      </c>
      <c r="AR63" s="184">
        <v>119</v>
      </c>
      <c r="AS63" s="184" t="s">
        <v>459</v>
      </c>
    </row>
    <row r="64" spans="1:45">
      <c r="A64" s="184" t="str">
        <f t="shared" si="0"/>
        <v>5/13/2016 - 4/13/2017Denton</v>
      </c>
      <c r="B64" s="184" t="s">
        <v>461</v>
      </c>
      <c r="C64" s="184" t="s">
        <v>43</v>
      </c>
      <c r="D64" s="184">
        <v>71700</v>
      </c>
      <c r="E64" s="243">
        <v>25100</v>
      </c>
      <c r="F64" s="243">
        <v>28700</v>
      </c>
      <c r="G64" s="243">
        <v>32300</v>
      </c>
      <c r="H64" s="243">
        <v>35850</v>
      </c>
      <c r="I64" s="243">
        <v>38750</v>
      </c>
      <c r="J64" s="243">
        <v>41600</v>
      </c>
      <c r="K64" s="243">
        <v>44500</v>
      </c>
      <c r="L64" s="243">
        <v>47350</v>
      </c>
      <c r="M64" s="244">
        <v>30120</v>
      </c>
      <c r="N64" s="244">
        <v>34440</v>
      </c>
      <c r="O64" s="244">
        <v>38760</v>
      </c>
      <c r="P64" s="244">
        <v>43020</v>
      </c>
      <c r="Q64" s="244">
        <v>46500</v>
      </c>
      <c r="R64" s="244">
        <v>49920</v>
      </c>
      <c r="S64" s="244">
        <v>53400</v>
      </c>
      <c r="T64" s="244">
        <v>56820</v>
      </c>
      <c r="U64" s="184" t="s">
        <v>286</v>
      </c>
      <c r="V64" s="243">
        <v>25800</v>
      </c>
      <c r="W64" s="243">
        <v>29450</v>
      </c>
      <c r="X64" s="243">
        <v>33150</v>
      </c>
      <c r="Y64" s="243">
        <v>36800</v>
      </c>
      <c r="Z64" s="243">
        <v>39750</v>
      </c>
      <c r="AA64" s="243">
        <v>42700</v>
      </c>
      <c r="AB64" s="243">
        <v>45650</v>
      </c>
      <c r="AC64" s="243">
        <v>48600</v>
      </c>
      <c r="AD64" s="244">
        <v>30960</v>
      </c>
      <c r="AE64" s="244">
        <v>35340</v>
      </c>
      <c r="AF64" s="244">
        <v>39780</v>
      </c>
      <c r="AG64" s="244">
        <v>44160</v>
      </c>
      <c r="AH64" s="244">
        <v>47700</v>
      </c>
      <c r="AI64" s="244">
        <v>51240</v>
      </c>
      <c r="AJ64" s="244">
        <v>54780</v>
      </c>
      <c r="AK64" s="244">
        <v>58320</v>
      </c>
      <c r="AL64" s="184" t="s">
        <v>460</v>
      </c>
      <c r="AM64" s="184" t="s">
        <v>460</v>
      </c>
      <c r="AN64" s="184" t="s">
        <v>288</v>
      </c>
      <c r="AO64" s="184">
        <v>1</v>
      </c>
      <c r="AP64" s="184" t="s">
        <v>461</v>
      </c>
      <c r="AQ64" s="184" t="s">
        <v>290</v>
      </c>
      <c r="AR64" s="184">
        <v>121</v>
      </c>
      <c r="AS64" s="184" t="s">
        <v>461</v>
      </c>
    </row>
    <row r="65" spans="1:45">
      <c r="A65" s="184" t="str">
        <f t="shared" si="0"/>
        <v>5/13/2016 - 4/13/2017DeWitt</v>
      </c>
      <c r="B65" s="184" t="s">
        <v>464</v>
      </c>
      <c r="C65" s="184" t="s">
        <v>133</v>
      </c>
      <c r="D65" s="184">
        <v>56900</v>
      </c>
      <c r="E65" s="243">
        <v>19950</v>
      </c>
      <c r="F65" s="243">
        <v>22800</v>
      </c>
      <c r="G65" s="243">
        <v>25650</v>
      </c>
      <c r="H65" s="243">
        <v>28450</v>
      </c>
      <c r="I65" s="243">
        <v>30750</v>
      </c>
      <c r="J65" s="243">
        <v>33050</v>
      </c>
      <c r="K65" s="243">
        <v>35300</v>
      </c>
      <c r="L65" s="243">
        <v>37600</v>
      </c>
      <c r="M65" s="244">
        <v>23940</v>
      </c>
      <c r="N65" s="244">
        <v>27360</v>
      </c>
      <c r="O65" s="244">
        <v>30780</v>
      </c>
      <c r="P65" s="244">
        <v>34140</v>
      </c>
      <c r="Q65" s="244">
        <v>36900</v>
      </c>
      <c r="R65" s="244">
        <v>39660</v>
      </c>
      <c r="S65" s="244">
        <v>42360</v>
      </c>
      <c r="T65" s="244">
        <v>45120</v>
      </c>
      <c r="U65" s="184" t="s">
        <v>286</v>
      </c>
      <c r="V65" s="243">
        <v>21850</v>
      </c>
      <c r="W65" s="243">
        <v>25000</v>
      </c>
      <c r="X65" s="243">
        <v>28100</v>
      </c>
      <c r="Y65" s="243">
        <v>31200</v>
      </c>
      <c r="Z65" s="243">
        <v>33700</v>
      </c>
      <c r="AA65" s="243">
        <v>36200</v>
      </c>
      <c r="AB65" s="243">
        <v>38700</v>
      </c>
      <c r="AC65" s="243">
        <v>41200</v>
      </c>
      <c r="AD65" s="244">
        <v>26220</v>
      </c>
      <c r="AE65" s="244">
        <v>30000</v>
      </c>
      <c r="AF65" s="244">
        <v>33720</v>
      </c>
      <c r="AG65" s="244">
        <v>37440</v>
      </c>
      <c r="AH65" s="244">
        <v>40440</v>
      </c>
      <c r="AI65" s="244">
        <v>43440</v>
      </c>
      <c r="AJ65" s="244">
        <v>46440</v>
      </c>
      <c r="AK65" s="244">
        <v>49440</v>
      </c>
      <c r="AL65" s="184" t="s">
        <v>463</v>
      </c>
      <c r="AM65" s="184" t="s">
        <v>463</v>
      </c>
      <c r="AN65" s="184" t="s">
        <v>288</v>
      </c>
      <c r="AO65" s="184">
        <v>0</v>
      </c>
      <c r="AP65" s="184" t="s">
        <v>464</v>
      </c>
      <c r="AQ65" s="184" t="s">
        <v>290</v>
      </c>
      <c r="AR65" s="184">
        <v>123</v>
      </c>
      <c r="AS65" s="184" t="s">
        <v>464</v>
      </c>
    </row>
    <row r="66" spans="1:45">
      <c r="A66" s="184" t="str">
        <f t="shared" si="0"/>
        <v>5/13/2016 - 4/13/2017Dickens</v>
      </c>
      <c r="B66" s="184" t="s">
        <v>467</v>
      </c>
      <c r="C66" s="184" t="s">
        <v>135</v>
      </c>
      <c r="D66" s="184">
        <v>55000</v>
      </c>
      <c r="E66" s="243">
        <v>19250</v>
      </c>
      <c r="F66" s="243">
        <v>22000</v>
      </c>
      <c r="G66" s="243">
        <v>24750</v>
      </c>
      <c r="H66" s="243">
        <v>27500</v>
      </c>
      <c r="I66" s="243">
        <v>29700</v>
      </c>
      <c r="J66" s="243">
        <v>31900</v>
      </c>
      <c r="K66" s="243">
        <v>34100</v>
      </c>
      <c r="L66" s="243">
        <v>36300</v>
      </c>
      <c r="M66" s="244">
        <v>23100</v>
      </c>
      <c r="N66" s="244">
        <v>26400</v>
      </c>
      <c r="O66" s="244">
        <v>29700</v>
      </c>
      <c r="P66" s="244">
        <v>33000</v>
      </c>
      <c r="Q66" s="244">
        <v>35640</v>
      </c>
      <c r="R66" s="244">
        <v>38280</v>
      </c>
      <c r="S66" s="244">
        <v>40920</v>
      </c>
      <c r="T66" s="244">
        <v>43560</v>
      </c>
      <c r="U66" s="184" t="s">
        <v>286</v>
      </c>
      <c r="V66" s="243">
        <v>21950</v>
      </c>
      <c r="W66" s="243">
        <v>25050</v>
      </c>
      <c r="X66" s="243">
        <v>28200</v>
      </c>
      <c r="Y66" s="243">
        <v>31300</v>
      </c>
      <c r="Z66" s="243">
        <v>33850</v>
      </c>
      <c r="AA66" s="243">
        <v>36350</v>
      </c>
      <c r="AB66" s="243">
        <v>38850</v>
      </c>
      <c r="AC66" s="243">
        <v>41350</v>
      </c>
      <c r="AD66" s="244">
        <v>26340</v>
      </c>
      <c r="AE66" s="244">
        <v>30060</v>
      </c>
      <c r="AF66" s="244">
        <v>33840</v>
      </c>
      <c r="AG66" s="244">
        <v>37560</v>
      </c>
      <c r="AH66" s="244">
        <v>40620</v>
      </c>
      <c r="AI66" s="244">
        <v>43620</v>
      </c>
      <c r="AJ66" s="244">
        <v>46620</v>
      </c>
      <c r="AK66" s="244">
        <v>49620</v>
      </c>
      <c r="AL66" s="184" t="s">
        <v>466</v>
      </c>
      <c r="AM66" s="184" t="s">
        <v>466</v>
      </c>
      <c r="AN66" s="184" t="s">
        <v>288</v>
      </c>
      <c r="AO66" s="184">
        <v>0</v>
      </c>
      <c r="AP66" s="184" t="s">
        <v>467</v>
      </c>
      <c r="AQ66" s="184" t="s">
        <v>290</v>
      </c>
      <c r="AR66" s="184">
        <v>125</v>
      </c>
      <c r="AS66" s="184" t="s">
        <v>467</v>
      </c>
    </row>
    <row r="67" spans="1:45">
      <c r="A67" s="184" t="str">
        <f t="shared" si="0"/>
        <v>5/13/2016 - 4/13/2017Dimmit</v>
      </c>
      <c r="B67" s="184" t="s">
        <v>470</v>
      </c>
      <c r="C67" s="184" t="s">
        <v>136</v>
      </c>
      <c r="D67" s="184">
        <v>45600</v>
      </c>
      <c r="E67" s="243">
        <v>18350</v>
      </c>
      <c r="F67" s="243">
        <v>21000</v>
      </c>
      <c r="G67" s="243">
        <v>23600</v>
      </c>
      <c r="H67" s="243">
        <v>26200</v>
      </c>
      <c r="I67" s="243">
        <v>28300</v>
      </c>
      <c r="J67" s="243">
        <v>30400</v>
      </c>
      <c r="K67" s="243">
        <v>32500</v>
      </c>
      <c r="L67" s="243">
        <v>34600</v>
      </c>
      <c r="M67" s="244">
        <v>22020</v>
      </c>
      <c r="N67" s="244">
        <v>25200</v>
      </c>
      <c r="O67" s="244">
        <v>28320</v>
      </c>
      <c r="P67" s="244">
        <v>31440</v>
      </c>
      <c r="Q67" s="244">
        <v>33960</v>
      </c>
      <c r="R67" s="244">
        <v>36480</v>
      </c>
      <c r="S67" s="244">
        <v>39000</v>
      </c>
      <c r="T67" s="244">
        <v>41520</v>
      </c>
      <c r="U67" s="184" t="s">
        <v>286</v>
      </c>
      <c r="V67" s="243">
        <v>23450</v>
      </c>
      <c r="W67" s="243">
        <v>26800</v>
      </c>
      <c r="X67" s="243">
        <v>30150</v>
      </c>
      <c r="Y67" s="243">
        <v>33450</v>
      </c>
      <c r="Z67" s="243">
        <v>36150</v>
      </c>
      <c r="AA67" s="243">
        <v>38850</v>
      </c>
      <c r="AB67" s="243">
        <v>41500</v>
      </c>
      <c r="AC67" s="243">
        <v>44200</v>
      </c>
      <c r="AD67" s="244">
        <v>28140</v>
      </c>
      <c r="AE67" s="244">
        <v>32160</v>
      </c>
      <c r="AF67" s="244">
        <v>36180</v>
      </c>
      <c r="AG67" s="244">
        <v>40140</v>
      </c>
      <c r="AH67" s="244">
        <v>43380</v>
      </c>
      <c r="AI67" s="244">
        <v>46620</v>
      </c>
      <c r="AJ67" s="244">
        <v>49800</v>
      </c>
      <c r="AK67" s="244">
        <v>53040</v>
      </c>
      <c r="AL67" s="184" t="s">
        <v>469</v>
      </c>
      <c r="AM67" s="184" t="s">
        <v>469</v>
      </c>
      <c r="AN67" s="184" t="s">
        <v>288</v>
      </c>
      <c r="AO67" s="184">
        <v>0</v>
      </c>
      <c r="AP67" s="184" t="s">
        <v>470</v>
      </c>
      <c r="AQ67" s="184" t="s">
        <v>290</v>
      </c>
      <c r="AR67" s="184">
        <v>127</v>
      </c>
      <c r="AS67" s="184" t="s">
        <v>470</v>
      </c>
    </row>
    <row r="68" spans="1:45">
      <c r="A68" s="184" t="str">
        <f t="shared" si="0"/>
        <v>5/13/2016 - 4/13/2017Donley</v>
      </c>
      <c r="B68" s="184" t="s">
        <v>473</v>
      </c>
      <c r="C68" s="184" t="s">
        <v>137</v>
      </c>
      <c r="D68" s="184">
        <v>59500</v>
      </c>
      <c r="E68" s="243">
        <v>20850</v>
      </c>
      <c r="F68" s="243">
        <v>23800</v>
      </c>
      <c r="G68" s="243">
        <v>26800</v>
      </c>
      <c r="H68" s="243">
        <v>29750</v>
      </c>
      <c r="I68" s="243">
        <v>32150</v>
      </c>
      <c r="J68" s="243">
        <v>34550</v>
      </c>
      <c r="K68" s="243">
        <v>36900</v>
      </c>
      <c r="L68" s="243">
        <v>39300</v>
      </c>
      <c r="M68" s="244">
        <v>25020</v>
      </c>
      <c r="N68" s="244">
        <v>28560</v>
      </c>
      <c r="O68" s="244">
        <v>32160</v>
      </c>
      <c r="P68" s="244">
        <v>35700</v>
      </c>
      <c r="Q68" s="244">
        <v>38580</v>
      </c>
      <c r="R68" s="244">
        <v>41460</v>
      </c>
      <c r="S68" s="244">
        <v>44280</v>
      </c>
      <c r="T68" s="244">
        <v>47160</v>
      </c>
      <c r="U68" s="184" t="s">
        <v>286</v>
      </c>
      <c r="V68" s="243">
        <v>22400</v>
      </c>
      <c r="W68" s="243">
        <v>25600</v>
      </c>
      <c r="X68" s="243">
        <v>28800</v>
      </c>
      <c r="Y68" s="243">
        <v>32000</v>
      </c>
      <c r="Z68" s="243">
        <v>34600</v>
      </c>
      <c r="AA68" s="243">
        <v>37150</v>
      </c>
      <c r="AB68" s="243">
        <v>39700</v>
      </c>
      <c r="AC68" s="243">
        <v>42250</v>
      </c>
      <c r="AD68" s="244">
        <v>26880</v>
      </c>
      <c r="AE68" s="244">
        <v>30720</v>
      </c>
      <c r="AF68" s="244">
        <v>34560</v>
      </c>
      <c r="AG68" s="244">
        <v>38400</v>
      </c>
      <c r="AH68" s="244">
        <v>41520</v>
      </c>
      <c r="AI68" s="244">
        <v>44580</v>
      </c>
      <c r="AJ68" s="244">
        <v>47640</v>
      </c>
      <c r="AK68" s="244">
        <v>50700</v>
      </c>
      <c r="AL68" s="184" t="s">
        <v>472</v>
      </c>
      <c r="AM68" s="184" t="s">
        <v>472</v>
      </c>
      <c r="AN68" s="184" t="s">
        <v>288</v>
      </c>
      <c r="AO68" s="184">
        <v>0</v>
      </c>
      <c r="AP68" s="184" t="s">
        <v>473</v>
      </c>
      <c r="AQ68" s="184" t="s">
        <v>290</v>
      </c>
      <c r="AR68" s="184">
        <v>129</v>
      </c>
      <c r="AS68" s="184" t="s">
        <v>473</v>
      </c>
    </row>
    <row r="69" spans="1:45">
      <c r="A69" s="184" t="str">
        <f t="shared" ref="A69:A132" si="1">CONCATENATE($B$2,C69)</f>
        <v>5/13/2016 - 4/13/2017Duval</v>
      </c>
      <c r="B69" s="184" t="s">
        <v>476</v>
      </c>
      <c r="C69" s="184" t="s">
        <v>138</v>
      </c>
      <c r="D69" s="184">
        <v>42000</v>
      </c>
      <c r="E69" s="243">
        <v>18350</v>
      </c>
      <c r="F69" s="243">
        <v>21000</v>
      </c>
      <c r="G69" s="243">
        <v>23600</v>
      </c>
      <c r="H69" s="243">
        <v>26200</v>
      </c>
      <c r="I69" s="243">
        <v>28300</v>
      </c>
      <c r="J69" s="243">
        <v>30400</v>
      </c>
      <c r="K69" s="243">
        <v>32500</v>
      </c>
      <c r="L69" s="243">
        <v>34600</v>
      </c>
      <c r="M69" s="244">
        <v>22020</v>
      </c>
      <c r="N69" s="244">
        <v>25200</v>
      </c>
      <c r="O69" s="244">
        <v>28320</v>
      </c>
      <c r="P69" s="244">
        <v>31440</v>
      </c>
      <c r="Q69" s="244">
        <v>33960</v>
      </c>
      <c r="R69" s="244">
        <v>36480</v>
      </c>
      <c r="S69" s="244">
        <v>39000</v>
      </c>
      <c r="T69" s="244">
        <v>41520</v>
      </c>
      <c r="U69" s="184" t="s">
        <v>286</v>
      </c>
      <c r="V69" s="243">
        <v>19250</v>
      </c>
      <c r="W69" s="243">
        <v>22000</v>
      </c>
      <c r="X69" s="243">
        <v>24750</v>
      </c>
      <c r="Y69" s="243">
        <v>27500</v>
      </c>
      <c r="Z69" s="243">
        <v>29700</v>
      </c>
      <c r="AA69" s="243">
        <v>31900</v>
      </c>
      <c r="AB69" s="243">
        <v>34100</v>
      </c>
      <c r="AC69" s="243">
        <v>36300</v>
      </c>
      <c r="AD69" s="244">
        <v>23100</v>
      </c>
      <c r="AE69" s="244">
        <v>26400</v>
      </c>
      <c r="AF69" s="244">
        <v>29700</v>
      </c>
      <c r="AG69" s="244">
        <v>33000</v>
      </c>
      <c r="AH69" s="244">
        <v>35640</v>
      </c>
      <c r="AI69" s="244">
        <v>38280</v>
      </c>
      <c r="AJ69" s="244">
        <v>40920</v>
      </c>
      <c r="AK69" s="244">
        <v>43560</v>
      </c>
      <c r="AL69" s="184" t="s">
        <v>475</v>
      </c>
      <c r="AM69" s="184" t="s">
        <v>475</v>
      </c>
      <c r="AN69" s="184" t="s">
        <v>288</v>
      </c>
      <c r="AO69" s="184">
        <v>0</v>
      </c>
      <c r="AP69" s="184" t="s">
        <v>476</v>
      </c>
      <c r="AQ69" s="184" t="s">
        <v>290</v>
      </c>
      <c r="AR69" s="184">
        <v>131</v>
      </c>
      <c r="AS69" s="184" t="s">
        <v>476</v>
      </c>
    </row>
    <row r="70" spans="1:45">
      <c r="A70" s="184" t="str">
        <f t="shared" si="1"/>
        <v>5/13/2016 - 4/13/2017Eastland</v>
      </c>
      <c r="B70" s="184" t="s">
        <v>479</v>
      </c>
      <c r="C70" s="184" t="s">
        <v>139</v>
      </c>
      <c r="D70" s="184">
        <v>45400</v>
      </c>
      <c r="E70" s="243">
        <v>18350</v>
      </c>
      <c r="F70" s="243">
        <v>21000</v>
      </c>
      <c r="G70" s="243">
        <v>23600</v>
      </c>
      <c r="H70" s="243">
        <v>26200</v>
      </c>
      <c r="I70" s="243">
        <v>28300</v>
      </c>
      <c r="J70" s="243">
        <v>30400</v>
      </c>
      <c r="K70" s="243">
        <v>32500</v>
      </c>
      <c r="L70" s="243">
        <v>34600</v>
      </c>
      <c r="M70" s="244">
        <v>22020</v>
      </c>
      <c r="N70" s="244">
        <v>25200</v>
      </c>
      <c r="O70" s="244">
        <v>28320</v>
      </c>
      <c r="P70" s="244">
        <v>31440</v>
      </c>
      <c r="Q70" s="244">
        <v>33960</v>
      </c>
      <c r="R70" s="244">
        <v>36480</v>
      </c>
      <c r="S70" s="244">
        <v>39000</v>
      </c>
      <c r="T70" s="244">
        <v>41520</v>
      </c>
      <c r="U70" s="184" t="s">
        <v>301</v>
      </c>
      <c r="AL70" s="184" t="s">
        <v>478</v>
      </c>
      <c r="AM70" s="184" t="s">
        <v>478</v>
      </c>
      <c r="AN70" s="184" t="s">
        <v>288</v>
      </c>
      <c r="AO70" s="184">
        <v>0</v>
      </c>
      <c r="AP70" s="184" t="s">
        <v>479</v>
      </c>
      <c r="AQ70" s="184" t="s">
        <v>290</v>
      </c>
      <c r="AR70" s="184">
        <v>133</v>
      </c>
      <c r="AS70" s="184" t="s">
        <v>479</v>
      </c>
    </row>
    <row r="71" spans="1:45">
      <c r="A71" s="184" t="str">
        <f t="shared" si="1"/>
        <v>5/13/2016 - 4/13/2017Ector</v>
      </c>
      <c r="B71" s="184" t="s">
        <v>482</v>
      </c>
      <c r="C71" s="184" t="s">
        <v>73</v>
      </c>
      <c r="D71" s="184">
        <v>61000</v>
      </c>
      <c r="E71" s="243">
        <v>21350</v>
      </c>
      <c r="F71" s="243">
        <v>24400</v>
      </c>
      <c r="G71" s="243">
        <v>27450</v>
      </c>
      <c r="H71" s="243">
        <v>30500</v>
      </c>
      <c r="I71" s="243">
        <v>32950</v>
      </c>
      <c r="J71" s="243">
        <v>35400</v>
      </c>
      <c r="K71" s="243">
        <v>37850</v>
      </c>
      <c r="L71" s="243">
        <v>40300</v>
      </c>
      <c r="M71" s="244">
        <v>25620</v>
      </c>
      <c r="N71" s="244">
        <v>29280</v>
      </c>
      <c r="O71" s="244">
        <v>32940</v>
      </c>
      <c r="P71" s="244">
        <v>36600</v>
      </c>
      <c r="Q71" s="244">
        <v>39540</v>
      </c>
      <c r="R71" s="244">
        <v>42480</v>
      </c>
      <c r="S71" s="244">
        <v>45420</v>
      </c>
      <c r="T71" s="244">
        <v>48360</v>
      </c>
      <c r="U71" s="184" t="s">
        <v>286</v>
      </c>
      <c r="V71" s="243">
        <v>23650</v>
      </c>
      <c r="W71" s="243">
        <v>27000</v>
      </c>
      <c r="X71" s="243">
        <v>30400</v>
      </c>
      <c r="Y71" s="243">
        <v>33750</v>
      </c>
      <c r="Z71" s="243">
        <v>36450</v>
      </c>
      <c r="AA71" s="243">
        <v>39150</v>
      </c>
      <c r="AB71" s="243">
        <v>41850</v>
      </c>
      <c r="AC71" s="243">
        <v>44550</v>
      </c>
      <c r="AD71" s="244">
        <v>28380</v>
      </c>
      <c r="AE71" s="244">
        <v>32400</v>
      </c>
      <c r="AF71" s="244">
        <v>36480</v>
      </c>
      <c r="AG71" s="244">
        <v>40500</v>
      </c>
      <c r="AH71" s="244">
        <v>43740</v>
      </c>
      <c r="AI71" s="244">
        <v>46980</v>
      </c>
      <c r="AJ71" s="244">
        <v>50220</v>
      </c>
      <c r="AK71" s="244">
        <v>53460</v>
      </c>
      <c r="AL71" s="184" t="s">
        <v>481</v>
      </c>
      <c r="AM71" s="184" t="s">
        <v>481</v>
      </c>
      <c r="AN71" s="184" t="s">
        <v>288</v>
      </c>
      <c r="AO71" s="184">
        <v>1</v>
      </c>
      <c r="AP71" s="184" t="s">
        <v>482</v>
      </c>
      <c r="AQ71" s="184" t="s">
        <v>290</v>
      </c>
      <c r="AR71" s="184">
        <v>135</v>
      </c>
      <c r="AS71" s="184" t="s">
        <v>482</v>
      </c>
    </row>
    <row r="72" spans="1:45">
      <c r="A72" s="184" t="str">
        <f t="shared" si="1"/>
        <v>5/13/2016 - 4/13/2017Edwards</v>
      </c>
      <c r="B72" s="184" t="s">
        <v>485</v>
      </c>
      <c r="C72" s="184" t="s">
        <v>140</v>
      </c>
      <c r="D72" s="184">
        <v>55900</v>
      </c>
      <c r="E72" s="243">
        <v>19250</v>
      </c>
      <c r="F72" s="243">
        <v>22000</v>
      </c>
      <c r="G72" s="243">
        <v>24750</v>
      </c>
      <c r="H72" s="243">
        <v>27500</v>
      </c>
      <c r="I72" s="243">
        <v>29700</v>
      </c>
      <c r="J72" s="243">
        <v>31900</v>
      </c>
      <c r="K72" s="243">
        <v>34100</v>
      </c>
      <c r="L72" s="243">
        <v>36300</v>
      </c>
      <c r="M72" s="244">
        <v>23100</v>
      </c>
      <c r="N72" s="244">
        <v>26400</v>
      </c>
      <c r="O72" s="244">
        <v>29700</v>
      </c>
      <c r="P72" s="244">
        <v>33000</v>
      </c>
      <c r="Q72" s="244">
        <v>35640</v>
      </c>
      <c r="R72" s="244">
        <v>38280</v>
      </c>
      <c r="S72" s="244">
        <v>40920</v>
      </c>
      <c r="T72" s="244">
        <v>43560</v>
      </c>
      <c r="U72" s="184" t="s">
        <v>286</v>
      </c>
      <c r="V72" s="243">
        <v>26250</v>
      </c>
      <c r="W72" s="243">
        <v>30000</v>
      </c>
      <c r="X72" s="243">
        <v>33750</v>
      </c>
      <c r="Y72" s="243">
        <v>37500</v>
      </c>
      <c r="Z72" s="243">
        <v>40500</v>
      </c>
      <c r="AA72" s="243">
        <v>43500</v>
      </c>
      <c r="AB72" s="243">
        <v>46500</v>
      </c>
      <c r="AC72" s="243">
        <v>49500</v>
      </c>
      <c r="AD72" s="244">
        <v>31500</v>
      </c>
      <c r="AE72" s="244">
        <v>36000</v>
      </c>
      <c r="AF72" s="244">
        <v>40500</v>
      </c>
      <c r="AG72" s="244">
        <v>45000</v>
      </c>
      <c r="AH72" s="244">
        <v>48600</v>
      </c>
      <c r="AI72" s="244">
        <v>52200</v>
      </c>
      <c r="AJ72" s="244">
        <v>55800</v>
      </c>
      <c r="AK72" s="244">
        <v>59400</v>
      </c>
      <c r="AL72" s="184" t="s">
        <v>484</v>
      </c>
      <c r="AM72" s="184" t="s">
        <v>484</v>
      </c>
      <c r="AN72" s="184" t="s">
        <v>288</v>
      </c>
      <c r="AO72" s="184">
        <v>0</v>
      </c>
      <c r="AP72" s="184" t="s">
        <v>485</v>
      </c>
      <c r="AQ72" s="184" t="s">
        <v>290</v>
      </c>
      <c r="AR72" s="184">
        <v>137</v>
      </c>
      <c r="AS72" s="184" t="s">
        <v>485</v>
      </c>
    </row>
    <row r="73" spans="1:45">
      <c r="A73" s="184" t="str">
        <f t="shared" si="1"/>
        <v>5/13/2016 - 4/13/2017Ellis</v>
      </c>
      <c r="B73" s="184" t="s">
        <v>487</v>
      </c>
      <c r="C73" s="184" t="s">
        <v>44</v>
      </c>
      <c r="D73" s="184">
        <v>71700</v>
      </c>
      <c r="E73" s="243">
        <v>25100</v>
      </c>
      <c r="F73" s="243">
        <v>28700</v>
      </c>
      <c r="G73" s="243">
        <v>32300</v>
      </c>
      <c r="H73" s="243">
        <v>35850</v>
      </c>
      <c r="I73" s="243">
        <v>38750</v>
      </c>
      <c r="J73" s="243">
        <v>41600</v>
      </c>
      <c r="K73" s="243">
        <v>44500</v>
      </c>
      <c r="L73" s="243">
        <v>47350</v>
      </c>
      <c r="M73" s="244">
        <v>30120</v>
      </c>
      <c r="N73" s="244">
        <v>34440</v>
      </c>
      <c r="O73" s="244">
        <v>38760</v>
      </c>
      <c r="P73" s="244">
        <v>43020</v>
      </c>
      <c r="Q73" s="244">
        <v>46500</v>
      </c>
      <c r="R73" s="244">
        <v>49920</v>
      </c>
      <c r="S73" s="244">
        <v>53400</v>
      </c>
      <c r="T73" s="244">
        <v>56820</v>
      </c>
      <c r="U73" s="184" t="s">
        <v>286</v>
      </c>
      <c r="V73" s="243">
        <v>25800</v>
      </c>
      <c r="W73" s="243">
        <v>29450</v>
      </c>
      <c r="X73" s="243">
        <v>33150</v>
      </c>
      <c r="Y73" s="243">
        <v>36800</v>
      </c>
      <c r="Z73" s="243">
        <v>39750</v>
      </c>
      <c r="AA73" s="243">
        <v>42700</v>
      </c>
      <c r="AB73" s="243">
        <v>45650</v>
      </c>
      <c r="AC73" s="243">
        <v>48600</v>
      </c>
      <c r="AD73" s="244">
        <v>30960</v>
      </c>
      <c r="AE73" s="244">
        <v>35340</v>
      </c>
      <c r="AF73" s="244">
        <v>39780</v>
      </c>
      <c r="AG73" s="244">
        <v>44160</v>
      </c>
      <c r="AH73" s="244">
        <v>47700</v>
      </c>
      <c r="AI73" s="244">
        <v>51240</v>
      </c>
      <c r="AJ73" s="244">
        <v>54780</v>
      </c>
      <c r="AK73" s="244">
        <v>58320</v>
      </c>
      <c r="AL73" s="184" t="s">
        <v>486</v>
      </c>
      <c r="AM73" s="184" t="s">
        <v>486</v>
      </c>
      <c r="AN73" s="184" t="s">
        <v>288</v>
      </c>
      <c r="AO73" s="184">
        <v>1</v>
      </c>
      <c r="AP73" s="184" t="s">
        <v>487</v>
      </c>
      <c r="AQ73" s="184" t="s">
        <v>290</v>
      </c>
      <c r="AR73" s="184">
        <v>139</v>
      </c>
      <c r="AS73" s="184" t="s">
        <v>487</v>
      </c>
    </row>
    <row r="74" spans="1:45">
      <c r="A74" s="184" t="str">
        <f t="shared" si="1"/>
        <v>5/13/2016 - 4/13/2017El Paso</v>
      </c>
      <c r="B74" s="184" t="s">
        <v>490</v>
      </c>
      <c r="C74" s="184" t="s">
        <v>51</v>
      </c>
      <c r="D74" s="184">
        <v>45400</v>
      </c>
      <c r="E74" s="243">
        <v>18350</v>
      </c>
      <c r="F74" s="243">
        <v>21000</v>
      </c>
      <c r="G74" s="243">
        <v>23600</v>
      </c>
      <c r="H74" s="243">
        <v>26200</v>
      </c>
      <c r="I74" s="243">
        <v>28300</v>
      </c>
      <c r="J74" s="243">
        <v>30400</v>
      </c>
      <c r="K74" s="243">
        <v>32500</v>
      </c>
      <c r="L74" s="243">
        <v>34600</v>
      </c>
      <c r="M74" s="244">
        <v>22020</v>
      </c>
      <c r="N74" s="244">
        <v>25200</v>
      </c>
      <c r="O74" s="244">
        <v>28320</v>
      </c>
      <c r="P74" s="244">
        <v>31440</v>
      </c>
      <c r="Q74" s="244">
        <v>33960</v>
      </c>
      <c r="R74" s="244">
        <v>36480</v>
      </c>
      <c r="S74" s="244">
        <v>39000</v>
      </c>
      <c r="T74" s="244">
        <v>41520</v>
      </c>
      <c r="U74" s="184" t="s">
        <v>286</v>
      </c>
      <c r="V74" s="243">
        <v>19550</v>
      </c>
      <c r="W74" s="243">
        <v>22350</v>
      </c>
      <c r="X74" s="243">
        <v>25150</v>
      </c>
      <c r="Y74" s="243">
        <v>27900</v>
      </c>
      <c r="Z74" s="243">
        <v>30150</v>
      </c>
      <c r="AA74" s="243">
        <v>32400</v>
      </c>
      <c r="AB74" s="243">
        <v>34600</v>
      </c>
      <c r="AC74" s="243">
        <v>36850</v>
      </c>
      <c r="AD74" s="244">
        <v>23460</v>
      </c>
      <c r="AE74" s="244">
        <v>26820</v>
      </c>
      <c r="AF74" s="244">
        <v>30180</v>
      </c>
      <c r="AG74" s="244">
        <v>33480</v>
      </c>
      <c r="AH74" s="244">
        <v>36180</v>
      </c>
      <c r="AI74" s="244">
        <v>38880</v>
      </c>
      <c r="AJ74" s="244">
        <v>41520</v>
      </c>
      <c r="AK74" s="244">
        <v>44220</v>
      </c>
      <c r="AL74" s="184" t="s">
        <v>489</v>
      </c>
      <c r="AM74" s="184" t="s">
        <v>489</v>
      </c>
      <c r="AN74" s="184" t="s">
        <v>288</v>
      </c>
      <c r="AO74" s="184">
        <v>1</v>
      </c>
      <c r="AP74" s="184" t="s">
        <v>490</v>
      </c>
      <c r="AQ74" s="184" t="s">
        <v>290</v>
      </c>
      <c r="AR74" s="184">
        <v>141</v>
      </c>
      <c r="AS74" s="184" t="s">
        <v>490</v>
      </c>
    </row>
    <row r="75" spans="1:45">
      <c r="A75" s="184" t="str">
        <f t="shared" si="1"/>
        <v>5/13/2016 - 4/13/2017Erath</v>
      </c>
      <c r="B75" s="184" t="s">
        <v>493</v>
      </c>
      <c r="C75" s="184" t="s">
        <v>141</v>
      </c>
      <c r="D75" s="184">
        <v>53600</v>
      </c>
      <c r="E75" s="243">
        <v>18800</v>
      </c>
      <c r="F75" s="243">
        <v>21450</v>
      </c>
      <c r="G75" s="243">
        <v>24150</v>
      </c>
      <c r="H75" s="243">
        <v>26800</v>
      </c>
      <c r="I75" s="243">
        <v>28950</v>
      </c>
      <c r="J75" s="243">
        <v>31100</v>
      </c>
      <c r="K75" s="243">
        <v>33250</v>
      </c>
      <c r="L75" s="243">
        <v>35400</v>
      </c>
      <c r="M75" s="244">
        <v>22560</v>
      </c>
      <c r="N75" s="244">
        <v>25740</v>
      </c>
      <c r="O75" s="244">
        <v>28980</v>
      </c>
      <c r="P75" s="244">
        <v>32160</v>
      </c>
      <c r="Q75" s="244">
        <v>34740</v>
      </c>
      <c r="R75" s="244">
        <v>37320</v>
      </c>
      <c r="S75" s="244">
        <v>39900</v>
      </c>
      <c r="T75" s="244">
        <v>42480</v>
      </c>
      <c r="U75" s="184" t="s">
        <v>286</v>
      </c>
      <c r="V75" s="243">
        <v>19250</v>
      </c>
      <c r="W75" s="243">
        <v>22000</v>
      </c>
      <c r="X75" s="243">
        <v>24750</v>
      </c>
      <c r="Y75" s="243">
        <v>27500</v>
      </c>
      <c r="Z75" s="243">
        <v>29700</v>
      </c>
      <c r="AA75" s="243">
        <v>31900</v>
      </c>
      <c r="AB75" s="243">
        <v>34100</v>
      </c>
      <c r="AC75" s="243">
        <v>36300</v>
      </c>
      <c r="AD75" s="244">
        <v>23100</v>
      </c>
      <c r="AE75" s="244">
        <v>26400</v>
      </c>
      <c r="AF75" s="244">
        <v>29700</v>
      </c>
      <c r="AG75" s="244">
        <v>33000</v>
      </c>
      <c r="AH75" s="244">
        <v>35640</v>
      </c>
      <c r="AI75" s="244">
        <v>38280</v>
      </c>
      <c r="AJ75" s="244">
        <v>40920</v>
      </c>
      <c r="AK75" s="244">
        <v>43560</v>
      </c>
      <c r="AL75" s="184" t="s">
        <v>492</v>
      </c>
      <c r="AM75" s="184" t="s">
        <v>492</v>
      </c>
      <c r="AN75" s="184" t="s">
        <v>288</v>
      </c>
      <c r="AO75" s="184">
        <v>0</v>
      </c>
      <c r="AP75" s="184" t="s">
        <v>493</v>
      </c>
      <c r="AQ75" s="184" t="s">
        <v>290</v>
      </c>
      <c r="AR75" s="184">
        <v>143</v>
      </c>
      <c r="AS75" s="184" t="s">
        <v>493</v>
      </c>
    </row>
    <row r="76" spans="1:45">
      <c r="A76" s="184" t="str">
        <f t="shared" si="1"/>
        <v>5/13/2016 - 4/13/2017Falls</v>
      </c>
      <c r="B76" s="184" t="s">
        <v>496</v>
      </c>
      <c r="C76" s="184" t="s">
        <v>142</v>
      </c>
      <c r="D76" s="184">
        <v>44400</v>
      </c>
      <c r="E76" s="243">
        <v>18350</v>
      </c>
      <c r="F76" s="243">
        <v>21000</v>
      </c>
      <c r="G76" s="243">
        <v>23600</v>
      </c>
      <c r="H76" s="243">
        <v>26200</v>
      </c>
      <c r="I76" s="243">
        <v>28300</v>
      </c>
      <c r="J76" s="243">
        <v>30400</v>
      </c>
      <c r="K76" s="243">
        <v>32500</v>
      </c>
      <c r="L76" s="243">
        <v>34600</v>
      </c>
      <c r="M76" s="244">
        <v>22020</v>
      </c>
      <c r="N76" s="244">
        <v>25200</v>
      </c>
      <c r="O76" s="244">
        <v>28320</v>
      </c>
      <c r="P76" s="244">
        <v>31440</v>
      </c>
      <c r="Q76" s="244">
        <v>33960</v>
      </c>
      <c r="R76" s="244">
        <v>36480</v>
      </c>
      <c r="S76" s="244">
        <v>39000</v>
      </c>
      <c r="T76" s="244">
        <v>41520</v>
      </c>
      <c r="U76" s="184" t="s">
        <v>301</v>
      </c>
      <c r="AL76" s="184" t="s">
        <v>495</v>
      </c>
      <c r="AM76" s="184" t="s">
        <v>495</v>
      </c>
      <c r="AN76" s="184" t="s">
        <v>288</v>
      </c>
      <c r="AO76" s="184">
        <v>1</v>
      </c>
      <c r="AP76" s="184" t="s">
        <v>496</v>
      </c>
      <c r="AQ76" s="184" t="s">
        <v>290</v>
      </c>
      <c r="AR76" s="184">
        <v>145</v>
      </c>
      <c r="AS76" s="184" t="s">
        <v>496</v>
      </c>
    </row>
    <row r="77" spans="1:45">
      <c r="A77" s="184" t="str">
        <f t="shared" si="1"/>
        <v>5/13/2016 - 4/13/2017Fannin</v>
      </c>
      <c r="B77" s="184" t="s">
        <v>499</v>
      </c>
      <c r="C77" s="184" t="s">
        <v>143</v>
      </c>
      <c r="D77" s="184">
        <v>53800</v>
      </c>
      <c r="E77" s="243">
        <v>18850</v>
      </c>
      <c r="F77" s="243">
        <v>21550</v>
      </c>
      <c r="G77" s="243">
        <v>24250</v>
      </c>
      <c r="H77" s="243">
        <v>26900</v>
      </c>
      <c r="I77" s="243">
        <v>29100</v>
      </c>
      <c r="J77" s="243">
        <v>31250</v>
      </c>
      <c r="K77" s="243">
        <v>33400</v>
      </c>
      <c r="L77" s="243">
        <v>35550</v>
      </c>
      <c r="M77" s="244">
        <v>22620</v>
      </c>
      <c r="N77" s="244">
        <v>25860</v>
      </c>
      <c r="O77" s="244">
        <v>29100</v>
      </c>
      <c r="P77" s="244">
        <v>32280</v>
      </c>
      <c r="Q77" s="244">
        <v>34920</v>
      </c>
      <c r="R77" s="244">
        <v>37500</v>
      </c>
      <c r="S77" s="244">
        <v>40080</v>
      </c>
      <c r="T77" s="244">
        <v>42660</v>
      </c>
      <c r="U77" s="184" t="s">
        <v>286</v>
      </c>
      <c r="V77" s="243">
        <v>20500</v>
      </c>
      <c r="W77" s="243">
        <v>23400</v>
      </c>
      <c r="X77" s="243">
        <v>26350</v>
      </c>
      <c r="Y77" s="243">
        <v>29250</v>
      </c>
      <c r="Z77" s="243">
        <v>31600</v>
      </c>
      <c r="AA77" s="243">
        <v>33950</v>
      </c>
      <c r="AB77" s="243">
        <v>36300</v>
      </c>
      <c r="AC77" s="243">
        <v>38650</v>
      </c>
      <c r="AD77" s="244">
        <v>24600</v>
      </c>
      <c r="AE77" s="244">
        <v>28080</v>
      </c>
      <c r="AF77" s="244">
        <v>31620</v>
      </c>
      <c r="AG77" s="244">
        <v>35100</v>
      </c>
      <c r="AH77" s="244">
        <v>37920</v>
      </c>
      <c r="AI77" s="244">
        <v>40740</v>
      </c>
      <c r="AJ77" s="244">
        <v>43560</v>
      </c>
      <c r="AK77" s="244">
        <v>46380</v>
      </c>
      <c r="AL77" s="184" t="s">
        <v>498</v>
      </c>
      <c r="AM77" s="184" t="s">
        <v>498</v>
      </c>
      <c r="AN77" s="184" t="s">
        <v>288</v>
      </c>
      <c r="AO77" s="184">
        <v>0</v>
      </c>
      <c r="AP77" s="184" t="s">
        <v>499</v>
      </c>
      <c r="AQ77" s="184" t="s">
        <v>290</v>
      </c>
      <c r="AR77" s="184">
        <v>147</v>
      </c>
      <c r="AS77" s="184" t="s">
        <v>499</v>
      </c>
    </row>
    <row r="78" spans="1:45">
      <c r="A78" s="184" t="str">
        <f t="shared" si="1"/>
        <v>5/13/2016 - 4/13/2017Fayette</v>
      </c>
      <c r="B78" s="184" t="s">
        <v>502</v>
      </c>
      <c r="C78" s="184" t="s">
        <v>144</v>
      </c>
      <c r="D78" s="184">
        <v>62500</v>
      </c>
      <c r="E78" s="243">
        <v>21900</v>
      </c>
      <c r="F78" s="243">
        <v>25000</v>
      </c>
      <c r="G78" s="243">
        <v>28150</v>
      </c>
      <c r="H78" s="243">
        <v>31250</v>
      </c>
      <c r="I78" s="243">
        <v>33750</v>
      </c>
      <c r="J78" s="243">
        <v>36250</v>
      </c>
      <c r="K78" s="243">
        <v>38750</v>
      </c>
      <c r="L78" s="243">
        <v>41250</v>
      </c>
      <c r="M78" s="244">
        <v>26280</v>
      </c>
      <c r="N78" s="244">
        <v>30000</v>
      </c>
      <c r="O78" s="244">
        <v>33780</v>
      </c>
      <c r="P78" s="244">
        <v>37500</v>
      </c>
      <c r="Q78" s="244">
        <v>40500</v>
      </c>
      <c r="R78" s="244">
        <v>43500</v>
      </c>
      <c r="S78" s="244">
        <v>46500</v>
      </c>
      <c r="T78" s="244">
        <v>49500</v>
      </c>
      <c r="U78" s="184" t="s">
        <v>301</v>
      </c>
      <c r="AL78" s="184" t="s">
        <v>501</v>
      </c>
      <c r="AM78" s="184" t="s">
        <v>501</v>
      </c>
      <c r="AN78" s="184" t="s">
        <v>288</v>
      </c>
      <c r="AO78" s="184">
        <v>0</v>
      </c>
      <c r="AP78" s="184" t="s">
        <v>502</v>
      </c>
      <c r="AQ78" s="184" t="s">
        <v>290</v>
      </c>
      <c r="AR78" s="184">
        <v>149</v>
      </c>
      <c r="AS78" s="184" t="s">
        <v>502</v>
      </c>
    </row>
    <row r="79" spans="1:45">
      <c r="A79" s="184" t="str">
        <f t="shared" si="1"/>
        <v>5/13/2016 - 4/13/2017Fisher</v>
      </c>
      <c r="B79" s="184" t="s">
        <v>505</v>
      </c>
      <c r="C79" s="184" t="s">
        <v>145</v>
      </c>
      <c r="D79" s="184">
        <v>56500</v>
      </c>
      <c r="E79" s="243">
        <v>19800</v>
      </c>
      <c r="F79" s="243">
        <v>22600</v>
      </c>
      <c r="G79" s="243">
        <v>25450</v>
      </c>
      <c r="H79" s="243">
        <v>28250</v>
      </c>
      <c r="I79" s="243">
        <v>30550</v>
      </c>
      <c r="J79" s="243">
        <v>32800</v>
      </c>
      <c r="K79" s="243">
        <v>35050</v>
      </c>
      <c r="L79" s="243">
        <v>37300</v>
      </c>
      <c r="M79" s="244">
        <v>23760</v>
      </c>
      <c r="N79" s="244">
        <v>27120</v>
      </c>
      <c r="O79" s="244">
        <v>30540</v>
      </c>
      <c r="P79" s="244">
        <v>33900</v>
      </c>
      <c r="Q79" s="244">
        <v>36660</v>
      </c>
      <c r="R79" s="244">
        <v>39360</v>
      </c>
      <c r="S79" s="244">
        <v>42060</v>
      </c>
      <c r="T79" s="244">
        <v>44760</v>
      </c>
      <c r="U79" s="184" t="s">
        <v>286</v>
      </c>
      <c r="V79" s="243">
        <v>20550</v>
      </c>
      <c r="W79" s="243">
        <v>23500</v>
      </c>
      <c r="X79" s="243">
        <v>26450</v>
      </c>
      <c r="Y79" s="243">
        <v>29350</v>
      </c>
      <c r="Z79" s="243">
        <v>31700</v>
      </c>
      <c r="AA79" s="243">
        <v>34050</v>
      </c>
      <c r="AB79" s="243">
        <v>36400</v>
      </c>
      <c r="AC79" s="243">
        <v>38750</v>
      </c>
      <c r="AD79" s="244">
        <v>24660</v>
      </c>
      <c r="AE79" s="244">
        <v>28200</v>
      </c>
      <c r="AF79" s="244">
        <v>31740</v>
      </c>
      <c r="AG79" s="244">
        <v>35220</v>
      </c>
      <c r="AH79" s="244">
        <v>38040</v>
      </c>
      <c r="AI79" s="244">
        <v>40860</v>
      </c>
      <c r="AJ79" s="244">
        <v>43680</v>
      </c>
      <c r="AK79" s="244">
        <v>46500</v>
      </c>
      <c r="AL79" s="184" t="s">
        <v>504</v>
      </c>
      <c r="AM79" s="184" t="s">
        <v>504</v>
      </c>
      <c r="AN79" s="184" t="s">
        <v>288</v>
      </c>
      <c r="AO79" s="184">
        <v>0</v>
      </c>
      <c r="AP79" s="184" t="s">
        <v>505</v>
      </c>
      <c r="AQ79" s="184" t="s">
        <v>290</v>
      </c>
      <c r="AR79" s="184">
        <v>151</v>
      </c>
      <c r="AS79" s="184" t="s">
        <v>505</v>
      </c>
    </row>
    <row r="80" spans="1:45">
      <c r="A80" s="184" t="str">
        <f t="shared" si="1"/>
        <v>5/13/2016 - 4/13/2017Floyd</v>
      </c>
      <c r="B80" s="184" t="s">
        <v>508</v>
      </c>
      <c r="C80" s="184" t="s">
        <v>146</v>
      </c>
      <c r="D80" s="184">
        <v>56100</v>
      </c>
      <c r="E80" s="243">
        <v>19250</v>
      </c>
      <c r="F80" s="243">
        <v>22000</v>
      </c>
      <c r="G80" s="243">
        <v>24750</v>
      </c>
      <c r="H80" s="243">
        <v>27500</v>
      </c>
      <c r="I80" s="243">
        <v>29700</v>
      </c>
      <c r="J80" s="243">
        <v>31900</v>
      </c>
      <c r="K80" s="243">
        <v>34100</v>
      </c>
      <c r="L80" s="243">
        <v>36300</v>
      </c>
      <c r="M80" s="244">
        <v>23100</v>
      </c>
      <c r="N80" s="244">
        <v>26400</v>
      </c>
      <c r="O80" s="244">
        <v>29700</v>
      </c>
      <c r="P80" s="244">
        <v>33000</v>
      </c>
      <c r="Q80" s="244">
        <v>35640</v>
      </c>
      <c r="R80" s="244">
        <v>38280</v>
      </c>
      <c r="S80" s="244">
        <v>40920</v>
      </c>
      <c r="T80" s="244">
        <v>43560</v>
      </c>
      <c r="U80" s="184" t="s">
        <v>286</v>
      </c>
      <c r="V80" s="243">
        <v>22550</v>
      </c>
      <c r="W80" s="243">
        <v>25800</v>
      </c>
      <c r="X80" s="243">
        <v>29000</v>
      </c>
      <c r="Y80" s="243">
        <v>32200</v>
      </c>
      <c r="Z80" s="243">
        <v>34800</v>
      </c>
      <c r="AA80" s="243">
        <v>37400</v>
      </c>
      <c r="AB80" s="243">
        <v>39950</v>
      </c>
      <c r="AC80" s="243">
        <v>42550</v>
      </c>
      <c r="AD80" s="244">
        <v>27060</v>
      </c>
      <c r="AE80" s="244">
        <v>30960</v>
      </c>
      <c r="AF80" s="244">
        <v>34800</v>
      </c>
      <c r="AG80" s="244">
        <v>38640</v>
      </c>
      <c r="AH80" s="244">
        <v>41760</v>
      </c>
      <c r="AI80" s="244">
        <v>44880</v>
      </c>
      <c r="AJ80" s="244">
        <v>47940</v>
      </c>
      <c r="AK80" s="244">
        <v>51060</v>
      </c>
      <c r="AL80" s="184" t="s">
        <v>507</v>
      </c>
      <c r="AM80" s="184" t="s">
        <v>507</v>
      </c>
      <c r="AN80" s="184" t="s">
        <v>288</v>
      </c>
      <c r="AO80" s="184">
        <v>0</v>
      </c>
      <c r="AP80" s="184" t="s">
        <v>508</v>
      </c>
      <c r="AQ80" s="184" t="s">
        <v>290</v>
      </c>
      <c r="AR80" s="184">
        <v>153</v>
      </c>
      <c r="AS80" s="184" t="s">
        <v>508</v>
      </c>
    </row>
    <row r="81" spans="1:45">
      <c r="A81" s="184" t="str">
        <f t="shared" si="1"/>
        <v>5/13/2016 - 4/13/2017Foard</v>
      </c>
      <c r="B81" s="184" t="s">
        <v>511</v>
      </c>
      <c r="C81" s="184" t="s">
        <v>147</v>
      </c>
      <c r="D81" s="184">
        <v>45300</v>
      </c>
      <c r="E81" s="243">
        <v>18350</v>
      </c>
      <c r="F81" s="243">
        <v>21000</v>
      </c>
      <c r="G81" s="243">
        <v>23600</v>
      </c>
      <c r="H81" s="243">
        <v>26200</v>
      </c>
      <c r="I81" s="243">
        <v>28300</v>
      </c>
      <c r="J81" s="243">
        <v>30400</v>
      </c>
      <c r="K81" s="243">
        <v>32500</v>
      </c>
      <c r="L81" s="243">
        <v>34600</v>
      </c>
      <c r="M81" s="244">
        <v>22020</v>
      </c>
      <c r="N81" s="244">
        <v>25200</v>
      </c>
      <c r="O81" s="244">
        <v>28320</v>
      </c>
      <c r="P81" s="244">
        <v>31440</v>
      </c>
      <c r="Q81" s="244">
        <v>33960</v>
      </c>
      <c r="R81" s="244">
        <v>36480</v>
      </c>
      <c r="S81" s="244">
        <v>39000</v>
      </c>
      <c r="T81" s="244">
        <v>41520</v>
      </c>
      <c r="U81" s="184" t="s">
        <v>301</v>
      </c>
      <c r="AL81" s="184" t="s">
        <v>510</v>
      </c>
      <c r="AM81" s="184" t="s">
        <v>510</v>
      </c>
      <c r="AN81" s="184" t="s">
        <v>288</v>
      </c>
      <c r="AO81" s="184">
        <v>0</v>
      </c>
      <c r="AP81" s="184" t="s">
        <v>511</v>
      </c>
      <c r="AQ81" s="184" t="s">
        <v>290</v>
      </c>
      <c r="AR81" s="184">
        <v>155</v>
      </c>
      <c r="AS81" s="184" t="s">
        <v>511</v>
      </c>
    </row>
    <row r="82" spans="1:45">
      <c r="A82" s="184" t="str">
        <f t="shared" si="1"/>
        <v>5/13/2016 - 4/13/2017Fort Bend</v>
      </c>
      <c r="B82" s="184" t="s">
        <v>513</v>
      </c>
      <c r="C82" s="184" t="s">
        <v>53</v>
      </c>
      <c r="D82" s="184">
        <v>69200</v>
      </c>
      <c r="E82" s="243">
        <v>24250</v>
      </c>
      <c r="F82" s="243">
        <v>27700</v>
      </c>
      <c r="G82" s="243">
        <v>31150</v>
      </c>
      <c r="H82" s="243">
        <v>34600</v>
      </c>
      <c r="I82" s="243">
        <v>37400</v>
      </c>
      <c r="J82" s="243">
        <v>40150</v>
      </c>
      <c r="K82" s="243">
        <v>42950</v>
      </c>
      <c r="L82" s="243">
        <v>45700</v>
      </c>
      <c r="M82" s="244">
        <v>29100</v>
      </c>
      <c r="N82" s="244">
        <v>33240</v>
      </c>
      <c r="O82" s="244">
        <v>37380</v>
      </c>
      <c r="P82" s="244">
        <v>41520</v>
      </c>
      <c r="Q82" s="244">
        <v>44880</v>
      </c>
      <c r="R82" s="244">
        <v>48180</v>
      </c>
      <c r="S82" s="244">
        <v>51540</v>
      </c>
      <c r="T82" s="244">
        <v>54840</v>
      </c>
      <c r="U82" s="184" t="s">
        <v>286</v>
      </c>
      <c r="V82" s="243">
        <v>24300</v>
      </c>
      <c r="W82" s="243">
        <v>27750</v>
      </c>
      <c r="X82" s="243">
        <v>31200</v>
      </c>
      <c r="Y82" s="243">
        <v>34650</v>
      </c>
      <c r="Z82" s="243">
        <v>37450</v>
      </c>
      <c r="AA82" s="243">
        <v>40200</v>
      </c>
      <c r="AB82" s="243">
        <v>43000</v>
      </c>
      <c r="AC82" s="243">
        <v>45750</v>
      </c>
      <c r="AD82" s="244">
        <v>29160</v>
      </c>
      <c r="AE82" s="244">
        <v>33300</v>
      </c>
      <c r="AF82" s="244">
        <v>37440</v>
      </c>
      <c r="AG82" s="244">
        <v>41580</v>
      </c>
      <c r="AH82" s="244">
        <v>44940</v>
      </c>
      <c r="AI82" s="244">
        <v>48240</v>
      </c>
      <c r="AJ82" s="244">
        <v>51600</v>
      </c>
      <c r="AK82" s="244">
        <v>54900</v>
      </c>
      <c r="AL82" s="184" t="s">
        <v>512</v>
      </c>
      <c r="AM82" s="184" t="s">
        <v>512</v>
      </c>
      <c r="AN82" s="184" t="s">
        <v>288</v>
      </c>
      <c r="AO82" s="184">
        <v>1</v>
      </c>
      <c r="AP82" s="184" t="s">
        <v>513</v>
      </c>
      <c r="AQ82" s="184" t="s">
        <v>290</v>
      </c>
      <c r="AR82" s="184">
        <v>157</v>
      </c>
      <c r="AS82" s="184" t="s">
        <v>513</v>
      </c>
    </row>
    <row r="83" spans="1:45">
      <c r="A83" s="184" t="str">
        <f t="shared" si="1"/>
        <v>5/13/2016 - 4/13/2017Franklin</v>
      </c>
      <c r="B83" s="184" t="s">
        <v>516</v>
      </c>
      <c r="C83" s="184" t="s">
        <v>148</v>
      </c>
      <c r="D83" s="184">
        <v>63400</v>
      </c>
      <c r="E83" s="243">
        <v>22200</v>
      </c>
      <c r="F83" s="243">
        <v>25400</v>
      </c>
      <c r="G83" s="243">
        <v>28550</v>
      </c>
      <c r="H83" s="243">
        <v>31700</v>
      </c>
      <c r="I83" s="243">
        <v>34250</v>
      </c>
      <c r="J83" s="243">
        <v>36800</v>
      </c>
      <c r="K83" s="243">
        <v>39350</v>
      </c>
      <c r="L83" s="243">
        <v>41850</v>
      </c>
      <c r="M83" s="244">
        <v>26640</v>
      </c>
      <c r="N83" s="244">
        <v>30480</v>
      </c>
      <c r="O83" s="244">
        <v>34260</v>
      </c>
      <c r="P83" s="244">
        <v>38040</v>
      </c>
      <c r="Q83" s="244">
        <v>41100</v>
      </c>
      <c r="R83" s="244">
        <v>44160</v>
      </c>
      <c r="S83" s="244">
        <v>47220</v>
      </c>
      <c r="T83" s="244">
        <v>50220</v>
      </c>
      <c r="U83" s="184" t="s">
        <v>286</v>
      </c>
      <c r="V83" s="243">
        <v>23850</v>
      </c>
      <c r="W83" s="243">
        <v>27250</v>
      </c>
      <c r="X83" s="243">
        <v>30650</v>
      </c>
      <c r="Y83" s="243">
        <v>34050</v>
      </c>
      <c r="Z83" s="243">
        <v>36800</v>
      </c>
      <c r="AA83" s="243">
        <v>39500</v>
      </c>
      <c r="AB83" s="243">
        <v>42250</v>
      </c>
      <c r="AC83" s="243">
        <v>44950</v>
      </c>
      <c r="AD83" s="244">
        <v>28620</v>
      </c>
      <c r="AE83" s="244">
        <v>32700</v>
      </c>
      <c r="AF83" s="244">
        <v>36780</v>
      </c>
      <c r="AG83" s="244">
        <v>40860</v>
      </c>
      <c r="AH83" s="244">
        <v>44160</v>
      </c>
      <c r="AI83" s="244">
        <v>47400</v>
      </c>
      <c r="AJ83" s="244">
        <v>50700</v>
      </c>
      <c r="AK83" s="244">
        <v>53940</v>
      </c>
      <c r="AL83" s="184" t="s">
        <v>515</v>
      </c>
      <c r="AM83" s="184" t="s">
        <v>515</v>
      </c>
      <c r="AN83" s="184" t="s">
        <v>288</v>
      </c>
      <c r="AO83" s="184">
        <v>0</v>
      </c>
      <c r="AP83" s="184" t="s">
        <v>516</v>
      </c>
      <c r="AQ83" s="184" t="s">
        <v>290</v>
      </c>
      <c r="AR83" s="184">
        <v>159</v>
      </c>
      <c r="AS83" s="184" t="s">
        <v>516</v>
      </c>
    </row>
    <row r="84" spans="1:45">
      <c r="A84" s="184" t="str">
        <f t="shared" si="1"/>
        <v>5/13/2016 - 4/13/2017Freestone</v>
      </c>
      <c r="B84" s="184" t="s">
        <v>519</v>
      </c>
      <c r="C84" s="184" t="s">
        <v>149</v>
      </c>
      <c r="D84" s="184">
        <v>55700</v>
      </c>
      <c r="E84" s="243">
        <v>19500</v>
      </c>
      <c r="F84" s="243">
        <v>22300</v>
      </c>
      <c r="G84" s="243">
        <v>25100</v>
      </c>
      <c r="H84" s="243">
        <v>27850</v>
      </c>
      <c r="I84" s="243">
        <v>30100</v>
      </c>
      <c r="J84" s="243">
        <v>32350</v>
      </c>
      <c r="K84" s="243">
        <v>34550</v>
      </c>
      <c r="L84" s="243">
        <v>36800</v>
      </c>
      <c r="M84" s="244">
        <v>23400</v>
      </c>
      <c r="N84" s="244">
        <v>26760</v>
      </c>
      <c r="O84" s="244">
        <v>30120</v>
      </c>
      <c r="P84" s="244">
        <v>33420</v>
      </c>
      <c r="Q84" s="244">
        <v>36120</v>
      </c>
      <c r="R84" s="244">
        <v>38820</v>
      </c>
      <c r="S84" s="244">
        <v>41460</v>
      </c>
      <c r="T84" s="244">
        <v>44160</v>
      </c>
      <c r="U84" s="184" t="s">
        <v>286</v>
      </c>
      <c r="V84" s="243">
        <v>21150</v>
      </c>
      <c r="W84" s="243">
        <v>24150</v>
      </c>
      <c r="X84" s="243">
        <v>27150</v>
      </c>
      <c r="Y84" s="243">
        <v>30150</v>
      </c>
      <c r="Z84" s="243">
        <v>32600</v>
      </c>
      <c r="AA84" s="243">
        <v>35000</v>
      </c>
      <c r="AB84" s="243">
        <v>37400</v>
      </c>
      <c r="AC84" s="243">
        <v>39800</v>
      </c>
      <c r="AD84" s="244">
        <v>25380</v>
      </c>
      <c r="AE84" s="244">
        <v>28980</v>
      </c>
      <c r="AF84" s="244">
        <v>32580</v>
      </c>
      <c r="AG84" s="244">
        <v>36180</v>
      </c>
      <c r="AH84" s="244">
        <v>39120</v>
      </c>
      <c r="AI84" s="244">
        <v>42000</v>
      </c>
      <c r="AJ84" s="244">
        <v>44880</v>
      </c>
      <c r="AK84" s="244">
        <v>47760</v>
      </c>
      <c r="AL84" s="184" t="s">
        <v>518</v>
      </c>
      <c r="AM84" s="184" t="s">
        <v>518</v>
      </c>
      <c r="AN84" s="184" t="s">
        <v>288</v>
      </c>
      <c r="AO84" s="184">
        <v>0</v>
      </c>
      <c r="AP84" s="184" t="s">
        <v>519</v>
      </c>
      <c r="AQ84" s="184" t="s">
        <v>290</v>
      </c>
      <c r="AR84" s="184">
        <v>161</v>
      </c>
      <c r="AS84" s="184" t="s">
        <v>519</v>
      </c>
    </row>
    <row r="85" spans="1:45">
      <c r="A85" s="184" t="str">
        <f t="shared" si="1"/>
        <v>5/13/2016 - 4/13/2017Frio</v>
      </c>
      <c r="B85" s="184" t="s">
        <v>522</v>
      </c>
      <c r="C85" s="184" t="s">
        <v>150</v>
      </c>
      <c r="D85" s="184">
        <v>39800</v>
      </c>
      <c r="E85" s="243">
        <v>18350</v>
      </c>
      <c r="F85" s="243">
        <v>21000</v>
      </c>
      <c r="G85" s="243">
        <v>23600</v>
      </c>
      <c r="H85" s="243">
        <v>26200</v>
      </c>
      <c r="I85" s="243">
        <v>28300</v>
      </c>
      <c r="J85" s="243">
        <v>30400</v>
      </c>
      <c r="K85" s="243">
        <v>32500</v>
      </c>
      <c r="L85" s="243">
        <v>34600</v>
      </c>
      <c r="M85" s="244">
        <v>22020</v>
      </c>
      <c r="N85" s="244">
        <v>25200</v>
      </c>
      <c r="O85" s="244">
        <v>28320</v>
      </c>
      <c r="P85" s="244">
        <v>31440</v>
      </c>
      <c r="Q85" s="244">
        <v>33960</v>
      </c>
      <c r="R85" s="244">
        <v>36480</v>
      </c>
      <c r="S85" s="244">
        <v>39000</v>
      </c>
      <c r="T85" s="244">
        <v>41520</v>
      </c>
      <c r="U85" s="184" t="s">
        <v>286</v>
      </c>
      <c r="V85" s="243">
        <v>21300</v>
      </c>
      <c r="W85" s="243">
        <v>24350</v>
      </c>
      <c r="X85" s="243">
        <v>27400</v>
      </c>
      <c r="Y85" s="243">
        <v>30400</v>
      </c>
      <c r="Z85" s="243">
        <v>32850</v>
      </c>
      <c r="AA85" s="243">
        <v>35300</v>
      </c>
      <c r="AB85" s="243">
        <v>37700</v>
      </c>
      <c r="AC85" s="243">
        <v>40150</v>
      </c>
      <c r="AD85" s="244">
        <v>25560</v>
      </c>
      <c r="AE85" s="244">
        <v>29220</v>
      </c>
      <c r="AF85" s="244">
        <v>32880</v>
      </c>
      <c r="AG85" s="244">
        <v>36480</v>
      </c>
      <c r="AH85" s="244">
        <v>39420</v>
      </c>
      <c r="AI85" s="244">
        <v>42360</v>
      </c>
      <c r="AJ85" s="244">
        <v>45240</v>
      </c>
      <c r="AK85" s="244">
        <v>48180</v>
      </c>
      <c r="AL85" s="184" t="s">
        <v>521</v>
      </c>
      <c r="AM85" s="184" t="s">
        <v>521</v>
      </c>
      <c r="AN85" s="184" t="s">
        <v>288</v>
      </c>
      <c r="AO85" s="184">
        <v>0</v>
      </c>
      <c r="AP85" s="184" t="s">
        <v>522</v>
      </c>
      <c r="AQ85" s="184" t="s">
        <v>290</v>
      </c>
      <c r="AR85" s="184">
        <v>163</v>
      </c>
      <c r="AS85" s="184" t="s">
        <v>522</v>
      </c>
    </row>
    <row r="86" spans="1:45">
      <c r="A86" s="184" t="str">
        <f t="shared" si="1"/>
        <v>5/13/2016 - 4/13/2017Gaines</v>
      </c>
      <c r="B86" s="184" t="s">
        <v>525</v>
      </c>
      <c r="C86" s="184" t="s">
        <v>151</v>
      </c>
      <c r="D86" s="184">
        <v>58400</v>
      </c>
      <c r="E86" s="243">
        <v>20450</v>
      </c>
      <c r="F86" s="243">
        <v>23400</v>
      </c>
      <c r="G86" s="243">
        <v>26300</v>
      </c>
      <c r="H86" s="243">
        <v>29200</v>
      </c>
      <c r="I86" s="243">
        <v>31550</v>
      </c>
      <c r="J86" s="243">
        <v>33900</v>
      </c>
      <c r="K86" s="243">
        <v>36250</v>
      </c>
      <c r="L86" s="243">
        <v>38550</v>
      </c>
      <c r="M86" s="244">
        <v>24540</v>
      </c>
      <c r="N86" s="244">
        <v>28080</v>
      </c>
      <c r="O86" s="244">
        <v>31560</v>
      </c>
      <c r="P86" s="244">
        <v>35040</v>
      </c>
      <c r="Q86" s="244">
        <v>37860</v>
      </c>
      <c r="R86" s="244">
        <v>40680</v>
      </c>
      <c r="S86" s="244">
        <v>43500</v>
      </c>
      <c r="T86" s="244">
        <v>46260</v>
      </c>
      <c r="U86" s="184" t="s">
        <v>286</v>
      </c>
      <c r="V86" s="243">
        <v>22150</v>
      </c>
      <c r="W86" s="243">
        <v>25300</v>
      </c>
      <c r="X86" s="243">
        <v>28450</v>
      </c>
      <c r="Y86" s="243">
        <v>31600</v>
      </c>
      <c r="Z86" s="243">
        <v>34150</v>
      </c>
      <c r="AA86" s="243">
        <v>36700</v>
      </c>
      <c r="AB86" s="243">
        <v>39200</v>
      </c>
      <c r="AC86" s="243">
        <v>41750</v>
      </c>
      <c r="AD86" s="244">
        <v>26580</v>
      </c>
      <c r="AE86" s="244">
        <v>30360</v>
      </c>
      <c r="AF86" s="244">
        <v>34140</v>
      </c>
      <c r="AG86" s="244">
        <v>37920</v>
      </c>
      <c r="AH86" s="244">
        <v>40980</v>
      </c>
      <c r="AI86" s="244">
        <v>44040</v>
      </c>
      <c r="AJ86" s="244">
        <v>47040</v>
      </c>
      <c r="AK86" s="244">
        <v>50100</v>
      </c>
      <c r="AL86" s="184" t="s">
        <v>524</v>
      </c>
      <c r="AM86" s="184" t="s">
        <v>524</v>
      </c>
      <c r="AN86" s="184" t="s">
        <v>288</v>
      </c>
      <c r="AO86" s="184">
        <v>0</v>
      </c>
      <c r="AP86" s="184" t="s">
        <v>525</v>
      </c>
      <c r="AQ86" s="184" t="s">
        <v>290</v>
      </c>
      <c r="AR86" s="184">
        <v>165</v>
      </c>
      <c r="AS86" s="184" t="s">
        <v>525</v>
      </c>
    </row>
    <row r="87" spans="1:45">
      <c r="A87" s="184" t="str">
        <f t="shared" si="1"/>
        <v>5/13/2016 - 4/13/2017Galveston</v>
      </c>
      <c r="B87" s="184" t="s">
        <v>527</v>
      </c>
      <c r="C87" s="184" t="s">
        <v>54</v>
      </c>
      <c r="D87" s="184">
        <v>69200</v>
      </c>
      <c r="E87" s="243">
        <v>24250</v>
      </c>
      <c r="F87" s="243">
        <v>27700</v>
      </c>
      <c r="G87" s="243">
        <v>31150</v>
      </c>
      <c r="H87" s="243">
        <v>34600</v>
      </c>
      <c r="I87" s="243">
        <v>37400</v>
      </c>
      <c r="J87" s="243">
        <v>40150</v>
      </c>
      <c r="K87" s="243">
        <v>42950</v>
      </c>
      <c r="L87" s="243">
        <v>45700</v>
      </c>
      <c r="M87" s="244">
        <v>29100</v>
      </c>
      <c r="N87" s="244">
        <v>33240</v>
      </c>
      <c r="O87" s="244">
        <v>37380</v>
      </c>
      <c r="P87" s="244">
        <v>41520</v>
      </c>
      <c r="Q87" s="244">
        <v>44880</v>
      </c>
      <c r="R87" s="244">
        <v>48180</v>
      </c>
      <c r="S87" s="244">
        <v>51540</v>
      </c>
      <c r="T87" s="244">
        <v>54840</v>
      </c>
      <c r="U87" s="184" t="s">
        <v>286</v>
      </c>
      <c r="V87" s="243">
        <v>24300</v>
      </c>
      <c r="W87" s="243">
        <v>27750</v>
      </c>
      <c r="X87" s="243">
        <v>31200</v>
      </c>
      <c r="Y87" s="243">
        <v>34650</v>
      </c>
      <c r="Z87" s="243">
        <v>37450</v>
      </c>
      <c r="AA87" s="243">
        <v>40200</v>
      </c>
      <c r="AB87" s="243">
        <v>43000</v>
      </c>
      <c r="AC87" s="243">
        <v>45750</v>
      </c>
      <c r="AD87" s="244">
        <v>29160</v>
      </c>
      <c r="AE87" s="244">
        <v>33300</v>
      </c>
      <c r="AF87" s="244">
        <v>37440</v>
      </c>
      <c r="AG87" s="244">
        <v>41580</v>
      </c>
      <c r="AH87" s="244">
        <v>44940</v>
      </c>
      <c r="AI87" s="244">
        <v>48240</v>
      </c>
      <c r="AJ87" s="244">
        <v>51600</v>
      </c>
      <c r="AK87" s="244">
        <v>54900</v>
      </c>
      <c r="AL87" s="184" t="s">
        <v>526</v>
      </c>
      <c r="AM87" s="184" t="s">
        <v>526</v>
      </c>
      <c r="AN87" s="184" t="s">
        <v>288</v>
      </c>
      <c r="AO87" s="184">
        <v>1</v>
      </c>
      <c r="AP87" s="184" t="s">
        <v>527</v>
      </c>
      <c r="AQ87" s="184" t="s">
        <v>290</v>
      </c>
      <c r="AR87" s="184">
        <v>167</v>
      </c>
      <c r="AS87" s="184" t="s">
        <v>527</v>
      </c>
    </row>
    <row r="88" spans="1:45">
      <c r="A88" s="184" t="str">
        <f t="shared" si="1"/>
        <v>5/13/2016 - 4/13/2017Garza</v>
      </c>
      <c r="B88" s="184" t="s">
        <v>530</v>
      </c>
      <c r="C88" s="184" t="s">
        <v>152</v>
      </c>
      <c r="D88" s="184">
        <v>58500</v>
      </c>
      <c r="E88" s="243">
        <v>20500</v>
      </c>
      <c r="F88" s="243">
        <v>23400</v>
      </c>
      <c r="G88" s="243">
        <v>26350</v>
      </c>
      <c r="H88" s="243">
        <v>29250</v>
      </c>
      <c r="I88" s="243">
        <v>31600</v>
      </c>
      <c r="J88" s="243">
        <v>33950</v>
      </c>
      <c r="K88" s="243">
        <v>36300</v>
      </c>
      <c r="L88" s="243">
        <v>38650</v>
      </c>
      <c r="M88" s="244">
        <v>24600</v>
      </c>
      <c r="N88" s="244">
        <v>28080</v>
      </c>
      <c r="O88" s="244">
        <v>31620</v>
      </c>
      <c r="P88" s="244">
        <v>35100</v>
      </c>
      <c r="Q88" s="244">
        <v>37920</v>
      </c>
      <c r="R88" s="244">
        <v>40740</v>
      </c>
      <c r="S88" s="244">
        <v>43560</v>
      </c>
      <c r="T88" s="244">
        <v>46380</v>
      </c>
      <c r="U88" s="184" t="s">
        <v>286</v>
      </c>
      <c r="V88" s="243">
        <v>23650</v>
      </c>
      <c r="W88" s="243">
        <v>27000</v>
      </c>
      <c r="X88" s="243">
        <v>30400</v>
      </c>
      <c r="Y88" s="243">
        <v>33750</v>
      </c>
      <c r="Z88" s="243">
        <v>36450</v>
      </c>
      <c r="AA88" s="243">
        <v>39150</v>
      </c>
      <c r="AB88" s="243">
        <v>41850</v>
      </c>
      <c r="AC88" s="243">
        <v>44550</v>
      </c>
      <c r="AD88" s="244">
        <v>28380</v>
      </c>
      <c r="AE88" s="244">
        <v>32400</v>
      </c>
      <c r="AF88" s="244">
        <v>36480</v>
      </c>
      <c r="AG88" s="244">
        <v>40500</v>
      </c>
      <c r="AH88" s="244">
        <v>43740</v>
      </c>
      <c r="AI88" s="244">
        <v>46980</v>
      </c>
      <c r="AJ88" s="244">
        <v>50220</v>
      </c>
      <c r="AK88" s="244">
        <v>53460</v>
      </c>
      <c r="AL88" s="184" t="s">
        <v>529</v>
      </c>
      <c r="AM88" s="184" t="s">
        <v>529</v>
      </c>
      <c r="AN88" s="184" t="s">
        <v>288</v>
      </c>
      <c r="AO88" s="184">
        <v>0</v>
      </c>
      <c r="AP88" s="184" t="s">
        <v>530</v>
      </c>
      <c r="AQ88" s="184" t="s">
        <v>290</v>
      </c>
      <c r="AR88" s="184">
        <v>169</v>
      </c>
      <c r="AS88" s="184" t="s">
        <v>530</v>
      </c>
    </row>
    <row r="89" spans="1:45">
      <c r="A89" s="184" t="str">
        <f t="shared" si="1"/>
        <v>5/13/2016 - 4/13/2017Gillespie</v>
      </c>
      <c r="B89" s="184" t="s">
        <v>533</v>
      </c>
      <c r="C89" s="184" t="s">
        <v>153</v>
      </c>
      <c r="D89" s="184">
        <v>67200</v>
      </c>
      <c r="E89" s="243">
        <v>23550</v>
      </c>
      <c r="F89" s="243">
        <v>26900</v>
      </c>
      <c r="G89" s="243">
        <v>30250</v>
      </c>
      <c r="H89" s="243">
        <v>33600</v>
      </c>
      <c r="I89" s="243">
        <v>36300</v>
      </c>
      <c r="J89" s="243">
        <v>39000</v>
      </c>
      <c r="K89" s="243">
        <v>41700</v>
      </c>
      <c r="L89" s="243">
        <v>44400</v>
      </c>
      <c r="M89" s="244">
        <v>28260</v>
      </c>
      <c r="N89" s="244">
        <v>32280</v>
      </c>
      <c r="O89" s="244">
        <v>36300</v>
      </c>
      <c r="P89" s="244">
        <v>40320</v>
      </c>
      <c r="Q89" s="244">
        <v>43560</v>
      </c>
      <c r="R89" s="244">
        <v>46800</v>
      </c>
      <c r="S89" s="244">
        <v>50040</v>
      </c>
      <c r="T89" s="244">
        <v>53280</v>
      </c>
      <c r="U89" s="184" t="s">
        <v>301</v>
      </c>
      <c r="AL89" s="184" t="s">
        <v>532</v>
      </c>
      <c r="AM89" s="184" t="s">
        <v>532</v>
      </c>
      <c r="AN89" s="184" t="s">
        <v>288</v>
      </c>
      <c r="AO89" s="184">
        <v>0</v>
      </c>
      <c r="AP89" s="184" t="s">
        <v>533</v>
      </c>
      <c r="AQ89" s="184" t="s">
        <v>290</v>
      </c>
      <c r="AR89" s="184">
        <v>171</v>
      </c>
      <c r="AS89" s="184" t="s">
        <v>533</v>
      </c>
    </row>
    <row r="90" spans="1:45">
      <c r="A90" s="184" t="str">
        <f t="shared" si="1"/>
        <v>5/13/2016 - 4/13/2017Glasscock</v>
      </c>
      <c r="B90" s="184" t="s">
        <v>536</v>
      </c>
      <c r="C90" s="184" t="s">
        <v>154</v>
      </c>
      <c r="D90" s="184">
        <v>101000</v>
      </c>
      <c r="E90" s="243">
        <v>25600</v>
      </c>
      <c r="F90" s="243">
        <v>29250</v>
      </c>
      <c r="G90" s="243">
        <v>32900</v>
      </c>
      <c r="H90" s="243">
        <v>36550</v>
      </c>
      <c r="I90" s="243">
        <v>39500</v>
      </c>
      <c r="J90" s="243">
        <v>42400</v>
      </c>
      <c r="K90" s="243">
        <v>45350</v>
      </c>
      <c r="L90" s="243">
        <v>48250</v>
      </c>
      <c r="M90" s="244">
        <v>30720</v>
      </c>
      <c r="N90" s="244">
        <v>35100</v>
      </c>
      <c r="O90" s="244">
        <v>39480</v>
      </c>
      <c r="P90" s="244">
        <v>43860</v>
      </c>
      <c r="Q90" s="244">
        <v>47400</v>
      </c>
      <c r="R90" s="244">
        <v>50880</v>
      </c>
      <c r="S90" s="244">
        <v>54420</v>
      </c>
      <c r="T90" s="244">
        <v>57900</v>
      </c>
      <c r="U90" s="184" t="s">
        <v>286</v>
      </c>
      <c r="V90" s="243">
        <v>37000</v>
      </c>
      <c r="W90" s="243">
        <v>42250</v>
      </c>
      <c r="X90" s="243">
        <v>47550</v>
      </c>
      <c r="Y90" s="243">
        <v>52800</v>
      </c>
      <c r="Z90" s="243">
        <v>57050</v>
      </c>
      <c r="AA90" s="243">
        <v>61250</v>
      </c>
      <c r="AB90" s="243">
        <v>65500</v>
      </c>
      <c r="AC90" s="243">
        <v>69700</v>
      </c>
      <c r="AD90" s="244">
        <v>44400</v>
      </c>
      <c r="AE90" s="244">
        <v>50700</v>
      </c>
      <c r="AF90" s="244">
        <v>57060</v>
      </c>
      <c r="AG90" s="244">
        <v>63360</v>
      </c>
      <c r="AH90" s="244">
        <v>68460</v>
      </c>
      <c r="AI90" s="244">
        <v>73500</v>
      </c>
      <c r="AJ90" s="244">
        <v>78600</v>
      </c>
      <c r="AK90" s="244">
        <v>83640</v>
      </c>
      <c r="AL90" s="184" t="s">
        <v>535</v>
      </c>
      <c r="AM90" s="184" t="s">
        <v>535</v>
      </c>
      <c r="AN90" s="184" t="s">
        <v>288</v>
      </c>
      <c r="AO90" s="184">
        <v>0</v>
      </c>
      <c r="AP90" s="184" t="s">
        <v>536</v>
      </c>
      <c r="AQ90" s="184" t="s">
        <v>290</v>
      </c>
      <c r="AR90" s="184">
        <v>173</v>
      </c>
      <c r="AS90" s="184" t="s">
        <v>536</v>
      </c>
    </row>
    <row r="91" spans="1:45">
      <c r="A91" s="184" t="str">
        <f t="shared" si="1"/>
        <v>5/13/2016 - 4/13/2017Goliad</v>
      </c>
      <c r="B91" s="184" t="s">
        <v>539</v>
      </c>
      <c r="C91" s="184" t="s">
        <v>88</v>
      </c>
      <c r="D91" s="184">
        <v>58200</v>
      </c>
      <c r="E91" s="243">
        <v>20400</v>
      </c>
      <c r="F91" s="243">
        <v>23300</v>
      </c>
      <c r="G91" s="243">
        <v>26200</v>
      </c>
      <c r="H91" s="243">
        <v>29100</v>
      </c>
      <c r="I91" s="243">
        <v>31450</v>
      </c>
      <c r="J91" s="243">
        <v>33800</v>
      </c>
      <c r="K91" s="243">
        <v>36100</v>
      </c>
      <c r="L91" s="243">
        <v>38450</v>
      </c>
      <c r="M91" s="244">
        <v>24480</v>
      </c>
      <c r="N91" s="244">
        <v>27960</v>
      </c>
      <c r="O91" s="244">
        <v>31440</v>
      </c>
      <c r="P91" s="244">
        <v>34920</v>
      </c>
      <c r="Q91" s="244">
        <v>37740</v>
      </c>
      <c r="R91" s="244">
        <v>40560</v>
      </c>
      <c r="S91" s="244">
        <v>43320</v>
      </c>
      <c r="T91" s="244">
        <v>46140</v>
      </c>
      <c r="U91" s="184" t="s">
        <v>286</v>
      </c>
      <c r="V91" s="243">
        <v>23100</v>
      </c>
      <c r="W91" s="243">
        <v>26400</v>
      </c>
      <c r="X91" s="243">
        <v>29700</v>
      </c>
      <c r="Y91" s="243">
        <v>33000</v>
      </c>
      <c r="Z91" s="243">
        <v>35650</v>
      </c>
      <c r="AA91" s="243">
        <v>38300</v>
      </c>
      <c r="AB91" s="243">
        <v>40950</v>
      </c>
      <c r="AC91" s="243">
        <v>43600</v>
      </c>
      <c r="AD91" s="244">
        <v>27720</v>
      </c>
      <c r="AE91" s="244">
        <v>31680</v>
      </c>
      <c r="AF91" s="244">
        <v>35640</v>
      </c>
      <c r="AG91" s="244">
        <v>39600</v>
      </c>
      <c r="AH91" s="244">
        <v>42780</v>
      </c>
      <c r="AI91" s="244">
        <v>45960</v>
      </c>
      <c r="AJ91" s="244">
        <v>49140</v>
      </c>
      <c r="AK91" s="244">
        <v>52320</v>
      </c>
      <c r="AL91" s="184" t="s">
        <v>538</v>
      </c>
      <c r="AM91" s="184" t="s">
        <v>538</v>
      </c>
      <c r="AN91" s="184" t="s">
        <v>288</v>
      </c>
      <c r="AO91" s="184">
        <v>1</v>
      </c>
      <c r="AP91" s="184" t="s">
        <v>539</v>
      </c>
      <c r="AQ91" s="184" t="s">
        <v>290</v>
      </c>
      <c r="AR91" s="184">
        <v>175</v>
      </c>
      <c r="AS91" s="184" t="s">
        <v>539</v>
      </c>
    </row>
    <row r="92" spans="1:45">
      <c r="A92" s="184" t="str">
        <f t="shared" si="1"/>
        <v>5/13/2016 - 4/13/2017Gonzales</v>
      </c>
      <c r="B92" s="184" t="s">
        <v>542</v>
      </c>
      <c r="C92" s="184" t="s">
        <v>155</v>
      </c>
      <c r="D92" s="184">
        <v>46500</v>
      </c>
      <c r="E92" s="243">
        <v>18350</v>
      </c>
      <c r="F92" s="243">
        <v>21000</v>
      </c>
      <c r="G92" s="243">
        <v>23600</v>
      </c>
      <c r="H92" s="243">
        <v>26200</v>
      </c>
      <c r="I92" s="243">
        <v>28300</v>
      </c>
      <c r="J92" s="243">
        <v>30400</v>
      </c>
      <c r="K92" s="243">
        <v>32500</v>
      </c>
      <c r="L92" s="243">
        <v>34600</v>
      </c>
      <c r="M92" s="244">
        <v>22020</v>
      </c>
      <c r="N92" s="244">
        <v>25200</v>
      </c>
      <c r="O92" s="244">
        <v>28320</v>
      </c>
      <c r="P92" s="244">
        <v>31440</v>
      </c>
      <c r="Q92" s="244">
        <v>33960</v>
      </c>
      <c r="R92" s="244">
        <v>36480</v>
      </c>
      <c r="S92" s="244">
        <v>39000</v>
      </c>
      <c r="T92" s="244">
        <v>41520</v>
      </c>
      <c r="U92" s="184" t="s">
        <v>301</v>
      </c>
      <c r="AL92" s="184" t="s">
        <v>541</v>
      </c>
      <c r="AM92" s="184" t="s">
        <v>541</v>
      </c>
      <c r="AN92" s="184" t="s">
        <v>288</v>
      </c>
      <c r="AO92" s="184">
        <v>0</v>
      </c>
      <c r="AP92" s="184" t="s">
        <v>542</v>
      </c>
      <c r="AQ92" s="184" t="s">
        <v>290</v>
      </c>
      <c r="AR92" s="184">
        <v>177</v>
      </c>
      <c r="AS92" s="184" t="s">
        <v>542</v>
      </c>
    </row>
    <row r="93" spans="1:45">
      <c r="A93" s="184" t="str">
        <f t="shared" si="1"/>
        <v>5/13/2016 - 4/13/2017Gray</v>
      </c>
      <c r="B93" s="184" t="s">
        <v>545</v>
      </c>
      <c r="C93" s="184" t="s">
        <v>156</v>
      </c>
      <c r="D93" s="184">
        <v>55800</v>
      </c>
      <c r="E93" s="243">
        <v>19550</v>
      </c>
      <c r="F93" s="243">
        <v>22350</v>
      </c>
      <c r="G93" s="243">
        <v>25150</v>
      </c>
      <c r="H93" s="243">
        <v>27900</v>
      </c>
      <c r="I93" s="243">
        <v>30150</v>
      </c>
      <c r="J93" s="243">
        <v>32400</v>
      </c>
      <c r="K93" s="243">
        <v>34600</v>
      </c>
      <c r="L93" s="243">
        <v>36850</v>
      </c>
      <c r="M93" s="244">
        <v>23460</v>
      </c>
      <c r="N93" s="244">
        <v>26820</v>
      </c>
      <c r="O93" s="244">
        <v>30180</v>
      </c>
      <c r="P93" s="244">
        <v>33480</v>
      </c>
      <c r="Q93" s="244">
        <v>36180</v>
      </c>
      <c r="R93" s="244">
        <v>38880</v>
      </c>
      <c r="S93" s="244">
        <v>41520</v>
      </c>
      <c r="T93" s="244">
        <v>44220</v>
      </c>
      <c r="U93" s="184" t="s">
        <v>286</v>
      </c>
      <c r="V93" s="243">
        <v>20250</v>
      </c>
      <c r="W93" s="243">
        <v>23150</v>
      </c>
      <c r="X93" s="243">
        <v>26050</v>
      </c>
      <c r="Y93" s="243">
        <v>28900</v>
      </c>
      <c r="Z93" s="243">
        <v>31250</v>
      </c>
      <c r="AA93" s="243">
        <v>33550</v>
      </c>
      <c r="AB93" s="243">
        <v>35850</v>
      </c>
      <c r="AC93" s="243">
        <v>38150</v>
      </c>
      <c r="AD93" s="244">
        <v>24300</v>
      </c>
      <c r="AE93" s="244">
        <v>27780</v>
      </c>
      <c r="AF93" s="244">
        <v>31260</v>
      </c>
      <c r="AG93" s="244">
        <v>34680</v>
      </c>
      <c r="AH93" s="244">
        <v>37500</v>
      </c>
      <c r="AI93" s="244">
        <v>40260</v>
      </c>
      <c r="AJ93" s="244">
        <v>43020</v>
      </c>
      <c r="AK93" s="244">
        <v>45780</v>
      </c>
      <c r="AL93" s="184" t="s">
        <v>544</v>
      </c>
      <c r="AM93" s="184" t="s">
        <v>544</v>
      </c>
      <c r="AN93" s="184" t="s">
        <v>288</v>
      </c>
      <c r="AO93" s="184">
        <v>0</v>
      </c>
      <c r="AP93" s="184" t="s">
        <v>545</v>
      </c>
      <c r="AQ93" s="184" t="s">
        <v>290</v>
      </c>
      <c r="AR93" s="184">
        <v>179</v>
      </c>
      <c r="AS93" s="184" t="s">
        <v>545</v>
      </c>
    </row>
    <row r="94" spans="1:45">
      <c r="A94" s="184" t="str">
        <f t="shared" si="1"/>
        <v>5/13/2016 - 4/13/2017Grayson</v>
      </c>
      <c r="B94" s="184" t="s">
        <v>548</v>
      </c>
      <c r="C94" s="184" t="s">
        <v>83</v>
      </c>
      <c r="D94" s="184">
        <v>56200</v>
      </c>
      <c r="E94" s="243">
        <v>20650</v>
      </c>
      <c r="F94" s="243">
        <v>23600</v>
      </c>
      <c r="G94" s="243">
        <v>26550</v>
      </c>
      <c r="H94" s="243">
        <v>29500</v>
      </c>
      <c r="I94" s="243">
        <v>31900</v>
      </c>
      <c r="J94" s="243">
        <v>34250</v>
      </c>
      <c r="K94" s="243">
        <v>36600</v>
      </c>
      <c r="L94" s="243">
        <v>38950</v>
      </c>
      <c r="M94" s="244">
        <v>24780</v>
      </c>
      <c r="N94" s="244">
        <v>28320</v>
      </c>
      <c r="O94" s="244">
        <v>31860</v>
      </c>
      <c r="P94" s="244">
        <v>35400</v>
      </c>
      <c r="Q94" s="244">
        <v>38280</v>
      </c>
      <c r="R94" s="244">
        <v>41100</v>
      </c>
      <c r="S94" s="244">
        <v>43920</v>
      </c>
      <c r="T94" s="244">
        <v>46740</v>
      </c>
      <c r="U94" s="184" t="s">
        <v>286</v>
      </c>
      <c r="V94" s="243">
        <v>21950</v>
      </c>
      <c r="W94" s="243">
        <v>25050</v>
      </c>
      <c r="X94" s="243">
        <v>28200</v>
      </c>
      <c r="Y94" s="243">
        <v>31300</v>
      </c>
      <c r="Z94" s="243">
        <v>33850</v>
      </c>
      <c r="AA94" s="243">
        <v>36350</v>
      </c>
      <c r="AB94" s="243">
        <v>38850</v>
      </c>
      <c r="AC94" s="243">
        <v>41350</v>
      </c>
      <c r="AD94" s="244">
        <v>26340</v>
      </c>
      <c r="AE94" s="244">
        <v>30060</v>
      </c>
      <c r="AF94" s="244">
        <v>33840</v>
      </c>
      <c r="AG94" s="244">
        <v>37560</v>
      </c>
      <c r="AH94" s="244">
        <v>40620</v>
      </c>
      <c r="AI94" s="244">
        <v>43620</v>
      </c>
      <c r="AJ94" s="244">
        <v>46620</v>
      </c>
      <c r="AK94" s="244">
        <v>49620</v>
      </c>
      <c r="AL94" s="184" t="s">
        <v>547</v>
      </c>
      <c r="AM94" s="184" t="s">
        <v>547</v>
      </c>
      <c r="AN94" s="184" t="s">
        <v>288</v>
      </c>
      <c r="AO94" s="184">
        <v>1</v>
      </c>
      <c r="AP94" s="184" t="s">
        <v>548</v>
      </c>
      <c r="AQ94" s="184" t="s">
        <v>290</v>
      </c>
      <c r="AR94" s="184">
        <v>181</v>
      </c>
      <c r="AS94" s="184" t="s">
        <v>548</v>
      </c>
    </row>
    <row r="95" spans="1:45">
      <c r="A95" s="184" t="str">
        <f t="shared" si="1"/>
        <v>5/13/2016 - 4/13/2017Gregg</v>
      </c>
      <c r="B95" s="184" t="s">
        <v>551</v>
      </c>
      <c r="C95" s="184" t="s">
        <v>66</v>
      </c>
      <c r="D95" s="184">
        <v>56400</v>
      </c>
      <c r="E95" s="243">
        <v>19750</v>
      </c>
      <c r="F95" s="243">
        <v>22600</v>
      </c>
      <c r="G95" s="243">
        <v>25400</v>
      </c>
      <c r="H95" s="243">
        <v>28200</v>
      </c>
      <c r="I95" s="243">
        <v>30500</v>
      </c>
      <c r="J95" s="243">
        <v>32750</v>
      </c>
      <c r="K95" s="243">
        <v>35000</v>
      </c>
      <c r="L95" s="243">
        <v>37250</v>
      </c>
      <c r="M95" s="244">
        <v>23700</v>
      </c>
      <c r="N95" s="244">
        <v>27120</v>
      </c>
      <c r="O95" s="244">
        <v>30480</v>
      </c>
      <c r="P95" s="244">
        <v>33840</v>
      </c>
      <c r="Q95" s="244">
        <v>36600</v>
      </c>
      <c r="R95" s="244">
        <v>39300</v>
      </c>
      <c r="S95" s="244">
        <v>42000</v>
      </c>
      <c r="T95" s="244">
        <v>44700</v>
      </c>
      <c r="U95" s="184" t="s">
        <v>286</v>
      </c>
      <c r="V95" s="243">
        <v>19950</v>
      </c>
      <c r="W95" s="243">
        <v>22800</v>
      </c>
      <c r="X95" s="243">
        <v>25650</v>
      </c>
      <c r="Y95" s="243">
        <v>28450</v>
      </c>
      <c r="Z95" s="243">
        <v>30750</v>
      </c>
      <c r="AA95" s="243">
        <v>33050</v>
      </c>
      <c r="AB95" s="243">
        <v>35300</v>
      </c>
      <c r="AC95" s="243">
        <v>37600</v>
      </c>
      <c r="AD95" s="244">
        <v>23940</v>
      </c>
      <c r="AE95" s="244">
        <v>27360</v>
      </c>
      <c r="AF95" s="244">
        <v>30780</v>
      </c>
      <c r="AG95" s="244">
        <v>34140</v>
      </c>
      <c r="AH95" s="244">
        <v>36900</v>
      </c>
      <c r="AI95" s="244">
        <v>39660</v>
      </c>
      <c r="AJ95" s="244">
        <v>42360</v>
      </c>
      <c r="AK95" s="244">
        <v>45120</v>
      </c>
      <c r="AL95" s="184" t="s">
        <v>550</v>
      </c>
      <c r="AM95" s="184" t="s">
        <v>550</v>
      </c>
      <c r="AN95" s="184" t="s">
        <v>288</v>
      </c>
      <c r="AO95" s="184">
        <v>1</v>
      </c>
      <c r="AP95" s="184" t="s">
        <v>551</v>
      </c>
      <c r="AQ95" s="184" t="s">
        <v>290</v>
      </c>
      <c r="AR95" s="184">
        <v>183</v>
      </c>
      <c r="AS95" s="184" t="s">
        <v>551</v>
      </c>
    </row>
    <row r="96" spans="1:45">
      <c r="A96" s="184" t="str">
        <f t="shared" si="1"/>
        <v>5/13/2016 - 4/13/2017Grimes</v>
      </c>
      <c r="B96" s="184" t="s">
        <v>554</v>
      </c>
      <c r="C96" s="184" t="s">
        <v>157</v>
      </c>
      <c r="D96" s="184">
        <v>57900</v>
      </c>
      <c r="E96" s="243">
        <v>20300</v>
      </c>
      <c r="F96" s="243">
        <v>23200</v>
      </c>
      <c r="G96" s="243">
        <v>26100</v>
      </c>
      <c r="H96" s="243">
        <v>28950</v>
      </c>
      <c r="I96" s="243">
        <v>31300</v>
      </c>
      <c r="J96" s="243">
        <v>33600</v>
      </c>
      <c r="K96" s="243">
        <v>35900</v>
      </c>
      <c r="L96" s="243">
        <v>38250</v>
      </c>
      <c r="M96" s="244">
        <v>24360</v>
      </c>
      <c r="N96" s="244">
        <v>27840</v>
      </c>
      <c r="O96" s="244">
        <v>31320</v>
      </c>
      <c r="P96" s="244">
        <v>34740</v>
      </c>
      <c r="Q96" s="244">
        <v>37560</v>
      </c>
      <c r="R96" s="244">
        <v>40320</v>
      </c>
      <c r="S96" s="244">
        <v>43080</v>
      </c>
      <c r="T96" s="244">
        <v>45900</v>
      </c>
      <c r="U96" s="184" t="s">
        <v>286</v>
      </c>
      <c r="V96" s="243">
        <v>21150</v>
      </c>
      <c r="W96" s="243">
        <v>24200</v>
      </c>
      <c r="X96" s="243">
        <v>27200</v>
      </c>
      <c r="Y96" s="243">
        <v>30200</v>
      </c>
      <c r="Z96" s="243">
        <v>32650</v>
      </c>
      <c r="AA96" s="243">
        <v>35050</v>
      </c>
      <c r="AB96" s="243">
        <v>37450</v>
      </c>
      <c r="AC96" s="243">
        <v>39900</v>
      </c>
      <c r="AD96" s="244">
        <v>25380</v>
      </c>
      <c r="AE96" s="244">
        <v>29040</v>
      </c>
      <c r="AF96" s="244">
        <v>32640</v>
      </c>
      <c r="AG96" s="244">
        <v>36240</v>
      </c>
      <c r="AH96" s="244">
        <v>39180</v>
      </c>
      <c r="AI96" s="244">
        <v>42060</v>
      </c>
      <c r="AJ96" s="244">
        <v>44940</v>
      </c>
      <c r="AK96" s="244">
        <v>47880</v>
      </c>
      <c r="AL96" s="184" t="s">
        <v>553</v>
      </c>
      <c r="AM96" s="184" t="s">
        <v>553</v>
      </c>
      <c r="AN96" s="184" t="s">
        <v>288</v>
      </c>
      <c r="AO96" s="184">
        <v>0</v>
      </c>
      <c r="AP96" s="184" t="s">
        <v>554</v>
      </c>
      <c r="AQ96" s="184" t="s">
        <v>290</v>
      </c>
      <c r="AR96" s="184">
        <v>185</v>
      </c>
      <c r="AS96" s="184" t="s">
        <v>554</v>
      </c>
    </row>
    <row r="97" spans="1:45">
      <c r="A97" s="184" t="str">
        <f t="shared" si="1"/>
        <v>5/13/2016 - 4/13/2017Guadalupe</v>
      </c>
      <c r="B97" s="184" t="s">
        <v>556</v>
      </c>
      <c r="C97" s="184" t="s">
        <v>81</v>
      </c>
      <c r="D97" s="184">
        <v>62100</v>
      </c>
      <c r="E97" s="243">
        <v>21750</v>
      </c>
      <c r="F97" s="243">
        <v>24850</v>
      </c>
      <c r="G97" s="243">
        <v>27950</v>
      </c>
      <c r="H97" s="243">
        <v>31050</v>
      </c>
      <c r="I97" s="243">
        <v>33550</v>
      </c>
      <c r="J97" s="243">
        <v>36050</v>
      </c>
      <c r="K97" s="243">
        <v>38550</v>
      </c>
      <c r="L97" s="243">
        <v>41000</v>
      </c>
      <c r="M97" s="244">
        <v>26100</v>
      </c>
      <c r="N97" s="244">
        <v>29820</v>
      </c>
      <c r="O97" s="244">
        <v>33540</v>
      </c>
      <c r="P97" s="244">
        <v>37260</v>
      </c>
      <c r="Q97" s="244">
        <v>40260</v>
      </c>
      <c r="R97" s="244">
        <v>43260</v>
      </c>
      <c r="S97" s="244">
        <v>46260</v>
      </c>
      <c r="T97" s="244">
        <v>49200</v>
      </c>
      <c r="U97" s="184" t="s">
        <v>301</v>
      </c>
      <c r="AL97" s="184" t="s">
        <v>555</v>
      </c>
      <c r="AM97" s="184" t="s">
        <v>555</v>
      </c>
      <c r="AN97" s="184" t="s">
        <v>288</v>
      </c>
      <c r="AO97" s="184">
        <v>1</v>
      </c>
      <c r="AP97" s="184" t="s">
        <v>556</v>
      </c>
      <c r="AQ97" s="184" t="s">
        <v>290</v>
      </c>
      <c r="AR97" s="184">
        <v>187</v>
      </c>
      <c r="AS97" s="184" t="s">
        <v>556</v>
      </c>
    </row>
    <row r="98" spans="1:45">
      <c r="A98" s="184" t="str">
        <f t="shared" si="1"/>
        <v>5/13/2016 - 4/13/2017Hale</v>
      </c>
      <c r="B98" s="184" t="s">
        <v>559</v>
      </c>
      <c r="C98" s="184" t="s">
        <v>158</v>
      </c>
      <c r="D98" s="184">
        <v>47200</v>
      </c>
      <c r="E98" s="243">
        <v>18350</v>
      </c>
      <c r="F98" s="243">
        <v>21000</v>
      </c>
      <c r="G98" s="243">
        <v>23600</v>
      </c>
      <c r="H98" s="243">
        <v>26200</v>
      </c>
      <c r="I98" s="243">
        <v>28300</v>
      </c>
      <c r="J98" s="243">
        <v>30400</v>
      </c>
      <c r="K98" s="243">
        <v>32500</v>
      </c>
      <c r="L98" s="243">
        <v>34600</v>
      </c>
      <c r="M98" s="244">
        <v>22020</v>
      </c>
      <c r="N98" s="244">
        <v>25200</v>
      </c>
      <c r="O98" s="244">
        <v>28320</v>
      </c>
      <c r="P98" s="244">
        <v>31440</v>
      </c>
      <c r="Q98" s="244">
        <v>33960</v>
      </c>
      <c r="R98" s="244">
        <v>36480</v>
      </c>
      <c r="S98" s="244">
        <v>39000</v>
      </c>
      <c r="T98" s="244">
        <v>41520</v>
      </c>
      <c r="U98" s="184" t="s">
        <v>301</v>
      </c>
      <c r="AL98" s="184" t="s">
        <v>558</v>
      </c>
      <c r="AM98" s="184" t="s">
        <v>558</v>
      </c>
      <c r="AN98" s="184" t="s">
        <v>288</v>
      </c>
      <c r="AO98" s="184">
        <v>0</v>
      </c>
      <c r="AP98" s="184" t="s">
        <v>559</v>
      </c>
      <c r="AQ98" s="184" t="s">
        <v>290</v>
      </c>
      <c r="AR98" s="184">
        <v>189</v>
      </c>
      <c r="AS98" s="184" t="s">
        <v>559</v>
      </c>
    </row>
    <row r="99" spans="1:45">
      <c r="A99" s="184" t="str">
        <f t="shared" si="1"/>
        <v>5/13/2016 - 4/13/2017Hall</v>
      </c>
      <c r="B99" s="184" t="s">
        <v>562</v>
      </c>
      <c r="C99" s="184" t="s">
        <v>159</v>
      </c>
      <c r="D99" s="184">
        <v>46800</v>
      </c>
      <c r="E99" s="243">
        <v>18350</v>
      </c>
      <c r="F99" s="243">
        <v>21000</v>
      </c>
      <c r="G99" s="243">
        <v>23600</v>
      </c>
      <c r="H99" s="243">
        <v>26200</v>
      </c>
      <c r="I99" s="243">
        <v>28300</v>
      </c>
      <c r="J99" s="243">
        <v>30400</v>
      </c>
      <c r="K99" s="243">
        <v>32500</v>
      </c>
      <c r="L99" s="243">
        <v>34600</v>
      </c>
      <c r="M99" s="244">
        <v>22020</v>
      </c>
      <c r="N99" s="244">
        <v>25200</v>
      </c>
      <c r="O99" s="244">
        <v>28320</v>
      </c>
      <c r="P99" s="244">
        <v>31440</v>
      </c>
      <c r="Q99" s="244">
        <v>33960</v>
      </c>
      <c r="R99" s="244">
        <v>36480</v>
      </c>
      <c r="S99" s="244">
        <v>39000</v>
      </c>
      <c r="T99" s="244">
        <v>41520</v>
      </c>
      <c r="U99" s="184" t="s">
        <v>286</v>
      </c>
      <c r="V99" s="243">
        <v>22150</v>
      </c>
      <c r="W99" s="243">
        <v>25300</v>
      </c>
      <c r="X99" s="243">
        <v>28450</v>
      </c>
      <c r="Y99" s="243">
        <v>31600</v>
      </c>
      <c r="Z99" s="243">
        <v>34150</v>
      </c>
      <c r="AA99" s="243">
        <v>36700</v>
      </c>
      <c r="AB99" s="243">
        <v>39200</v>
      </c>
      <c r="AC99" s="243">
        <v>41750</v>
      </c>
      <c r="AD99" s="244">
        <v>26580</v>
      </c>
      <c r="AE99" s="244">
        <v>30360</v>
      </c>
      <c r="AF99" s="244">
        <v>34140</v>
      </c>
      <c r="AG99" s="244">
        <v>37920</v>
      </c>
      <c r="AH99" s="244">
        <v>40980</v>
      </c>
      <c r="AI99" s="244">
        <v>44040</v>
      </c>
      <c r="AJ99" s="244">
        <v>47040</v>
      </c>
      <c r="AK99" s="244">
        <v>50100</v>
      </c>
      <c r="AL99" s="184" t="s">
        <v>561</v>
      </c>
      <c r="AM99" s="184" t="s">
        <v>561</v>
      </c>
      <c r="AN99" s="184" t="s">
        <v>288</v>
      </c>
      <c r="AO99" s="184">
        <v>0</v>
      </c>
      <c r="AP99" s="184" t="s">
        <v>562</v>
      </c>
      <c r="AQ99" s="184" t="s">
        <v>290</v>
      </c>
      <c r="AR99" s="184">
        <v>191</v>
      </c>
      <c r="AS99" s="184" t="s">
        <v>562</v>
      </c>
    </row>
    <row r="100" spans="1:45">
      <c r="A100" s="184" t="str">
        <f t="shared" si="1"/>
        <v>5/13/2016 - 4/13/2017Hamilton</v>
      </c>
      <c r="B100" s="184" t="s">
        <v>565</v>
      </c>
      <c r="C100" s="184" t="s">
        <v>160</v>
      </c>
      <c r="D100" s="184">
        <v>50200</v>
      </c>
      <c r="E100" s="243">
        <v>18350</v>
      </c>
      <c r="F100" s="243">
        <v>21000</v>
      </c>
      <c r="G100" s="243">
        <v>23600</v>
      </c>
      <c r="H100" s="243">
        <v>26200</v>
      </c>
      <c r="I100" s="243">
        <v>28300</v>
      </c>
      <c r="J100" s="243">
        <v>30400</v>
      </c>
      <c r="K100" s="243">
        <v>32500</v>
      </c>
      <c r="L100" s="243">
        <v>34600</v>
      </c>
      <c r="M100" s="244">
        <v>22020</v>
      </c>
      <c r="N100" s="244">
        <v>25200</v>
      </c>
      <c r="O100" s="244">
        <v>28320</v>
      </c>
      <c r="P100" s="244">
        <v>31440</v>
      </c>
      <c r="Q100" s="244">
        <v>33960</v>
      </c>
      <c r="R100" s="244">
        <v>36480</v>
      </c>
      <c r="S100" s="244">
        <v>39000</v>
      </c>
      <c r="T100" s="244">
        <v>41520</v>
      </c>
      <c r="U100" s="184" t="s">
        <v>286</v>
      </c>
      <c r="V100" s="243">
        <v>19100</v>
      </c>
      <c r="W100" s="243">
        <v>21800</v>
      </c>
      <c r="X100" s="243">
        <v>24550</v>
      </c>
      <c r="Y100" s="243">
        <v>27250</v>
      </c>
      <c r="Z100" s="243">
        <v>29450</v>
      </c>
      <c r="AA100" s="243">
        <v>31650</v>
      </c>
      <c r="AB100" s="243">
        <v>33800</v>
      </c>
      <c r="AC100" s="243">
        <v>36000</v>
      </c>
      <c r="AD100" s="244">
        <v>22920</v>
      </c>
      <c r="AE100" s="244">
        <v>26160</v>
      </c>
      <c r="AF100" s="244">
        <v>29460</v>
      </c>
      <c r="AG100" s="244">
        <v>32700</v>
      </c>
      <c r="AH100" s="244">
        <v>35340</v>
      </c>
      <c r="AI100" s="244">
        <v>37980</v>
      </c>
      <c r="AJ100" s="244">
        <v>40560</v>
      </c>
      <c r="AK100" s="244">
        <v>43200</v>
      </c>
      <c r="AL100" s="184" t="s">
        <v>564</v>
      </c>
      <c r="AM100" s="184" t="s">
        <v>564</v>
      </c>
      <c r="AN100" s="184" t="s">
        <v>288</v>
      </c>
      <c r="AO100" s="184">
        <v>0</v>
      </c>
      <c r="AP100" s="184" t="s">
        <v>565</v>
      </c>
      <c r="AQ100" s="184" t="s">
        <v>290</v>
      </c>
      <c r="AR100" s="184">
        <v>193</v>
      </c>
      <c r="AS100" s="184" t="s">
        <v>565</v>
      </c>
    </row>
    <row r="101" spans="1:45">
      <c r="A101" s="184" t="str">
        <f t="shared" si="1"/>
        <v>5/13/2016 - 4/13/2017Hansford</v>
      </c>
      <c r="B101" s="184" t="s">
        <v>568</v>
      </c>
      <c r="C101" s="184" t="s">
        <v>161</v>
      </c>
      <c r="D101" s="184">
        <v>59200</v>
      </c>
      <c r="E101" s="243">
        <v>20750</v>
      </c>
      <c r="F101" s="243">
        <v>23700</v>
      </c>
      <c r="G101" s="243">
        <v>26650</v>
      </c>
      <c r="H101" s="243">
        <v>29600</v>
      </c>
      <c r="I101" s="243">
        <v>32000</v>
      </c>
      <c r="J101" s="243">
        <v>34350</v>
      </c>
      <c r="K101" s="243">
        <v>36750</v>
      </c>
      <c r="L101" s="243">
        <v>39100</v>
      </c>
      <c r="M101" s="244">
        <v>24900</v>
      </c>
      <c r="N101" s="244">
        <v>28440</v>
      </c>
      <c r="O101" s="244">
        <v>31980</v>
      </c>
      <c r="P101" s="244">
        <v>35520</v>
      </c>
      <c r="Q101" s="244">
        <v>38400</v>
      </c>
      <c r="R101" s="244">
        <v>41220</v>
      </c>
      <c r="S101" s="244">
        <v>44100</v>
      </c>
      <c r="T101" s="244">
        <v>46920</v>
      </c>
      <c r="U101" s="184" t="s">
        <v>286</v>
      </c>
      <c r="V101" s="243">
        <v>21550</v>
      </c>
      <c r="W101" s="243">
        <v>24600</v>
      </c>
      <c r="X101" s="243">
        <v>27700</v>
      </c>
      <c r="Y101" s="243">
        <v>30750</v>
      </c>
      <c r="Z101" s="243">
        <v>33250</v>
      </c>
      <c r="AA101" s="243">
        <v>35700</v>
      </c>
      <c r="AB101" s="243">
        <v>38150</v>
      </c>
      <c r="AC101" s="243">
        <v>40600</v>
      </c>
      <c r="AD101" s="244">
        <v>25860</v>
      </c>
      <c r="AE101" s="244">
        <v>29520</v>
      </c>
      <c r="AF101" s="244">
        <v>33240</v>
      </c>
      <c r="AG101" s="244">
        <v>36900</v>
      </c>
      <c r="AH101" s="244">
        <v>39900</v>
      </c>
      <c r="AI101" s="244">
        <v>42840</v>
      </c>
      <c r="AJ101" s="244">
        <v>45780</v>
      </c>
      <c r="AK101" s="244">
        <v>48720</v>
      </c>
      <c r="AL101" s="184" t="s">
        <v>567</v>
      </c>
      <c r="AM101" s="184" t="s">
        <v>567</v>
      </c>
      <c r="AN101" s="184" t="s">
        <v>288</v>
      </c>
      <c r="AO101" s="184">
        <v>0</v>
      </c>
      <c r="AP101" s="184" t="s">
        <v>568</v>
      </c>
      <c r="AQ101" s="184" t="s">
        <v>290</v>
      </c>
      <c r="AR101" s="184">
        <v>195</v>
      </c>
      <c r="AS101" s="184" t="s">
        <v>568</v>
      </c>
    </row>
    <row r="102" spans="1:45">
      <c r="A102" s="184" t="str">
        <f t="shared" si="1"/>
        <v>5/13/2016 - 4/13/2017Hardeman</v>
      </c>
      <c r="B102" s="184" t="s">
        <v>571</v>
      </c>
      <c r="C102" s="184" t="s">
        <v>162</v>
      </c>
      <c r="D102" s="184">
        <v>47000</v>
      </c>
      <c r="E102" s="243">
        <v>18350</v>
      </c>
      <c r="F102" s="243">
        <v>21000</v>
      </c>
      <c r="G102" s="243">
        <v>23600</v>
      </c>
      <c r="H102" s="243">
        <v>26200</v>
      </c>
      <c r="I102" s="243">
        <v>28300</v>
      </c>
      <c r="J102" s="243">
        <v>30400</v>
      </c>
      <c r="K102" s="243">
        <v>32500</v>
      </c>
      <c r="L102" s="243">
        <v>34600</v>
      </c>
      <c r="M102" s="244">
        <v>22020</v>
      </c>
      <c r="N102" s="244">
        <v>25200</v>
      </c>
      <c r="O102" s="244">
        <v>28320</v>
      </c>
      <c r="P102" s="244">
        <v>31440</v>
      </c>
      <c r="Q102" s="244">
        <v>33960</v>
      </c>
      <c r="R102" s="244">
        <v>36480</v>
      </c>
      <c r="S102" s="244">
        <v>39000</v>
      </c>
      <c r="T102" s="244">
        <v>41520</v>
      </c>
      <c r="U102" s="184" t="s">
        <v>301</v>
      </c>
      <c r="AL102" s="184" t="s">
        <v>570</v>
      </c>
      <c r="AM102" s="184" t="s">
        <v>570</v>
      </c>
      <c r="AN102" s="184" t="s">
        <v>288</v>
      </c>
      <c r="AO102" s="184">
        <v>0</v>
      </c>
      <c r="AP102" s="184" t="s">
        <v>571</v>
      </c>
      <c r="AQ102" s="184" t="s">
        <v>290</v>
      </c>
      <c r="AR102" s="184">
        <v>197</v>
      </c>
      <c r="AS102" s="184" t="s">
        <v>571</v>
      </c>
    </row>
    <row r="103" spans="1:45">
      <c r="A103" s="184" t="str">
        <f t="shared" si="1"/>
        <v>5/13/2016 - 4/13/2017Hardin</v>
      </c>
      <c r="B103" s="184" t="s">
        <v>574</v>
      </c>
      <c r="C103" s="184" t="s">
        <v>30</v>
      </c>
      <c r="D103" s="184">
        <v>58400</v>
      </c>
      <c r="E103" s="243">
        <v>20450</v>
      </c>
      <c r="F103" s="243">
        <v>23400</v>
      </c>
      <c r="G103" s="243">
        <v>26300</v>
      </c>
      <c r="H103" s="243">
        <v>29200</v>
      </c>
      <c r="I103" s="243">
        <v>31550</v>
      </c>
      <c r="J103" s="243">
        <v>33900</v>
      </c>
      <c r="K103" s="243">
        <v>36250</v>
      </c>
      <c r="L103" s="243">
        <v>38550</v>
      </c>
      <c r="M103" s="244">
        <v>24540</v>
      </c>
      <c r="N103" s="244">
        <v>28080</v>
      </c>
      <c r="O103" s="244">
        <v>31560</v>
      </c>
      <c r="P103" s="244">
        <v>35040</v>
      </c>
      <c r="Q103" s="244">
        <v>37860</v>
      </c>
      <c r="R103" s="244">
        <v>40680</v>
      </c>
      <c r="S103" s="244">
        <v>43500</v>
      </c>
      <c r="T103" s="244">
        <v>46260</v>
      </c>
      <c r="U103" s="184" t="s">
        <v>286</v>
      </c>
      <c r="V103" s="243">
        <v>20550</v>
      </c>
      <c r="W103" s="243">
        <v>23500</v>
      </c>
      <c r="X103" s="243">
        <v>26450</v>
      </c>
      <c r="Y103" s="243">
        <v>29350</v>
      </c>
      <c r="Z103" s="243">
        <v>31700</v>
      </c>
      <c r="AA103" s="243">
        <v>34050</v>
      </c>
      <c r="AB103" s="243">
        <v>36400</v>
      </c>
      <c r="AC103" s="243">
        <v>38750</v>
      </c>
      <c r="AD103" s="244">
        <v>24660</v>
      </c>
      <c r="AE103" s="244">
        <v>28200</v>
      </c>
      <c r="AF103" s="244">
        <v>31740</v>
      </c>
      <c r="AG103" s="244">
        <v>35220</v>
      </c>
      <c r="AH103" s="244">
        <v>38040</v>
      </c>
      <c r="AI103" s="244">
        <v>40860</v>
      </c>
      <c r="AJ103" s="244">
        <v>43680</v>
      </c>
      <c r="AK103" s="244">
        <v>46500</v>
      </c>
      <c r="AL103" s="184" t="s">
        <v>573</v>
      </c>
      <c r="AM103" s="184" t="s">
        <v>573</v>
      </c>
      <c r="AN103" s="184" t="s">
        <v>288</v>
      </c>
      <c r="AO103" s="184">
        <v>1</v>
      </c>
      <c r="AP103" s="184" t="s">
        <v>574</v>
      </c>
      <c r="AQ103" s="184" t="s">
        <v>290</v>
      </c>
      <c r="AR103" s="184">
        <v>199</v>
      </c>
      <c r="AS103" s="184" t="s">
        <v>574</v>
      </c>
    </row>
    <row r="104" spans="1:45">
      <c r="A104" s="184" t="str">
        <f t="shared" si="1"/>
        <v>5/13/2016 - 4/13/2017Harris</v>
      </c>
      <c r="B104" s="184" t="s">
        <v>576</v>
      </c>
      <c r="C104" s="184" t="s">
        <v>55</v>
      </c>
      <c r="D104" s="184">
        <v>69200</v>
      </c>
      <c r="E104" s="243">
        <v>24250</v>
      </c>
      <c r="F104" s="243">
        <v>27700</v>
      </c>
      <c r="G104" s="243">
        <v>31150</v>
      </c>
      <c r="H104" s="243">
        <v>34600</v>
      </c>
      <c r="I104" s="243">
        <v>37400</v>
      </c>
      <c r="J104" s="243">
        <v>40150</v>
      </c>
      <c r="K104" s="243">
        <v>42950</v>
      </c>
      <c r="L104" s="243">
        <v>45700</v>
      </c>
      <c r="M104" s="244">
        <v>29100</v>
      </c>
      <c r="N104" s="244">
        <v>33240</v>
      </c>
      <c r="O104" s="244">
        <v>37380</v>
      </c>
      <c r="P104" s="244">
        <v>41520</v>
      </c>
      <c r="Q104" s="244">
        <v>44880</v>
      </c>
      <c r="R104" s="244">
        <v>48180</v>
      </c>
      <c r="S104" s="244">
        <v>51540</v>
      </c>
      <c r="T104" s="244">
        <v>54840</v>
      </c>
      <c r="U104" s="184" t="s">
        <v>286</v>
      </c>
      <c r="V104" s="243">
        <v>24300</v>
      </c>
      <c r="W104" s="243">
        <v>27750</v>
      </c>
      <c r="X104" s="243">
        <v>31200</v>
      </c>
      <c r="Y104" s="243">
        <v>34650</v>
      </c>
      <c r="Z104" s="243">
        <v>37450</v>
      </c>
      <c r="AA104" s="243">
        <v>40200</v>
      </c>
      <c r="AB104" s="243">
        <v>43000</v>
      </c>
      <c r="AC104" s="243">
        <v>45750</v>
      </c>
      <c r="AD104" s="244">
        <v>29160</v>
      </c>
      <c r="AE104" s="244">
        <v>33300</v>
      </c>
      <c r="AF104" s="244">
        <v>37440</v>
      </c>
      <c r="AG104" s="244">
        <v>41580</v>
      </c>
      <c r="AH104" s="244">
        <v>44940</v>
      </c>
      <c r="AI104" s="244">
        <v>48240</v>
      </c>
      <c r="AJ104" s="244">
        <v>51600</v>
      </c>
      <c r="AK104" s="244">
        <v>54900</v>
      </c>
      <c r="AL104" s="184" t="s">
        <v>575</v>
      </c>
      <c r="AM104" s="184" t="s">
        <v>575</v>
      </c>
      <c r="AN104" s="184" t="s">
        <v>288</v>
      </c>
      <c r="AO104" s="184">
        <v>1</v>
      </c>
      <c r="AP104" s="184" t="s">
        <v>576</v>
      </c>
      <c r="AQ104" s="184" t="s">
        <v>290</v>
      </c>
      <c r="AR104" s="184">
        <v>201</v>
      </c>
      <c r="AS104" s="184" t="s">
        <v>576</v>
      </c>
    </row>
    <row r="105" spans="1:45">
      <c r="A105" s="184" t="str">
        <f t="shared" si="1"/>
        <v>5/13/2016 - 4/13/2017Harrison</v>
      </c>
      <c r="B105" s="184" t="s">
        <v>579</v>
      </c>
      <c r="C105" s="184" t="s">
        <v>163</v>
      </c>
      <c r="D105" s="184">
        <v>47400</v>
      </c>
      <c r="E105" s="243">
        <v>18700</v>
      </c>
      <c r="F105" s="243">
        <v>21400</v>
      </c>
      <c r="G105" s="243">
        <v>24050</v>
      </c>
      <c r="H105" s="243">
        <v>26700</v>
      </c>
      <c r="I105" s="243">
        <v>28850</v>
      </c>
      <c r="J105" s="243">
        <v>31000</v>
      </c>
      <c r="K105" s="243">
        <v>33150</v>
      </c>
      <c r="L105" s="243">
        <v>35250</v>
      </c>
      <c r="M105" s="244">
        <v>22440</v>
      </c>
      <c r="N105" s="244">
        <v>25680</v>
      </c>
      <c r="O105" s="244">
        <v>28860</v>
      </c>
      <c r="P105" s="244">
        <v>32040</v>
      </c>
      <c r="Q105" s="244">
        <v>34620</v>
      </c>
      <c r="R105" s="244">
        <v>37200</v>
      </c>
      <c r="S105" s="244">
        <v>39780</v>
      </c>
      <c r="T105" s="244">
        <v>42300</v>
      </c>
      <c r="U105" s="184" t="s">
        <v>286</v>
      </c>
      <c r="V105" s="243">
        <v>22400</v>
      </c>
      <c r="W105" s="243">
        <v>25600</v>
      </c>
      <c r="X105" s="243">
        <v>28800</v>
      </c>
      <c r="Y105" s="243">
        <v>31950</v>
      </c>
      <c r="Z105" s="243">
        <v>34550</v>
      </c>
      <c r="AA105" s="243">
        <v>37100</v>
      </c>
      <c r="AB105" s="243">
        <v>39650</v>
      </c>
      <c r="AC105" s="243">
        <v>42200</v>
      </c>
      <c r="AD105" s="244">
        <v>26880</v>
      </c>
      <c r="AE105" s="244">
        <v>30720</v>
      </c>
      <c r="AF105" s="244">
        <v>34560</v>
      </c>
      <c r="AG105" s="244">
        <v>38340</v>
      </c>
      <c r="AH105" s="244">
        <v>41460</v>
      </c>
      <c r="AI105" s="244">
        <v>44520</v>
      </c>
      <c r="AJ105" s="244">
        <v>47580</v>
      </c>
      <c r="AK105" s="244">
        <v>50640</v>
      </c>
      <c r="AL105" s="184" t="s">
        <v>578</v>
      </c>
      <c r="AM105" s="184" t="s">
        <v>578</v>
      </c>
      <c r="AN105" s="184" t="s">
        <v>288</v>
      </c>
      <c r="AO105" s="184">
        <v>0</v>
      </c>
      <c r="AP105" s="184" t="s">
        <v>579</v>
      </c>
      <c r="AQ105" s="184" t="s">
        <v>290</v>
      </c>
      <c r="AR105" s="184">
        <v>203</v>
      </c>
      <c r="AS105" s="184" t="s">
        <v>579</v>
      </c>
    </row>
    <row r="106" spans="1:45">
      <c r="A106" s="184" t="str">
        <f t="shared" si="1"/>
        <v>5/13/2016 - 4/13/2017Hartley</v>
      </c>
      <c r="B106" s="184" t="s">
        <v>582</v>
      </c>
      <c r="C106" s="184" t="s">
        <v>164</v>
      </c>
      <c r="D106" s="184">
        <v>77500</v>
      </c>
      <c r="E106" s="243">
        <v>27150</v>
      </c>
      <c r="F106" s="243">
        <v>31000</v>
      </c>
      <c r="G106" s="243">
        <v>34900</v>
      </c>
      <c r="H106" s="243">
        <v>38750</v>
      </c>
      <c r="I106" s="243">
        <v>41850</v>
      </c>
      <c r="J106" s="243">
        <v>44950</v>
      </c>
      <c r="K106" s="243">
        <v>48050</v>
      </c>
      <c r="L106" s="243">
        <v>51150</v>
      </c>
      <c r="M106" s="244">
        <v>32580</v>
      </c>
      <c r="N106" s="244">
        <v>37200</v>
      </c>
      <c r="O106" s="244">
        <v>41880</v>
      </c>
      <c r="P106" s="244">
        <v>46500</v>
      </c>
      <c r="Q106" s="244">
        <v>50220</v>
      </c>
      <c r="R106" s="244">
        <v>53940</v>
      </c>
      <c r="S106" s="244">
        <v>57660</v>
      </c>
      <c r="T106" s="244">
        <v>61380</v>
      </c>
      <c r="U106" s="184" t="s">
        <v>286</v>
      </c>
      <c r="V106" s="243">
        <v>28400</v>
      </c>
      <c r="W106" s="243">
        <v>32450</v>
      </c>
      <c r="X106" s="243">
        <v>36500</v>
      </c>
      <c r="Y106" s="243">
        <v>40550</v>
      </c>
      <c r="Z106" s="243">
        <v>43800</v>
      </c>
      <c r="AA106" s="243">
        <v>47050</v>
      </c>
      <c r="AB106" s="243">
        <v>50300</v>
      </c>
      <c r="AC106" s="243">
        <v>53550</v>
      </c>
      <c r="AD106" s="244">
        <v>34080</v>
      </c>
      <c r="AE106" s="244">
        <v>38940</v>
      </c>
      <c r="AF106" s="244">
        <v>43800</v>
      </c>
      <c r="AG106" s="244">
        <v>48660</v>
      </c>
      <c r="AH106" s="244">
        <v>52560</v>
      </c>
      <c r="AI106" s="244">
        <v>56460</v>
      </c>
      <c r="AJ106" s="244">
        <v>60360</v>
      </c>
      <c r="AK106" s="244">
        <v>64260</v>
      </c>
      <c r="AL106" s="184" t="s">
        <v>581</v>
      </c>
      <c r="AM106" s="184" t="s">
        <v>581</v>
      </c>
      <c r="AN106" s="184" t="s">
        <v>288</v>
      </c>
      <c r="AO106" s="184">
        <v>0</v>
      </c>
      <c r="AP106" s="184" t="s">
        <v>582</v>
      </c>
      <c r="AQ106" s="184" t="s">
        <v>290</v>
      </c>
      <c r="AR106" s="184">
        <v>205</v>
      </c>
      <c r="AS106" s="184" t="s">
        <v>582</v>
      </c>
    </row>
    <row r="107" spans="1:45">
      <c r="A107" s="184" t="str">
        <f t="shared" si="1"/>
        <v>5/13/2016 - 4/13/2017Haskell</v>
      </c>
      <c r="B107" s="184" t="s">
        <v>585</v>
      </c>
      <c r="C107" s="184" t="s">
        <v>165</v>
      </c>
      <c r="D107" s="184">
        <v>50200</v>
      </c>
      <c r="E107" s="243">
        <v>18350</v>
      </c>
      <c r="F107" s="243">
        <v>21000</v>
      </c>
      <c r="G107" s="243">
        <v>23600</v>
      </c>
      <c r="H107" s="243">
        <v>26200</v>
      </c>
      <c r="I107" s="243">
        <v>28300</v>
      </c>
      <c r="J107" s="243">
        <v>30400</v>
      </c>
      <c r="K107" s="243">
        <v>32500</v>
      </c>
      <c r="L107" s="243">
        <v>34600</v>
      </c>
      <c r="M107" s="244">
        <v>22020</v>
      </c>
      <c r="N107" s="244">
        <v>25200</v>
      </c>
      <c r="O107" s="244">
        <v>28320</v>
      </c>
      <c r="P107" s="244">
        <v>31440</v>
      </c>
      <c r="Q107" s="244">
        <v>33960</v>
      </c>
      <c r="R107" s="244">
        <v>36480</v>
      </c>
      <c r="S107" s="244">
        <v>39000</v>
      </c>
      <c r="T107" s="244">
        <v>41520</v>
      </c>
      <c r="U107" s="184" t="s">
        <v>286</v>
      </c>
      <c r="V107" s="243">
        <v>23300</v>
      </c>
      <c r="W107" s="243">
        <v>26600</v>
      </c>
      <c r="X107" s="243">
        <v>29950</v>
      </c>
      <c r="Y107" s="243">
        <v>33250</v>
      </c>
      <c r="Z107" s="243">
        <v>35950</v>
      </c>
      <c r="AA107" s="243">
        <v>38600</v>
      </c>
      <c r="AB107" s="243">
        <v>41250</v>
      </c>
      <c r="AC107" s="243">
        <v>43900</v>
      </c>
      <c r="AD107" s="244">
        <v>27960</v>
      </c>
      <c r="AE107" s="244">
        <v>31920</v>
      </c>
      <c r="AF107" s="244">
        <v>35940</v>
      </c>
      <c r="AG107" s="244">
        <v>39900</v>
      </c>
      <c r="AH107" s="244">
        <v>43140</v>
      </c>
      <c r="AI107" s="244">
        <v>46320</v>
      </c>
      <c r="AJ107" s="244">
        <v>49500</v>
      </c>
      <c r="AK107" s="244">
        <v>52680</v>
      </c>
      <c r="AL107" s="184" t="s">
        <v>584</v>
      </c>
      <c r="AM107" s="184" t="s">
        <v>584</v>
      </c>
      <c r="AN107" s="184" t="s">
        <v>288</v>
      </c>
      <c r="AO107" s="184">
        <v>0</v>
      </c>
      <c r="AP107" s="184" t="s">
        <v>585</v>
      </c>
      <c r="AQ107" s="184" t="s">
        <v>290</v>
      </c>
      <c r="AR107" s="184">
        <v>207</v>
      </c>
      <c r="AS107" s="184" t="s">
        <v>585</v>
      </c>
    </row>
    <row r="108" spans="1:45">
      <c r="A108" s="184" t="str">
        <f t="shared" si="1"/>
        <v>5/13/2016 - 4/13/2017Hays</v>
      </c>
      <c r="B108" s="184" t="s">
        <v>587</v>
      </c>
      <c r="C108" s="184" t="s">
        <v>27</v>
      </c>
      <c r="D108" s="184">
        <v>77800</v>
      </c>
      <c r="E108" s="243">
        <v>27250</v>
      </c>
      <c r="F108" s="243">
        <v>31150</v>
      </c>
      <c r="G108" s="243">
        <v>35050</v>
      </c>
      <c r="H108" s="243">
        <v>38900</v>
      </c>
      <c r="I108" s="243">
        <v>42050</v>
      </c>
      <c r="J108" s="243">
        <v>45150</v>
      </c>
      <c r="K108" s="243">
        <v>48250</v>
      </c>
      <c r="L108" s="243">
        <v>51350</v>
      </c>
      <c r="M108" s="244">
        <v>32700</v>
      </c>
      <c r="N108" s="244">
        <v>37380</v>
      </c>
      <c r="O108" s="244">
        <v>42060</v>
      </c>
      <c r="P108" s="244">
        <v>46680</v>
      </c>
      <c r="Q108" s="244">
        <v>50460</v>
      </c>
      <c r="R108" s="244">
        <v>54180</v>
      </c>
      <c r="S108" s="244">
        <v>57900</v>
      </c>
      <c r="T108" s="244">
        <v>61620</v>
      </c>
      <c r="U108" s="184" t="s">
        <v>286</v>
      </c>
      <c r="V108" s="243">
        <v>28050</v>
      </c>
      <c r="W108" s="243">
        <v>32050</v>
      </c>
      <c r="X108" s="243">
        <v>36050</v>
      </c>
      <c r="Y108" s="243">
        <v>40050</v>
      </c>
      <c r="Z108" s="243">
        <v>43300</v>
      </c>
      <c r="AA108" s="243">
        <v>46500</v>
      </c>
      <c r="AB108" s="243">
        <v>49700</v>
      </c>
      <c r="AC108" s="243">
        <v>52900</v>
      </c>
      <c r="AD108" s="244">
        <v>33660</v>
      </c>
      <c r="AE108" s="244">
        <v>38460</v>
      </c>
      <c r="AF108" s="244">
        <v>43260</v>
      </c>
      <c r="AG108" s="244">
        <v>48060</v>
      </c>
      <c r="AH108" s="244">
        <v>51960</v>
      </c>
      <c r="AI108" s="244">
        <v>55800</v>
      </c>
      <c r="AJ108" s="244">
        <v>59640</v>
      </c>
      <c r="AK108" s="244">
        <v>63480</v>
      </c>
      <c r="AL108" s="184" t="s">
        <v>586</v>
      </c>
      <c r="AM108" s="184" t="s">
        <v>586</v>
      </c>
      <c r="AN108" s="184" t="s">
        <v>288</v>
      </c>
      <c r="AO108" s="184">
        <v>1</v>
      </c>
      <c r="AP108" s="184" t="s">
        <v>587</v>
      </c>
      <c r="AQ108" s="184" t="s">
        <v>290</v>
      </c>
      <c r="AR108" s="184">
        <v>209</v>
      </c>
      <c r="AS108" s="184" t="s">
        <v>587</v>
      </c>
    </row>
    <row r="109" spans="1:45">
      <c r="A109" s="184" t="str">
        <f t="shared" si="1"/>
        <v>5/13/2016 - 4/13/2017Hemphill</v>
      </c>
      <c r="B109" s="184" t="s">
        <v>590</v>
      </c>
      <c r="C109" s="184" t="s">
        <v>166</v>
      </c>
      <c r="D109" s="184">
        <v>68300</v>
      </c>
      <c r="E109" s="243">
        <v>23950</v>
      </c>
      <c r="F109" s="243">
        <v>27350</v>
      </c>
      <c r="G109" s="243">
        <v>30750</v>
      </c>
      <c r="H109" s="243">
        <v>34150</v>
      </c>
      <c r="I109" s="243">
        <v>36900</v>
      </c>
      <c r="J109" s="243">
        <v>39650</v>
      </c>
      <c r="K109" s="243">
        <v>42350</v>
      </c>
      <c r="L109" s="243">
        <v>45100</v>
      </c>
      <c r="M109" s="244">
        <v>28740</v>
      </c>
      <c r="N109" s="244">
        <v>32820</v>
      </c>
      <c r="O109" s="244">
        <v>36900</v>
      </c>
      <c r="P109" s="244">
        <v>40980</v>
      </c>
      <c r="Q109" s="244">
        <v>44280</v>
      </c>
      <c r="R109" s="244">
        <v>47580</v>
      </c>
      <c r="S109" s="244">
        <v>50820</v>
      </c>
      <c r="T109" s="244">
        <v>54120</v>
      </c>
      <c r="U109" s="184" t="s">
        <v>286</v>
      </c>
      <c r="V109" s="243">
        <v>28500</v>
      </c>
      <c r="W109" s="243">
        <v>32550</v>
      </c>
      <c r="X109" s="243">
        <v>36600</v>
      </c>
      <c r="Y109" s="243">
        <v>40650</v>
      </c>
      <c r="Z109" s="243">
        <v>43950</v>
      </c>
      <c r="AA109" s="243">
        <v>47200</v>
      </c>
      <c r="AB109" s="243">
        <v>50450</v>
      </c>
      <c r="AC109" s="243">
        <v>53700</v>
      </c>
      <c r="AD109" s="244">
        <v>34200</v>
      </c>
      <c r="AE109" s="244">
        <v>39060</v>
      </c>
      <c r="AF109" s="244">
        <v>43920</v>
      </c>
      <c r="AG109" s="244">
        <v>48780</v>
      </c>
      <c r="AH109" s="244">
        <v>52740</v>
      </c>
      <c r="AI109" s="244">
        <v>56640</v>
      </c>
      <c r="AJ109" s="244">
        <v>60540</v>
      </c>
      <c r="AK109" s="244">
        <v>64440</v>
      </c>
      <c r="AL109" s="184" t="s">
        <v>589</v>
      </c>
      <c r="AM109" s="184" t="s">
        <v>589</v>
      </c>
      <c r="AN109" s="184" t="s">
        <v>288</v>
      </c>
      <c r="AO109" s="184">
        <v>0</v>
      </c>
      <c r="AP109" s="184" t="s">
        <v>590</v>
      </c>
      <c r="AQ109" s="184" t="s">
        <v>290</v>
      </c>
      <c r="AR109" s="184">
        <v>211</v>
      </c>
      <c r="AS109" s="184" t="s">
        <v>590</v>
      </c>
    </row>
    <row r="110" spans="1:45">
      <c r="A110" s="184" t="str">
        <f t="shared" si="1"/>
        <v>5/13/2016 - 4/13/2017Henderson</v>
      </c>
      <c r="B110" s="184" t="s">
        <v>593</v>
      </c>
      <c r="C110" s="184" t="s">
        <v>167</v>
      </c>
      <c r="D110" s="184">
        <v>46100</v>
      </c>
      <c r="E110" s="243">
        <v>18350</v>
      </c>
      <c r="F110" s="243">
        <v>21000</v>
      </c>
      <c r="G110" s="243">
        <v>23600</v>
      </c>
      <c r="H110" s="243">
        <v>26200</v>
      </c>
      <c r="I110" s="243">
        <v>28300</v>
      </c>
      <c r="J110" s="243">
        <v>30400</v>
      </c>
      <c r="K110" s="243">
        <v>32500</v>
      </c>
      <c r="L110" s="243">
        <v>34600</v>
      </c>
      <c r="M110" s="244">
        <v>22020</v>
      </c>
      <c r="N110" s="244">
        <v>25200</v>
      </c>
      <c r="O110" s="244">
        <v>28320</v>
      </c>
      <c r="P110" s="244">
        <v>31440</v>
      </c>
      <c r="Q110" s="244">
        <v>33960</v>
      </c>
      <c r="R110" s="244">
        <v>36480</v>
      </c>
      <c r="S110" s="244">
        <v>39000</v>
      </c>
      <c r="T110" s="244">
        <v>41520</v>
      </c>
      <c r="U110" s="184" t="s">
        <v>301</v>
      </c>
      <c r="AL110" s="184" t="s">
        <v>592</v>
      </c>
      <c r="AM110" s="184" t="s">
        <v>592</v>
      </c>
      <c r="AN110" s="184" t="s">
        <v>288</v>
      </c>
      <c r="AO110" s="184">
        <v>0</v>
      </c>
      <c r="AP110" s="184" t="s">
        <v>593</v>
      </c>
      <c r="AQ110" s="184" t="s">
        <v>290</v>
      </c>
      <c r="AR110" s="184">
        <v>213</v>
      </c>
      <c r="AS110" s="184" t="s">
        <v>593</v>
      </c>
    </row>
    <row r="111" spans="1:45">
      <c r="A111" s="184" t="str">
        <f t="shared" si="1"/>
        <v>5/13/2016 - 4/13/2017Hidalgo</v>
      </c>
      <c r="B111" s="184" t="s">
        <v>596</v>
      </c>
      <c r="C111" s="184" t="s">
        <v>70</v>
      </c>
      <c r="D111" s="184">
        <v>38800</v>
      </c>
      <c r="E111" s="243">
        <v>18350</v>
      </c>
      <c r="F111" s="243">
        <v>21000</v>
      </c>
      <c r="G111" s="243">
        <v>23600</v>
      </c>
      <c r="H111" s="243">
        <v>26200</v>
      </c>
      <c r="I111" s="243">
        <v>28300</v>
      </c>
      <c r="J111" s="243">
        <v>30400</v>
      </c>
      <c r="K111" s="243">
        <v>32500</v>
      </c>
      <c r="L111" s="243">
        <v>34600</v>
      </c>
      <c r="M111" s="244">
        <v>22020</v>
      </c>
      <c r="N111" s="244">
        <v>25200</v>
      </c>
      <c r="O111" s="244">
        <v>28320</v>
      </c>
      <c r="P111" s="244">
        <v>31440</v>
      </c>
      <c r="Q111" s="244">
        <v>33960</v>
      </c>
      <c r="R111" s="244">
        <v>36480</v>
      </c>
      <c r="S111" s="244">
        <v>39000</v>
      </c>
      <c r="T111" s="244">
        <v>41520</v>
      </c>
      <c r="U111" s="184" t="s">
        <v>286</v>
      </c>
      <c r="V111" s="243">
        <v>18750</v>
      </c>
      <c r="W111" s="243">
        <v>21400</v>
      </c>
      <c r="X111" s="243">
        <v>24100</v>
      </c>
      <c r="Y111" s="243">
        <v>26750</v>
      </c>
      <c r="Z111" s="243">
        <v>28900</v>
      </c>
      <c r="AA111" s="243">
        <v>31050</v>
      </c>
      <c r="AB111" s="243">
        <v>33200</v>
      </c>
      <c r="AC111" s="243">
        <v>35350</v>
      </c>
      <c r="AD111" s="244">
        <v>22500</v>
      </c>
      <c r="AE111" s="244">
        <v>25680</v>
      </c>
      <c r="AF111" s="244">
        <v>28920</v>
      </c>
      <c r="AG111" s="244">
        <v>32100</v>
      </c>
      <c r="AH111" s="244">
        <v>34680</v>
      </c>
      <c r="AI111" s="244">
        <v>37260</v>
      </c>
      <c r="AJ111" s="244">
        <v>39840</v>
      </c>
      <c r="AK111" s="244">
        <v>42420</v>
      </c>
      <c r="AL111" s="184" t="s">
        <v>595</v>
      </c>
      <c r="AM111" s="184" t="s">
        <v>595</v>
      </c>
      <c r="AN111" s="184" t="s">
        <v>288</v>
      </c>
      <c r="AO111" s="184">
        <v>1</v>
      </c>
      <c r="AP111" s="184" t="s">
        <v>596</v>
      </c>
      <c r="AQ111" s="184" t="s">
        <v>290</v>
      </c>
      <c r="AR111" s="184">
        <v>215</v>
      </c>
      <c r="AS111" s="184" t="s">
        <v>596</v>
      </c>
    </row>
    <row r="112" spans="1:45">
      <c r="A112" s="184" t="str">
        <f t="shared" si="1"/>
        <v>5/13/2016 - 4/13/2017Hill</v>
      </c>
      <c r="B112" s="184" t="s">
        <v>599</v>
      </c>
      <c r="C112" s="184" t="s">
        <v>168</v>
      </c>
      <c r="D112" s="184">
        <v>53600</v>
      </c>
      <c r="E112" s="243">
        <v>18800</v>
      </c>
      <c r="F112" s="243">
        <v>21450</v>
      </c>
      <c r="G112" s="243">
        <v>24150</v>
      </c>
      <c r="H112" s="243">
        <v>26800</v>
      </c>
      <c r="I112" s="243">
        <v>28950</v>
      </c>
      <c r="J112" s="243">
        <v>31100</v>
      </c>
      <c r="K112" s="243">
        <v>33250</v>
      </c>
      <c r="L112" s="243">
        <v>35400</v>
      </c>
      <c r="M112" s="244">
        <v>22560</v>
      </c>
      <c r="N112" s="244">
        <v>25740</v>
      </c>
      <c r="O112" s="244">
        <v>28980</v>
      </c>
      <c r="P112" s="244">
        <v>32160</v>
      </c>
      <c r="Q112" s="244">
        <v>34740</v>
      </c>
      <c r="R112" s="244">
        <v>37320</v>
      </c>
      <c r="S112" s="244">
        <v>39900</v>
      </c>
      <c r="T112" s="244">
        <v>42480</v>
      </c>
      <c r="U112" s="184" t="s">
        <v>286</v>
      </c>
      <c r="V112" s="243">
        <v>18900</v>
      </c>
      <c r="W112" s="243">
        <v>21600</v>
      </c>
      <c r="X112" s="243">
        <v>24300</v>
      </c>
      <c r="Y112" s="243">
        <v>26950</v>
      </c>
      <c r="Z112" s="243">
        <v>29150</v>
      </c>
      <c r="AA112" s="243">
        <v>31300</v>
      </c>
      <c r="AB112" s="243">
        <v>33450</v>
      </c>
      <c r="AC112" s="243">
        <v>35600</v>
      </c>
      <c r="AD112" s="244">
        <v>22680</v>
      </c>
      <c r="AE112" s="244">
        <v>25920</v>
      </c>
      <c r="AF112" s="244">
        <v>29160</v>
      </c>
      <c r="AG112" s="244">
        <v>32340</v>
      </c>
      <c r="AH112" s="244">
        <v>34980</v>
      </c>
      <c r="AI112" s="244">
        <v>37560</v>
      </c>
      <c r="AJ112" s="244">
        <v>40140</v>
      </c>
      <c r="AK112" s="244">
        <v>42720</v>
      </c>
      <c r="AL112" s="184" t="s">
        <v>598</v>
      </c>
      <c r="AM112" s="184" t="s">
        <v>598</v>
      </c>
      <c r="AN112" s="184" t="s">
        <v>288</v>
      </c>
      <c r="AO112" s="184">
        <v>0</v>
      </c>
      <c r="AP112" s="184" t="s">
        <v>599</v>
      </c>
      <c r="AQ112" s="184" t="s">
        <v>290</v>
      </c>
      <c r="AR112" s="184">
        <v>217</v>
      </c>
      <c r="AS112" s="184" t="s">
        <v>599</v>
      </c>
    </row>
    <row r="113" spans="1:45">
      <c r="A113" s="184" t="str">
        <f t="shared" si="1"/>
        <v>5/13/2016 - 4/13/2017Hockley</v>
      </c>
      <c r="B113" s="184" t="s">
        <v>602</v>
      </c>
      <c r="C113" s="184" t="s">
        <v>169</v>
      </c>
      <c r="D113" s="184">
        <v>62600</v>
      </c>
      <c r="E113" s="243">
        <v>21900</v>
      </c>
      <c r="F113" s="243">
        <v>25000</v>
      </c>
      <c r="G113" s="243">
        <v>28150</v>
      </c>
      <c r="H113" s="243">
        <v>31250</v>
      </c>
      <c r="I113" s="243">
        <v>33750</v>
      </c>
      <c r="J113" s="243">
        <v>36250</v>
      </c>
      <c r="K113" s="243">
        <v>38750</v>
      </c>
      <c r="L113" s="243">
        <v>41250</v>
      </c>
      <c r="M113" s="244">
        <v>26280</v>
      </c>
      <c r="N113" s="244">
        <v>30000</v>
      </c>
      <c r="O113" s="244">
        <v>33780</v>
      </c>
      <c r="P113" s="244">
        <v>37500</v>
      </c>
      <c r="Q113" s="244">
        <v>40500</v>
      </c>
      <c r="R113" s="244">
        <v>43500</v>
      </c>
      <c r="S113" s="244">
        <v>46500</v>
      </c>
      <c r="T113" s="244">
        <v>49500</v>
      </c>
      <c r="U113" s="184" t="s">
        <v>286</v>
      </c>
      <c r="V113" s="243">
        <v>22350</v>
      </c>
      <c r="W113" s="243">
        <v>25550</v>
      </c>
      <c r="X113" s="243">
        <v>28750</v>
      </c>
      <c r="Y113" s="243">
        <v>31900</v>
      </c>
      <c r="Z113" s="243">
        <v>34500</v>
      </c>
      <c r="AA113" s="243">
        <v>37050</v>
      </c>
      <c r="AB113" s="243">
        <v>39600</v>
      </c>
      <c r="AC113" s="243">
        <v>42150</v>
      </c>
      <c r="AD113" s="244">
        <v>26820</v>
      </c>
      <c r="AE113" s="244">
        <v>30660</v>
      </c>
      <c r="AF113" s="244">
        <v>34500</v>
      </c>
      <c r="AG113" s="244">
        <v>38280</v>
      </c>
      <c r="AH113" s="244">
        <v>41400</v>
      </c>
      <c r="AI113" s="244">
        <v>44460</v>
      </c>
      <c r="AJ113" s="244">
        <v>47520</v>
      </c>
      <c r="AK113" s="244">
        <v>50580</v>
      </c>
      <c r="AL113" s="184" t="s">
        <v>601</v>
      </c>
      <c r="AM113" s="184" t="s">
        <v>601</v>
      </c>
      <c r="AN113" s="184" t="s">
        <v>288</v>
      </c>
      <c r="AO113" s="184">
        <v>0</v>
      </c>
      <c r="AP113" s="184" t="s">
        <v>602</v>
      </c>
      <c r="AQ113" s="184" t="s">
        <v>290</v>
      </c>
      <c r="AR113" s="184">
        <v>219</v>
      </c>
      <c r="AS113" s="184" t="s">
        <v>602</v>
      </c>
    </row>
    <row r="114" spans="1:45">
      <c r="A114" s="184" t="str">
        <f t="shared" si="1"/>
        <v>5/13/2016 - 4/13/2017Hood</v>
      </c>
      <c r="B114" s="184" t="s">
        <v>605</v>
      </c>
      <c r="C114" s="184" t="s">
        <v>170</v>
      </c>
      <c r="D114" s="184">
        <v>66600</v>
      </c>
      <c r="E114" s="243">
        <v>23350</v>
      </c>
      <c r="F114" s="243">
        <v>26650</v>
      </c>
      <c r="G114" s="243">
        <v>30000</v>
      </c>
      <c r="H114" s="243">
        <v>33300</v>
      </c>
      <c r="I114" s="243">
        <v>36000</v>
      </c>
      <c r="J114" s="243">
        <v>38650</v>
      </c>
      <c r="K114" s="243">
        <v>41300</v>
      </c>
      <c r="L114" s="243">
        <v>44000</v>
      </c>
      <c r="M114" s="244">
        <v>28020</v>
      </c>
      <c r="N114" s="244">
        <v>31980</v>
      </c>
      <c r="O114" s="244">
        <v>36000</v>
      </c>
      <c r="P114" s="244">
        <v>39960</v>
      </c>
      <c r="Q114" s="244">
        <v>43200</v>
      </c>
      <c r="R114" s="244">
        <v>46380</v>
      </c>
      <c r="S114" s="244">
        <v>49560</v>
      </c>
      <c r="T114" s="244">
        <v>52800</v>
      </c>
      <c r="U114" s="184" t="s">
        <v>286</v>
      </c>
      <c r="V114" s="243">
        <v>25550</v>
      </c>
      <c r="W114" s="243">
        <v>29200</v>
      </c>
      <c r="X114" s="243">
        <v>32850</v>
      </c>
      <c r="Y114" s="243">
        <v>36500</v>
      </c>
      <c r="Z114" s="243">
        <v>39450</v>
      </c>
      <c r="AA114" s="243">
        <v>42350</v>
      </c>
      <c r="AB114" s="243">
        <v>45300</v>
      </c>
      <c r="AC114" s="243">
        <v>48200</v>
      </c>
      <c r="AD114" s="244">
        <v>30660</v>
      </c>
      <c r="AE114" s="244">
        <v>35040</v>
      </c>
      <c r="AF114" s="244">
        <v>39420</v>
      </c>
      <c r="AG114" s="244">
        <v>43800</v>
      </c>
      <c r="AH114" s="244">
        <v>47340</v>
      </c>
      <c r="AI114" s="244">
        <v>50820</v>
      </c>
      <c r="AJ114" s="244">
        <v>54360</v>
      </c>
      <c r="AK114" s="244">
        <v>57840</v>
      </c>
      <c r="AL114" s="184" t="s">
        <v>604</v>
      </c>
      <c r="AM114" s="184" t="s">
        <v>604</v>
      </c>
      <c r="AN114" s="184" t="s">
        <v>288</v>
      </c>
      <c r="AO114" s="184">
        <v>1</v>
      </c>
      <c r="AP114" s="184" t="s">
        <v>605</v>
      </c>
      <c r="AQ114" s="184" t="s">
        <v>290</v>
      </c>
      <c r="AR114" s="184">
        <v>221</v>
      </c>
      <c r="AS114" s="184" t="s">
        <v>605</v>
      </c>
    </row>
    <row r="115" spans="1:45">
      <c r="A115" s="184" t="str">
        <f t="shared" si="1"/>
        <v>5/13/2016 - 4/13/2017Hopkins</v>
      </c>
      <c r="B115" s="184" t="s">
        <v>608</v>
      </c>
      <c r="C115" s="184" t="s">
        <v>171</v>
      </c>
      <c r="D115" s="184">
        <v>53500</v>
      </c>
      <c r="E115" s="243">
        <v>18750</v>
      </c>
      <c r="F115" s="243">
        <v>21400</v>
      </c>
      <c r="G115" s="243">
        <v>24100</v>
      </c>
      <c r="H115" s="243">
        <v>26750</v>
      </c>
      <c r="I115" s="243">
        <v>28900</v>
      </c>
      <c r="J115" s="243">
        <v>31050</v>
      </c>
      <c r="K115" s="243">
        <v>33200</v>
      </c>
      <c r="L115" s="243">
        <v>35350</v>
      </c>
      <c r="M115" s="244">
        <v>22500</v>
      </c>
      <c r="N115" s="244">
        <v>25680</v>
      </c>
      <c r="O115" s="244">
        <v>28920</v>
      </c>
      <c r="P115" s="244">
        <v>32100</v>
      </c>
      <c r="Q115" s="244">
        <v>34680</v>
      </c>
      <c r="R115" s="244">
        <v>37260</v>
      </c>
      <c r="S115" s="244">
        <v>39840</v>
      </c>
      <c r="T115" s="244">
        <v>42420</v>
      </c>
      <c r="U115" s="184" t="s">
        <v>286</v>
      </c>
      <c r="V115" s="243">
        <v>19850</v>
      </c>
      <c r="W115" s="243">
        <v>22650</v>
      </c>
      <c r="X115" s="243">
        <v>25500</v>
      </c>
      <c r="Y115" s="243">
        <v>28300</v>
      </c>
      <c r="Z115" s="243">
        <v>30600</v>
      </c>
      <c r="AA115" s="243">
        <v>32850</v>
      </c>
      <c r="AB115" s="243">
        <v>35100</v>
      </c>
      <c r="AC115" s="243">
        <v>37400</v>
      </c>
      <c r="AD115" s="244">
        <v>23820</v>
      </c>
      <c r="AE115" s="244">
        <v>27180</v>
      </c>
      <c r="AF115" s="244">
        <v>30600</v>
      </c>
      <c r="AG115" s="244">
        <v>33960</v>
      </c>
      <c r="AH115" s="244">
        <v>36720</v>
      </c>
      <c r="AI115" s="244">
        <v>39420</v>
      </c>
      <c r="AJ115" s="244">
        <v>42120</v>
      </c>
      <c r="AK115" s="244">
        <v>44880</v>
      </c>
      <c r="AL115" s="184" t="s">
        <v>607</v>
      </c>
      <c r="AM115" s="184" t="s">
        <v>607</v>
      </c>
      <c r="AN115" s="184" t="s">
        <v>288</v>
      </c>
      <c r="AO115" s="184">
        <v>0</v>
      </c>
      <c r="AP115" s="184" t="s">
        <v>608</v>
      </c>
      <c r="AQ115" s="184" t="s">
        <v>290</v>
      </c>
      <c r="AR115" s="184">
        <v>223</v>
      </c>
      <c r="AS115" s="184" t="s">
        <v>608</v>
      </c>
    </row>
    <row r="116" spans="1:45">
      <c r="A116" s="184" t="str">
        <f t="shared" si="1"/>
        <v>5/13/2016 - 4/13/2017Houston</v>
      </c>
      <c r="B116" s="184" t="s">
        <v>611</v>
      </c>
      <c r="C116" s="184" t="s">
        <v>172</v>
      </c>
      <c r="D116" s="184">
        <v>47800</v>
      </c>
      <c r="E116" s="243">
        <v>18350</v>
      </c>
      <c r="F116" s="243">
        <v>21000</v>
      </c>
      <c r="G116" s="243">
        <v>23600</v>
      </c>
      <c r="H116" s="243">
        <v>26200</v>
      </c>
      <c r="I116" s="243">
        <v>28300</v>
      </c>
      <c r="J116" s="243">
        <v>30400</v>
      </c>
      <c r="K116" s="243">
        <v>32500</v>
      </c>
      <c r="L116" s="243">
        <v>34600</v>
      </c>
      <c r="M116" s="244">
        <v>22020</v>
      </c>
      <c r="N116" s="244">
        <v>25200</v>
      </c>
      <c r="O116" s="244">
        <v>28320</v>
      </c>
      <c r="P116" s="244">
        <v>31440</v>
      </c>
      <c r="Q116" s="244">
        <v>33960</v>
      </c>
      <c r="R116" s="244">
        <v>36480</v>
      </c>
      <c r="S116" s="244">
        <v>39000</v>
      </c>
      <c r="T116" s="244">
        <v>41520</v>
      </c>
      <c r="U116" s="184" t="s">
        <v>301</v>
      </c>
      <c r="AL116" s="184" t="s">
        <v>610</v>
      </c>
      <c r="AM116" s="184" t="s">
        <v>610</v>
      </c>
      <c r="AN116" s="184" t="s">
        <v>288</v>
      </c>
      <c r="AO116" s="184">
        <v>0</v>
      </c>
      <c r="AP116" s="184" t="s">
        <v>611</v>
      </c>
      <c r="AQ116" s="184" t="s">
        <v>290</v>
      </c>
      <c r="AR116" s="184">
        <v>225</v>
      </c>
      <c r="AS116" s="184" t="s">
        <v>611</v>
      </c>
    </row>
    <row r="117" spans="1:45">
      <c r="A117" s="184" t="str">
        <f t="shared" si="1"/>
        <v>5/13/2016 - 4/13/2017Howard</v>
      </c>
      <c r="B117" s="184" t="s">
        <v>614</v>
      </c>
      <c r="C117" s="184" t="s">
        <v>174</v>
      </c>
      <c r="D117" s="184">
        <v>60200</v>
      </c>
      <c r="E117" s="243">
        <v>21100</v>
      </c>
      <c r="F117" s="243">
        <v>24100</v>
      </c>
      <c r="G117" s="243">
        <v>27100</v>
      </c>
      <c r="H117" s="243">
        <v>30100</v>
      </c>
      <c r="I117" s="243">
        <v>32550</v>
      </c>
      <c r="J117" s="243">
        <v>34950</v>
      </c>
      <c r="K117" s="243">
        <v>37350</v>
      </c>
      <c r="L117" s="243">
        <v>39750</v>
      </c>
      <c r="M117" s="244">
        <v>25320</v>
      </c>
      <c r="N117" s="244">
        <v>28920</v>
      </c>
      <c r="O117" s="244">
        <v>32520</v>
      </c>
      <c r="P117" s="244">
        <v>36120</v>
      </c>
      <c r="Q117" s="244">
        <v>39060</v>
      </c>
      <c r="R117" s="244">
        <v>41940</v>
      </c>
      <c r="S117" s="244">
        <v>44820</v>
      </c>
      <c r="T117" s="244">
        <v>47700</v>
      </c>
      <c r="U117" s="184" t="s">
        <v>301</v>
      </c>
      <c r="AL117" s="184" t="s">
        <v>613</v>
      </c>
      <c r="AM117" s="184" t="s">
        <v>613</v>
      </c>
      <c r="AN117" s="184" t="s">
        <v>288</v>
      </c>
      <c r="AO117" s="184">
        <v>0</v>
      </c>
      <c r="AP117" s="184" t="s">
        <v>614</v>
      </c>
      <c r="AQ117" s="184" t="s">
        <v>290</v>
      </c>
      <c r="AR117" s="184">
        <v>227</v>
      </c>
      <c r="AS117" s="184" t="s">
        <v>614</v>
      </c>
    </row>
    <row r="118" spans="1:45">
      <c r="A118" s="184" t="str">
        <f t="shared" si="1"/>
        <v>5/13/2016 - 4/13/2017Hudspeth</v>
      </c>
      <c r="B118" s="184" t="s">
        <v>617</v>
      </c>
      <c r="C118" s="184" t="s">
        <v>175</v>
      </c>
      <c r="D118" s="184">
        <v>26000</v>
      </c>
      <c r="E118" s="243">
        <v>18350</v>
      </c>
      <c r="F118" s="243">
        <v>21000</v>
      </c>
      <c r="G118" s="243">
        <v>23600</v>
      </c>
      <c r="H118" s="243">
        <v>26200</v>
      </c>
      <c r="I118" s="243">
        <v>28300</v>
      </c>
      <c r="J118" s="243">
        <v>30400</v>
      </c>
      <c r="K118" s="243">
        <v>32500</v>
      </c>
      <c r="L118" s="243">
        <v>34600</v>
      </c>
      <c r="M118" s="244">
        <v>22020</v>
      </c>
      <c r="N118" s="244">
        <v>25200</v>
      </c>
      <c r="O118" s="244">
        <v>28320</v>
      </c>
      <c r="P118" s="244">
        <v>31440</v>
      </c>
      <c r="Q118" s="244">
        <v>33960</v>
      </c>
      <c r="R118" s="244">
        <v>36480</v>
      </c>
      <c r="S118" s="244">
        <v>39000</v>
      </c>
      <c r="T118" s="244">
        <v>41520</v>
      </c>
      <c r="U118" s="184" t="s">
        <v>301</v>
      </c>
      <c r="AL118" s="184" t="s">
        <v>616</v>
      </c>
      <c r="AM118" s="184" t="s">
        <v>616</v>
      </c>
      <c r="AN118" s="184" t="s">
        <v>288</v>
      </c>
      <c r="AO118" s="184">
        <v>1</v>
      </c>
      <c r="AP118" s="184" t="s">
        <v>617</v>
      </c>
      <c r="AQ118" s="184" t="s">
        <v>290</v>
      </c>
      <c r="AR118" s="184">
        <v>229</v>
      </c>
      <c r="AS118" s="184" t="s">
        <v>617</v>
      </c>
    </row>
    <row r="119" spans="1:45">
      <c r="A119" s="184" t="str">
        <f t="shared" si="1"/>
        <v>5/13/2016 - 4/13/2017Hunt</v>
      </c>
      <c r="B119" s="184" t="s">
        <v>619</v>
      </c>
      <c r="C119" s="184" t="s">
        <v>45</v>
      </c>
      <c r="D119" s="184">
        <v>71700</v>
      </c>
      <c r="E119" s="243">
        <v>25100</v>
      </c>
      <c r="F119" s="243">
        <v>28700</v>
      </c>
      <c r="G119" s="243">
        <v>32300</v>
      </c>
      <c r="H119" s="243">
        <v>35850</v>
      </c>
      <c r="I119" s="243">
        <v>38750</v>
      </c>
      <c r="J119" s="243">
        <v>41600</v>
      </c>
      <c r="K119" s="243">
        <v>44500</v>
      </c>
      <c r="L119" s="243">
        <v>47350</v>
      </c>
      <c r="M119" s="244">
        <v>30120</v>
      </c>
      <c r="N119" s="244">
        <v>34440</v>
      </c>
      <c r="O119" s="244">
        <v>38760</v>
      </c>
      <c r="P119" s="244">
        <v>43020</v>
      </c>
      <c r="Q119" s="244">
        <v>46500</v>
      </c>
      <c r="R119" s="244">
        <v>49920</v>
      </c>
      <c r="S119" s="244">
        <v>53400</v>
      </c>
      <c r="T119" s="244">
        <v>56820</v>
      </c>
      <c r="U119" s="184" t="s">
        <v>286</v>
      </c>
      <c r="V119" s="243">
        <v>25800</v>
      </c>
      <c r="W119" s="243">
        <v>29450</v>
      </c>
      <c r="X119" s="243">
        <v>33150</v>
      </c>
      <c r="Y119" s="243">
        <v>36800</v>
      </c>
      <c r="Z119" s="243">
        <v>39750</v>
      </c>
      <c r="AA119" s="243">
        <v>42700</v>
      </c>
      <c r="AB119" s="243">
        <v>45650</v>
      </c>
      <c r="AC119" s="243">
        <v>48600</v>
      </c>
      <c r="AD119" s="244">
        <v>30960</v>
      </c>
      <c r="AE119" s="244">
        <v>35340</v>
      </c>
      <c r="AF119" s="244">
        <v>39780</v>
      </c>
      <c r="AG119" s="244">
        <v>44160</v>
      </c>
      <c r="AH119" s="244">
        <v>47700</v>
      </c>
      <c r="AI119" s="244">
        <v>51240</v>
      </c>
      <c r="AJ119" s="244">
        <v>54780</v>
      </c>
      <c r="AK119" s="244">
        <v>58320</v>
      </c>
      <c r="AL119" s="184" t="s">
        <v>618</v>
      </c>
      <c r="AM119" s="184" t="s">
        <v>618</v>
      </c>
      <c r="AN119" s="184" t="s">
        <v>288</v>
      </c>
      <c r="AO119" s="184">
        <v>1</v>
      </c>
      <c r="AP119" s="184" t="s">
        <v>619</v>
      </c>
      <c r="AQ119" s="184" t="s">
        <v>290</v>
      </c>
      <c r="AR119" s="184">
        <v>231</v>
      </c>
      <c r="AS119" s="184" t="s">
        <v>619</v>
      </c>
    </row>
    <row r="120" spans="1:45">
      <c r="A120" s="184" t="str">
        <f t="shared" si="1"/>
        <v>5/13/2016 - 4/13/2017Hutchinson</v>
      </c>
      <c r="B120" s="184" t="s">
        <v>622</v>
      </c>
      <c r="C120" s="184" t="s">
        <v>176</v>
      </c>
      <c r="D120" s="184">
        <v>53200</v>
      </c>
      <c r="E120" s="243">
        <v>19200</v>
      </c>
      <c r="F120" s="243">
        <v>21950</v>
      </c>
      <c r="G120" s="243">
        <v>24700</v>
      </c>
      <c r="H120" s="243">
        <v>27400</v>
      </c>
      <c r="I120" s="243">
        <v>29600</v>
      </c>
      <c r="J120" s="243">
        <v>31800</v>
      </c>
      <c r="K120" s="243">
        <v>34000</v>
      </c>
      <c r="L120" s="243">
        <v>36200</v>
      </c>
      <c r="M120" s="244">
        <v>23040</v>
      </c>
      <c r="N120" s="244">
        <v>26340</v>
      </c>
      <c r="O120" s="244">
        <v>29640</v>
      </c>
      <c r="P120" s="244">
        <v>32880</v>
      </c>
      <c r="Q120" s="244">
        <v>35520</v>
      </c>
      <c r="R120" s="244">
        <v>38160</v>
      </c>
      <c r="S120" s="244">
        <v>40800</v>
      </c>
      <c r="T120" s="244">
        <v>43440</v>
      </c>
      <c r="U120" s="184" t="s">
        <v>286</v>
      </c>
      <c r="V120" s="243">
        <v>20200</v>
      </c>
      <c r="W120" s="243">
        <v>23050</v>
      </c>
      <c r="X120" s="243">
        <v>25950</v>
      </c>
      <c r="Y120" s="243">
        <v>28800</v>
      </c>
      <c r="Z120" s="243">
        <v>31150</v>
      </c>
      <c r="AA120" s="243">
        <v>33450</v>
      </c>
      <c r="AB120" s="243">
        <v>35750</v>
      </c>
      <c r="AC120" s="243">
        <v>38050</v>
      </c>
      <c r="AD120" s="244">
        <v>24240</v>
      </c>
      <c r="AE120" s="244">
        <v>27660</v>
      </c>
      <c r="AF120" s="244">
        <v>31140</v>
      </c>
      <c r="AG120" s="244">
        <v>34560</v>
      </c>
      <c r="AH120" s="244">
        <v>37380</v>
      </c>
      <c r="AI120" s="244">
        <v>40140</v>
      </c>
      <c r="AJ120" s="244">
        <v>42900</v>
      </c>
      <c r="AK120" s="244">
        <v>45660</v>
      </c>
      <c r="AL120" s="184" t="s">
        <v>621</v>
      </c>
      <c r="AM120" s="184" t="s">
        <v>621</v>
      </c>
      <c r="AN120" s="184" t="s">
        <v>288</v>
      </c>
      <c r="AO120" s="184">
        <v>0</v>
      </c>
      <c r="AP120" s="184" t="s">
        <v>622</v>
      </c>
      <c r="AQ120" s="184" t="s">
        <v>290</v>
      </c>
      <c r="AR120" s="184">
        <v>233</v>
      </c>
      <c r="AS120" s="184" t="s">
        <v>622</v>
      </c>
    </row>
    <row r="121" spans="1:45">
      <c r="A121" s="184" t="str">
        <f t="shared" si="1"/>
        <v>5/13/2016 - 4/13/2017Irion</v>
      </c>
      <c r="B121" s="184" t="s">
        <v>625</v>
      </c>
      <c r="C121" s="184" t="s">
        <v>75</v>
      </c>
      <c r="D121" s="184">
        <v>59800</v>
      </c>
      <c r="E121" s="243">
        <v>20950</v>
      </c>
      <c r="F121" s="243">
        <v>23950</v>
      </c>
      <c r="G121" s="243">
        <v>26950</v>
      </c>
      <c r="H121" s="243">
        <v>29900</v>
      </c>
      <c r="I121" s="243">
        <v>32300</v>
      </c>
      <c r="J121" s="243">
        <v>34700</v>
      </c>
      <c r="K121" s="243">
        <v>37100</v>
      </c>
      <c r="L121" s="243">
        <v>39500</v>
      </c>
      <c r="M121" s="244">
        <v>25140</v>
      </c>
      <c r="N121" s="244">
        <v>28740</v>
      </c>
      <c r="O121" s="244">
        <v>32340</v>
      </c>
      <c r="P121" s="244">
        <v>35880</v>
      </c>
      <c r="Q121" s="244">
        <v>38760</v>
      </c>
      <c r="R121" s="244">
        <v>41640</v>
      </c>
      <c r="S121" s="244">
        <v>44520</v>
      </c>
      <c r="T121" s="244">
        <v>47400</v>
      </c>
      <c r="U121" s="184" t="s">
        <v>301</v>
      </c>
      <c r="AL121" s="184" t="s">
        <v>624</v>
      </c>
      <c r="AM121" s="184" t="s">
        <v>624</v>
      </c>
      <c r="AN121" s="184" t="s">
        <v>288</v>
      </c>
      <c r="AO121" s="184">
        <v>1</v>
      </c>
      <c r="AP121" s="184" t="s">
        <v>625</v>
      </c>
      <c r="AQ121" s="184" t="s">
        <v>290</v>
      </c>
      <c r="AR121" s="184">
        <v>235</v>
      </c>
      <c r="AS121" s="184" t="s">
        <v>625</v>
      </c>
    </row>
    <row r="122" spans="1:45">
      <c r="A122" s="184" t="str">
        <f t="shared" si="1"/>
        <v>5/13/2016 - 4/13/2017Jack</v>
      </c>
      <c r="B122" s="184" t="s">
        <v>628</v>
      </c>
      <c r="C122" s="184" t="s">
        <v>177</v>
      </c>
      <c r="D122" s="184">
        <v>66500</v>
      </c>
      <c r="E122" s="243">
        <v>22500</v>
      </c>
      <c r="F122" s="243">
        <v>25700</v>
      </c>
      <c r="G122" s="243">
        <v>28900</v>
      </c>
      <c r="H122" s="243">
        <v>32100</v>
      </c>
      <c r="I122" s="243">
        <v>34700</v>
      </c>
      <c r="J122" s="243">
        <v>37250</v>
      </c>
      <c r="K122" s="243">
        <v>39850</v>
      </c>
      <c r="L122" s="243">
        <v>42400</v>
      </c>
      <c r="M122" s="244">
        <v>27000</v>
      </c>
      <c r="N122" s="244">
        <v>30840</v>
      </c>
      <c r="O122" s="244">
        <v>34680</v>
      </c>
      <c r="P122" s="244">
        <v>38520</v>
      </c>
      <c r="Q122" s="244">
        <v>41640</v>
      </c>
      <c r="R122" s="244">
        <v>44700</v>
      </c>
      <c r="S122" s="244">
        <v>47820</v>
      </c>
      <c r="T122" s="244">
        <v>50880</v>
      </c>
      <c r="U122" s="184" t="s">
        <v>286</v>
      </c>
      <c r="V122" s="243">
        <v>23300</v>
      </c>
      <c r="W122" s="243">
        <v>26600</v>
      </c>
      <c r="X122" s="243">
        <v>29950</v>
      </c>
      <c r="Y122" s="243">
        <v>33250</v>
      </c>
      <c r="Z122" s="243">
        <v>35950</v>
      </c>
      <c r="AA122" s="243">
        <v>38600</v>
      </c>
      <c r="AB122" s="243">
        <v>41250</v>
      </c>
      <c r="AC122" s="243">
        <v>43900</v>
      </c>
      <c r="AD122" s="244">
        <v>27960</v>
      </c>
      <c r="AE122" s="244">
        <v>31920</v>
      </c>
      <c r="AF122" s="244">
        <v>35940</v>
      </c>
      <c r="AG122" s="244">
        <v>39900</v>
      </c>
      <c r="AH122" s="244">
        <v>43140</v>
      </c>
      <c r="AI122" s="244">
        <v>46320</v>
      </c>
      <c r="AJ122" s="244">
        <v>49500</v>
      </c>
      <c r="AK122" s="244">
        <v>52680</v>
      </c>
      <c r="AL122" s="184" t="s">
        <v>627</v>
      </c>
      <c r="AM122" s="184" t="s">
        <v>627</v>
      </c>
      <c r="AN122" s="184" t="s">
        <v>288</v>
      </c>
      <c r="AO122" s="184">
        <v>0</v>
      </c>
      <c r="AP122" s="184" t="s">
        <v>628</v>
      </c>
      <c r="AQ122" s="184" t="s">
        <v>290</v>
      </c>
      <c r="AR122" s="184">
        <v>237</v>
      </c>
      <c r="AS122" s="184" t="s">
        <v>628</v>
      </c>
    </row>
    <row r="123" spans="1:45">
      <c r="A123" s="184" t="str">
        <f t="shared" si="1"/>
        <v>5/13/2016 - 4/13/2017Jackson</v>
      </c>
      <c r="B123" s="184" t="s">
        <v>631</v>
      </c>
      <c r="C123" s="184" t="s">
        <v>178</v>
      </c>
      <c r="D123" s="184">
        <v>63700</v>
      </c>
      <c r="E123" s="243">
        <v>22300</v>
      </c>
      <c r="F123" s="243">
        <v>25500</v>
      </c>
      <c r="G123" s="243">
        <v>28700</v>
      </c>
      <c r="H123" s="243">
        <v>31850</v>
      </c>
      <c r="I123" s="243">
        <v>34400</v>
      </c>
      <c r="J123" s="243">
        <v>36950</v>
      </c>
      <c r="K123" s="243">
        <v>39500</v>
      </c>
      <c r="L123" s="243">
        <v>42050</v>
      </c>
      <c r="M123" s="244">
        <v>26760</v>
      </c>
      <c r="N123" s="244">
        <v>30600</v>
      </c>
      <c r="O123" s="244">
        <v>34440</v>
      </c>
      <c r="P123" s="244">
        <v>38220</v>
      </c>
      <c r="Q123" s="244">
        <v>41280</v>
      </c>
      <c r="R123" s="244">
        <v>44340</v>
      </c>
      <c r="S123" s="244">
        <v>47400</v>
      </c>
      <c r="T123" s="244">
        <v>50460</v>
      </c>
      <c r="U123" s="184" t="s">
        <v>301</v>
      </c>
      <c r="AL123" s="184" t="s">
        <v>630</v>
      </c>
      <c r="AM123" s="184" t="s">
        <v>630</v>
      </c>
      <c r="AN123" s="184" t="s">
        <v>288</v>
      </c>
      <c r="AO123" s="184">
        <v>0</v>
      </c>
      <c r="AP123" s="184" t="s">
        <v>631</v>
      </c>
      <c r="AQ123" s="184" t="s">
        <v>290</v>
      </c>
      <c r="AR123" s="184">
        <v>239</v>
      </c>
      <c r="AS123" s="184" t="s">
        <v>631</v>
      </c>
    </row>
    <row r="124" spans="1:45">
      <c r="A124" s="184" t="str">
        <f t="shared" si="1"/>
        <v>5/13/2016 - 4/13/2017Jasper</v>
      </c>
      <c r="B124" s="184" t="s">
        <v>634</v>
      </c>
      <c r="C124" s="184" t="s">
        <v>179</v>
      </c>
      <c r="D124" s="184">
        <v>50700</v>
      </c>
      <c r="E124" s="243">
        <v>18350</v>
      </c>
      <c r="F124" s="243">
        <v>21000</v>
      </c>
      <c r="G124" s="243">
        <v>23600</v>
      </c>
      <c r="H124" s="243">
        <v>26200</v>
      </c>
      <c r="I124" s="243">
        <v>28300</v>
      </c>
      <c r="J124" s="243">
        <v>30400</v>
      </c>
      <c r="K124" s="243">
        <v>32500</v>
      </c>
      <c r="L124" s="243">
        <v>34600</v>
      </c>
      <c r="M124" s="244">
        <v>22020</v>
      </c>
      <c r="N124" s="244">
        <v>25200</v>
      </c>
      <c r="O124" s="244">
        <v>28320</v>
      </c>
      <c r="P124" s="244">
        <v>31440</v>
      </c>
      <c r="Q124" s="244">
        <v>33960</v>
      </c>
      <c r="R124" s="244">
        <v>36480</v>
      </c>
      <c r="S124" s="244">
        <v>39000</v>
      </c>
      <c r="T124" s="244">
        <v>41520</v>
      </c>
      <c r="U124" s="184" t="s">
        <v>286</v>
      </c>
      <c r="V124" s="243">
        <v>18550</v>
      </c>
      <c r="W124" s="243">
        <v>21200</v>
      </c>
      <c r="X124" s="243">
        <v>23850</v>
      </c>
      <c r="Y124" s="243">
        <v>26450</v>
      </c>
      <c r="Z124" s="243">
        <v>28600</v>
      </c>
      <c r="AA124" s="243">
        <v>30700</v>
      </c>
      <c r="AB124" s="243">
        <v>32800</v>
      </c>
      <c r="AC124" s="243">
        <v>34950</v>
      </c>
      <c r="AD124" s="244">
        <v>22260</v>
      </c>
      <c r="AE124" s="244">
        <v>25440</v>
      </c>
      <c r="AF124" s="244">
        <v>28620</v>
      </c>
      <c r="AG124" s="244">
        <v>31740</v>
      </c>
      <c r="AH124" s="244">
        <v>34320</v>
      </c>
      <c r="AI124" s="244">
        <v>36840</v>
      </c>
      <c r="AJ124" s="244">
        <v>39360</v>
      </c>
      <c r="AK124" s="244">
        <v>41940</v>
      </c>
      <c r="AL124" s="184" t="s">
        <v>633</v>
      </c>
      <c r="AM124" s="184" t="s">
        <v>633</v>
      </c>
      <c r="AN124" s="184" t="s">
        <v>288</v>
      </c>
      <c r="AO124" s="184">
        <v>0</v>
      </c>
      <c r="AP124" s="184" t="s">
        <v>634</v>
      </c>
      <c r="AQ124" s="184" t="s">
        <v>290</v>
      </c>
      <c r="AR124" s="184">
        <v>241</v>
      </c>
      <c r="AS124" s="184" t="s">
        <v>634</v>
      </c>
    </row>
    <row r="125" spans="1:45">
      <c r="A125" s="184" t="str">
        <f t="shared" si="1"/>
        <v>5/13/2016 - 4/13/2017Jeff Davis</v>
      </c>
      <c r="B125" s="184" t="s">
        <v>637</v>
      </c>
      <c r="C125" s="184" t="s">
        <v>180</v>
      </c>
      <c r="D125" s="184">
        <v>61900</v>
      </c>
      <c r="E125" s="243">
        <v>20300</v>
      </c>
      <c r="F125" s="243">
        <v>23200</v>
      </c>
      <c r="G125" s="243">
        <v>26100</v>
      </c>
      <c r="H125" s="243">
        <v>29000</v>
      </c>
      <c r="I125" s="243">
        <v>31350</v>
      </c>
      <c r="J125" s="243">
        <v>33650</v>
      </c>
      <c r="K125" s="243">
        <v>36000</v>
      </c>
      <c r="L125" s="243">
        <v>38300</v>
      </c>
      <c r="M125" s="244">
        <v>24360</v>
      </c>
      <c r="N125" s="244">
        <v>27840</v>
      </c>
      <c r="O125" s="244">
        <v>31320</v>
      </c>
      <c r="P125" s="244">
        <v>34800</v>
      </c>
      <c r="Q125" s="244">
        <v>37620</v>
      </c>
      <c r="R125" s="244">
        <v>40380</v>
      </c>
      <c r="S125" s="244">
        <v>43200</v>
      </c>
      <c r="T125" s="244">
        <v>45960</v>
      </c>
      <c r="U125" s="184" t="s">
        <v>286</v>
      </c>
      <c r="V125" s="243">
        <v>23250</v>
      </c>
      <c r="W125" s="243">
        <v>26550</v>
      </c>
      <c r="X125" s="243">
        <v>29850</v>
      </c>
      <c r="Y125" s="243">
        <v>33150</v>
      </c>
      <c r="Z125" s="243">
        <v>35850</v>
      </c>
      <c r="AA125" s="243">
        <v>38500</v>
      </c>
      <c r="AB125" s="243">
        <v>41150</v>
      </c>
      <c r="AC125" s="243">
        <v>43800</v>
      </c>
      <c r="AD125" s="244">
        <v>27900</v>
      </c>
      <c r="AE125" s="244">
        <v>31860</v>
      </c>
      <c r="AF125" s="244">
        <v>35820</v>
      </c>
      <c r="AG125" s="244">
        <v>39780</v>
      </c>
      <c r="AH125" s="244">
        <v>43020</v>
      </c>
      <c r="AI125" s="244">
        <v>46200</v>
      </c>
      <c r="AJ125" s="244">
        <v>49380</v>
      </c>
      <c r="AK125" s="244">
        <v>52560</v>
      </c>
      <c r="AL125" s="184" t="s">
        <v>636</v>
      </c>
      <c r="AM125" s="184" t="s">
        <v>636</v>
      </c>
      <c r="AN125" s="184" t="s">
        <v>288</v>
      </c>
      <c r="AO125" s="184">
        <v>0</v>
      </c>
      <c r="AP125" s="184" t="s">
        <v>637</v>
      </c>
      <c r="AQ125" s="184" t="s">
        <v>290</v>
      </c>
      <c r="AR125" s="184">
        <v>243</v>
      </c>
      <c r="AS125" s="184" t="s">
        <v>637</v>
      </c>
    </row>
    <row r="126" spans="1:45">
      <c r="A126" s="184" t="str">
        <f t="shared" si="1"/>
        <v>5/13/2016 - 4/13/2017Jefferson</v>
      </c>
      <c r="B126" s="184" t="s">
        <v>639</v>
      </c>
      <c r="C126" s="184" t="s">
        <v>31</v>
      </c>
      <c r="D126" s="184">
        <v>58400</v>
      </c>
      <c r="E126" s="243">
        <v>20450</v>
      </c>
      <c r="F126" s="243">
        <v>23400</v>
      </c>
      <c r="G126" s="243">
        <v>26300</v>
      </c>
      <c r="H126" s="243">
        <v>29200</v>
      </c>
      <c r="I126" s="243">
        <v>31550</v>
      </c>
      <c r="J126" s="243">
        <v>33900</v>
      </c>
      <c r="K126" s="243">
        <v>36250</v>
      </c>
      <c r="L126" s="243">
        <v>38550</v>
      </c>
      <c r="M126" s="244">
        <v>24540</v>
      </c>
      <c r="N126" s="244">
        <v>28080</v>
      </c>
      <c r="O126" s="244">
        <v>31560</v>
      </c>
      <c r="P126" s="244">
        <v>35040</v>
      </c>
      <c r="Q126" s="244">
        <v>37860</v>
      </c>
      <c r="R126" s="244">
        <v>40680</v>
      </c>
      <c r="S126" s="244">
        <v>43500</v>
      </c>
      <c r="T126" s="244">
        <v>46260</v>
      </c>
      <c r="U126" s="184" t="s">
        <v>286</v>
      </c>
      <c r="V126" s="243">
        <v>20550</v>
      </c>
      <c r="W126" s="243">
        <v>23500</v>
      </c>
      <c r="X126" s="243">
        <v>26450</v>
      </c>
      <c r="Y126" s="243">
        <v>29350</v>
      </c>
      <c r="Z126" s="243">
        <v>31700</v>
      </c>
      <c r="AA126" s="243">
        <v>34050</v>
      </c>
      <c r="AB126" s="243">
        <v>36400</v>
      </c>
      <c r="AC126" s="243">
        <v>38750</v>
      </c>
      <c r="AD126" s="244">
        <v>24660</v>
      </c>
      <c r="AE126" s="244">
        <v>28200</v>
      </c>
      <c r="AF126" s="244">
        <v>31740</v>
      </c>
      <c r="AG126" s="244">
        <v>35220</v>
      </c>
      <c r="AH126" s="244">
        <v>38040</v>
      </c>
      <c r="AI126" s="244">
        <v>40860</v>
      </c>
      <c r="AJ126" s="244">
        <v>43680</v>
      </c>
      <c r="AK126" s="244">
        <v>46500</v>
      </c>
      <c r="AL126" s="184" t="s">
        <v>638</v>
      </c>
      <c r="AM126" s="184" t="s">
        <v>638</v>
      </c>
      <c r="AN126" s="184" t="s">
        <v>288</v>
      </c>
      <c r="AO126" s="184">
        <v>1</v>
      </c>
      <c r="AP126" s="184" t="s">
        <v>639</v>
      </c>
      <c r="AQ126" s="184" t="s">
        <v>290</v>
      </c>
      <c r="AR126" s="184">
        <v>245</v>
      </c>
      <c r="AS126" s="184" t="s">
        <v>639</v>
      </c>
    </row>
    <row r="127" spans="1:45">
      <c r="A127" s="184" t="str">
        <f t="shared" si="1"/>
        <v>5/13/2016 - 4/13/2017Jim Hogg</v>
      </c>
      <c r="B127" s="184" t="s">
        <v>642</v>
      </c>
      <c r="C127" s="184" t="s">
        <v>181</v>
      </c>
      <c r="D127" s="184">
        <v>43900</v>
      </c>
      <c r="E127" s="243">
        <v>18350</v>
      </c>
      <c r="F127" s="243">
        <v>21000</v>
      </c>
      <c r="G127" s="243">
        <v>23600</v>
      </c>
      <c r="H127" s="243">
        <v>26200</v>
      </c>
      <c r="I127" s="243">
        <v>28300</v>
      </c>
      <c r="J127" s="243">
        <v>30400</v>
      </c>
      <c r="K127" s="243">
        <v>32500</v>
      </c>
      <c r="L127" s="243">
        <v>34600</v>
      </c>
      <c r="M127" s="244">
        <v>22020</v>
      </c>
      <c r="N127" s="244">
        <v>25200</v>
      </c>
      <c r="O127" s="244">
        <v>28320</v>
      </c>
      <c r="P127" s="244">
        <v>31440</v>
      </c>
      <c r="Q127" s="244">
        <v>33960</v>
      </c>
      <c r="R127" s="244">
        <v>36480</v>
      </c>
      <c r="S127" s="244">
        <v>39000</v>
      </c>
      <c r="T127" s="244">
        <v>41520</v>
      </c>
      <c r="U127" s="184" t="s">
        <v>286</v>
      </c>
      <c r="V127" s="243">
        <v>19900</v>
      </c>
      <c r="W127" s="243">
        <v>22750</v>
      </c>
      <c r="X127" s="243">
        <v>25600</v>
      </c>
      <c r="Y127" s="243">
        <v>28400</v>
      </c>
      <c r="Z127" s="243">
        <v>30700</v>
      </c>
      <c r="AA127" s="243">
        <v>32950</v>
      </c>
      <c r="AB127" s="243">
        <v>35250</v>
      </c>
      <c r="AC127" s="243">
        <v>37500</v>
      </c>
      <c r="AD127" s="244">
        <v>23880</v>
      </c>
      <c r="AE127" s="244">
        <v>27300</v>
      </c>
      <c r="AF127" s="244">
        <v>30720</v>
      </c>
      <c r="AG127" s="244">
        <v>34080</v>
      </c>
      <c r="AH127" s="244">
        <v>36840</v>
      </c>
      <c r="AI127" s="244">
        <v>39540</v>
      </c>
      <c r="AJ127" s="244">
        <v>42300</v>
      </c>
      <c r="AK127" s="244">
        <v>45000</v>
      </c>
      <c r="AL127" s="184" t="s">
        <v>641</v>
      </c>
      <c r="AM127" s="184" t="s">
        <v>641</v>
      </c>
      <c r="AN127" s="184" t="s">
        <v>288</v>
      </c>
      <c r="AO127" s="184">
        <v>0</v>
      </c>
      <c r="AP127" s="184" t="s">
        <v>642</v>
      </c>
      <c r="AQ127" s="184" t="s">
        <v>290</v>
      </c>
      <c r="AR127" s="184">
        <v>247</v>
      </c>
      <c r="AS127" s="184" t="s">
        <v>642</v>
      </c>
    </row>
    <row r="128" spans="1:45">
      <c r="A128" s="184" t="str">
        <f t="shared" si="1"/>
        <v>5/13/2016 - 4/13/2017Jim Wells</v>
      </c>
      <c r="B128" s="184" t="s">
        <v>645</v>
      </c>
      <c r="C128" s="184" t="s">
        <v>182</v>
      </c>
      <c r="D128" s="184">
        <v>48800</v>
      </c>
      <c r="E128" s="243">
        <v>18350</v>
      </c>
      <c r="F128" s="243">
        <v>21000</v>
      </c>
      <c r="G128" s="243">
        <v>23600</v>
      </c>
      <c r="H128" s="243">
        <v>26200</v>
      </c>
      <c r="I128" s="243">
        <v>28300</v>
      </c>
      <c r="J128" s="243">
        <v>30400</v>
      </c>
      <c r="K128" s="243">
        <v>32500</v>
      </c>
      <c r="L128" s="243">
        <v>34600</v>
      </c>
      <c r="M128" s="244">
        <v>22020</v>
      </c>
      <c r="N128" s="244">
        <v>25200</v>
      </c>
      <c r="O128" s="244">
        <v>28320</v>
      </c>
      <c r="P128" s="244">
        <v>31440</v>
      </c>
      <c r="Q128" s="244">
        <v>33960</v>
      </c>
      <c r="R128" s="244">
        <v>36480</v>
      </c>
      <c r="S128" s="244">
        <v>39000</v>
      </c>
      <c r="T128" s="244">
        <v>41520</v>
      </c>
      <c r="U128" s="184" t="s">
        <v>286</v>
      </c>
      <c r="V128" s="243">
        <v>19050</v>
      </c>
      <c r="W128" s="243">
        <v>21750</v>
      </c>
      <c r="X128" s="243">
        <v>24450</v>
      </c>
      <c r="Y128" s="243">
        <v>27150</v>
      </c>
      <c r="Z128" s="243">
        <v>29350</v>
      </c>
      <c r="AA128" s="243">
        <v>31500</v>
      </c>
      <c r="AB128" s="243">
        <v>33700</v>
      </c>
      <c r="AC128" s="243">
        <v>35850</v>
      </c>
      <c r="AD128" s="244">
        <v>22860</v>
      </c>
      <c r="AE128" s="244">
        <v>26100</v>
      </c>
      <c r="AF128" s="244">
        <v>29340</v>
      </c>
      <c r="AG128" s="244">
        <v>32580</v>
      </c>
      <c r="AH128" s="244">
        <v>35220</v>
      </c>
      <c r="AI128" s="244">
        <v>37800</v>
      </c>
      <c r="AJ128" s="244">
        <v>40440</v>
      </c>
      <c r="AK128" s="244">
        <v>43020</v>
      </c>
      <c r="AL128" s="184" t="s">
        <v>644</v>
      </c>
      <c r="AM128" s="184" t="s">
        <v>644</v>
      </c>
      <c r="AN128" s="184" t="s">
        <v>288</v>
      </c>
      <c r="AO128" s="184">
        <v>0</v>
      </c>
      <c r="AP128" s="184" t="s">
        <v>645</v>
      </c>
      <c r="AQ128" s="184" t="s">
        <v>290</v>
      </c>
      <c r="AR128" s="184">
        <v>249</v>
      </c>
      <c r="AS128" s="184" t="s">
        <v>645</v>
      </c>
    </row>
    <row r="129" spans="1:45">
      <c r="A129" s="184" t="str">
        <f t="shared" si="1"/>
        <v>5/13/2016 - 4/13/2017Johnson</v>
      </c>
      <c r="B129" s="184" t="s">
        <v>648</v>
      </c>
      <c r="C129" s="184" t="s">
        <v>46</v>
      </c>
      <c r="D129" s="184">
        <v>69400</v>
      </c>
      <c r="E129" s="243">
        <v>24300</v>
      </c>
      <c r="F129" s="243">
        <v>27800</v>
      </c>
      <c r="G129" s="243">
        <v>31250</v>
      </c>
      <c r="H129" s="243">
        <v>34700</v>
      </c>
      <c r="I129" s="243">
        <v>37500</v>
      </c>
      <c r="J129" s="243">
        <v>40300</v>
      </c>
      <c r="K129" s="243">
        <v>43050</v>
      </c>
      <c r="L129" s="243">
        <v>45850</v>
      </c>
      <c r="M129" s="244">
        <v>29160</v>
      </c>
      <c r="N129" s="244">
        <v>33360</v>
      </c>
      <c r="O129" s="244">
        <v>37500</v>
      </c>
      <c r="P129" s="244">
        <v>41640</v>
      </c>
      <c r="Q129" s="244">
        <v>45000</v>
      </c>
      <c r="R129" s="244">
        <v>48360</v>
      </c>
      <c r="S129" s="244">
        <v>51660</v>
      </c>
      <c r="T129" s="244">
        <v>55020</v>
      </c>
      <c r="U129" s="184" t="s">
        <v>286</v>
      </c>
      <c r="V129" s="243">
        <v>24700</v>
      </c>
      <c r="W129" s="243">
        <v>28200</v>
      </c>
      <c r="X129" s="243">
        <v>31750</v>
      </c>
      <c r="Y129" s="243">
        <v>35250</v>
      </c>
      <c r="Z129" s="243">
        <v>38100</v>
      </c>
      <c r="AA129" s="243">
        <v>40900</v>
      </c>
      <c r="AB129" s="243">
        <v>43750</v>
      </c>
      <c r="AC129" s="243">
        <v>46550</v>
      </c>
      <c r="AD129" s="244">
        <v>29640</v>
      </c>
      <c r="AE129" s="244">
        <v>33840</v>
      </c>
      <c r="AF129" s="244">
        <v>38100</v>
      </c>
      <c r="AG129" s="244">
        <v>42300</v>
      </c>
      <c r="AH129" s="244">
        <v>45720</v>
      </c>
      <c r="AI129" s="244">
        <v>49080</v>
      </c>
      <c r="AJ129" s="244">
        <v>52500</v>
      </c>
      <c r="AK129" s="244">
        <v>55860</v>
      </c>
      <c r="AL129" s="184" t="s">
        <v>647</v>
      </c>
      <c r="AM129" s="184" t="s">
        <v>647</v>
      </c>
      <c r="AN129" s="184" t="s">
        <v>288</v>
      </c>
      <c r="AO129" s="184">
        <v>1</v>
      </c>
      <c r="AP129" s="184" t="s">
        <v>648</v>
      </c>
      <c r="AQ129" s="184" t="s">
        <v>290</v>
      </c>
      <c r="AR129" s="184">
        <v>251</v>
      </c>
      <c r="AS129" s="184" t="s">
        <v>648</v>
      </c>
    </row>
    <row r="130" spans="1:45">
      <c r="A130" s="184" t="str">
        <f t="shared" si="1"/>
        <v>5/13/2016 - 4/13/2017Jones</v>
      </c>
      <c r="B130" s="184" t="s">
        <v>650</v>
      </c>
      <c r="C130" s="184" t="s">
        <v>18</v>
      </c>
      <c r="D130" s="184">
        <v>58000</v>
      </c>
      <c r="E130" s="243">
        <v>20300</v>
      </c>
      <c r="F130" s="243">
        <v>23200</v>
      </c>
      <c r="G130" s="243">
        <v>26100</v>
      </c>
      <c r="H130" s="243">
        <v>29000</v>
      </c>
      <c r="I130" s="243">
        <v>31350</v>
      </c>
      <c r="J130" s="243">
        <v>33650</v>
      </c>
      <c r="K130" s="243">
        <v>36000</v>
      </c>
      <c r="L130" s="243">
        <v>38300</v>
      </c>
      <c r="M130" s="244">
        <v>24360</v>
      </c>
      <c r="N130" s="244">
        <v>27840</v>
      </c>
      <c r="O130" s="244">
        <v>31320</v>
      </c>
      <c r="P130" s="244">
        <v>34800</v>
      </c>
      <c r="Q130" s="244">
        <v>37620</v>
      </c>
      <c r="R130" s="244">
        <v>40380</v>
      </c>
      <c r="S130" s="244">
        <v>43200</v>
      </c>
      <c r="T130" s="244">
        <v>45960</v>
      </c>
      <c r="U130" s="184" t="s">
        <v>301</v>
      </c>
      <c r="AL130" s="184" t="s">
        <v>649</v>
      </c>
      <c r="AM130" s="184" t="s">
        <v>649</v>
      </c>
      <c r="AN130" s="184" t="s">
        <v>288</v>
      </c>
      <c r="AO130" s="184">
        <v>1</v>
      </c>
      <c r="AP130" s="184" t="s">
        <v>650</v>
      </c>
      <c r="AQ130" s="184" t="s">
        <v>290</v>
      </c>
      <c r="AR130" s="184">
        <v>253</v>
      </c>
      <c r="AS130" s="184" t="s">
        <v>650</v>
      </c>
    </row>
    <row r="131" spans="1:45">
      <c r="A131" s="184" t="str">
        <f t="shared" si="1"/>
        <v>5/13/2016 - 4/13/2017Karnes</v>
      </c>
      <c r="B131" s="184" t="s">
        <v>653</v>
      </c>
      <c r="C131" s="184" t="s">
        <v>183</v>
      </c>
      <c r="D131" s="184">
        <v>57100</v>
      </c>
      <c r="E131" s="243">
        <v>19250</v>
      </c>
      <c r="F131" s="243">
        <v>22000</v>
      </c>
      <c r="G131" s="243">
        <v>24750</v>
      </c>
      <c r="H131" s="243">
        <v>27500</v>
      </c>
      <c r="I131" s="243">
        <v>29700</v>
      </c>
      <c r="J131" s="243">
        <v>31900</v>
      </c>
      <c r="K131" s="243">
        <v>34100</v>
      </c>
      <c r="L131" s="243">
        <v>36300</v>
      </c>
      <c r="M131" s="244">
        <v>23100</v>
      </c>
      <c r="N131" s="244">
        <v>26400</v>
      </c>
      <c r="O131" s="244">
        <v>29700</v>
      </c>
      <c r="P131" s="244">
        <v>33000</v>
      </c>
      <c r="Q131" s="244">
        <v>35640</v>
      </c>
      <c r="R131" s="244">
        <v>38280</v>
      </c>
      <c r="S131" s="244">
        <v>40920</v>
      </c>
      <c r="T131" s="244">
        <v>43560</v>
      </c>
      <c r="U131" s="184" t="s">
        <v>286</v>
      </c>
      <c r="V131" s="243">
        <v>23950</v>
      </c>
      <c r="W131" s="243">
        <v>27400</v>
      </c>
      <c r="X131" s="243">
        <v>30800</v>
      </c>
      <c r="Y131" s="243">
        <v>34200</v>
      </c>
      <c r="Z131" s="243">
        <v>36950</v>
      </c>
      <c r="AA131" s="243">
        <v>39700</v>
      </c>
      <c r="AB131" s="243">
        <v>42450</v>
      </c>
      <c r="AC131" s="243">
        <v>45150</v>
      </c>
      <c r="AD131" s="244">
        <v>28740</v>
      </c>
      <c r="AE131" s="244">
        <v>32880</v>
      </c>
      <c r="AF131" s="244">
        <v>36960</v>
      </c>
      <c r="AG131" s="244">
        <v>41040</v>
      </c>
      <c r="AH131" s="244">
        <v>44340</v>
      </c>
      <c r="AI131" s="244">
        <v>47640</v>
      </c>
      <c r="AJ131" s="244">
        <v>50940</v>
      </c>
      <c r="AK131" s="244">
        <v>54180</v>
      </c>
      <c r="AL131" s="184" t="s">
        <v>652</v>
      </c>
      <c r="AM131" s="184" t="s">
        <v>652</v>
      </c>
      <c r="AN131" s="184" t="s">
        <v>288</v>
      </c>
      <c r="AO131" s="184">
        <v>0</v>
      </c>
      <c r="AP131" s="184" t="s">
        <v>653</v>
      </c>
      <c r="AQ131" s="184" t="s">
        <v>290</v>
      </c>
      <c r="AR131" s="184">
        <v>255</v>
      </c>
      <c r="AS131" s="184" t="s">
        <v>653</v>
      </c>
    </row>
    <row r="132" spans="1:45">
      <c r="A132" s="184" t="str">
        <f t="shared" si="1"/>
        <v>5/13/2016 - 4/13/2017Kaufman</v>
      </c>
      <c r="B132" s="184" t="s">
        <v>655</v>
      </c>
      <c r="C132" s="184" t="s">
        <v>47</v>
      </c>
      <c r="D132" s="184">
        <v>71700</v>
      </c>
      <c r="E132" s="243">
        <v>25100</v>
      </c>
      <c r="F132" s="243">
        <v>28700</v>
      </c>
      <c r="G132" s="243">
        <v>32300</v>
      </c>
      <c r="H132" s="243">
        <v>35850</v>
      </c>
      <c r="I132" s="243">
        <v>38750</v>
      </c>
      <c r="J132" s="243">
        <v>41600</v>
      </c>
      <c r="K132" s="243">
        <v>44500</v>
      </c>
      <c r="L132" s="243">
        <v>47350</v>
      </c>
      <c r="M132" s="244">
        <v>30120</v>
      </c>
      <c r="N132" s="244">
        <v>34440</v>
      </c>
      <c r="O132" s="244">
        <v>38760</v>
      </c>
      <c r="P132" s="244">
        <v>43020</v>
      </c>
      <c r="Q132" s="244">
        <v>46500</v>
      </c>
      <c r="R132" s="244">
        <v>49920</v>
      </c>
      <c r="S132" s="244">
        <v>53400</v>
      </c>
      <c r="T132" s="244">
        <v>56820</v>
      </c>
      <c r="U132" s="184" t="s">
        <v>286</v>
      </c>
      <c r="V132" s="243">
        <v>25800</v>
      </c>
      <c r="W132" s="243">
        <v>29450</v>
      </c>
      <c r="X132" s="243">
        <v>33150</v>
      </c>
      <c r="Y132" s="243">
        <v>36800</v>
      </c>
      <c r="Z132" s="243">
        <v>39750</v>
      </c>
      <c r="AA132" s="243">
        <v>42700</v>
      </c>
      <c r="AB132" s="243">
        <v>45650</v>
      </c>
      <c r="AC132" s="243">
        <v>48600</v>
      </c>
      <c r="AD132" s="244">
        <v>30960</v>
      </c>
      <c r="AE132" s="244">
        <v>35340</v>
      </c>
      <c r="AF132" s="244">
        <v>39780</v>
      </c>
      <c r="AG132" s="244">
        <v>44160</v>
      </c>
      <c r="AH132" s="244">
        <v>47700</v>
      </c>
      <c r="AI132" s="244">
        <v>51240</v>
      </c>
      <c r="AJ132" s="244">
        <v>54780</v>
      </c>
      <c r="AK132" s="244">
        <v>58320</v>
      </c>
      <c r="AL132" s="184" t="s">
        <v>654</v>
      </c>
      <c r="AM132" s="184" t="s">
        <v>654</v>
      </c>
      <c r="AN132" s="184" t="s">
        <v>288</v>
      </c>
      <c r="AO132" s="184">
        <v>1</v>
      </c>
      <c r="AP132" s="184" t="s">
        <v>655</v>
      </c>
      <c r="AQ132" s="184" t="s">
        <v>290</v>
      </c>
      <c r="AR132" s="184">
        <v>257</v>
      </c>
      <c r="AS132" s="184" t="s">
        <v>655</v>
      </c>
    </row>
    <row r="133" spans="1:45">
      <c r="A133" s="184" t="str">
        <f t="shared" ref="A133:A196" si="2">CONCATENATE($B$2,C133)</f>
        <v>5/13/2016 - 4/13/2017Kendall</v>
      </c>
      <c r="B133" s="184" t="s">
        <v>658</v>
      </c>
      <c r="C133" s="184" t="s">
        <v>184</v>
      </c>
      <c r="D133" s="184">
        <v>89000</v>
      </c>
      <c r="E133" s="243">
        <v>31150</v>
      </c>
      <c r="F133" s="243">
        <v>35600</v>
      </c>
      <c r="G133" s="243">
        <v>40050</v>
      </c>
      <c r="H133" s="243">
        <v>44500</v>
      </c>
      <c r="I133" s="243">
        <v>48100</v>
      </c>
      <c r="J133" s="243">
        <v>51650</v>
      </c>
      <c r="K133" s="243">
        <v>55200</v>
      </c>
      <c r="L133" s="243">
        <v>58750</v>
      </c>
      <c r="M133" s="244">
        <v>37380</v>
      </c>
      <c r="N133" s="244">
        <v>42720</v>
      </c>
      <c r="O133" s="244">
        <v>48060</v>
      </c>
      <c r="P133" s="244">
        <v>53400</v>
      </c>
      <c r="Q133" s="244">
        <v>57720</v>
      </c>
      <c r="R133" s="244">
        <v>61980</v>
      </c>
      <c r="S133" s="244">
        <v>66240</v>
      </c>
      <c r="T133" s="244">
        <v>70500</v>
      </c>
      <c r="U133" s="184" t="s">
        <v>286</v>
      </c>
      <c r="V133" s="243">
        <v>31200</v>
      </c>
      <c r="W133" s="243">
        <v>35650</v>
      </c>
      <c r="X133" s="243">
        <v>40100</v>
      </c>
      <c r="Y133" s="243">
        <v>44550</v>
      </c>
      <c r="Z133" s="243">
        <v>48150</v>
      </c>
      <c r="AA133" s="243">
        <v>51700</v>
      </c>
      <c r="AB133" s="243">
        <v>55250</v>
      </c>
      <c r="AC133" s="243">
        <v>58850</v>
      </c>
      <c r="AD133" s="244">
        <v>37440</v>
      </c>
      <c r="AE133" s="244">
        <v>42780</v>
      </c>
      <c r="AF133" s="244">
        <v>48120</v>
      </c>
      <c r="AG133" s="244">
        <v>53460</v>
      </c>
      <c r="AH133" s="244">
        <v>57780</v>
      </c>
      <c r="AI133" s="244">
        <v>62040</v>
      </c>
      <c r="AJ133" s="244">
        <v>66300</v>
      </c>
      <c r="AK133" s="244">
        <v>70620</v>
      </c>
      <c r="AL133" s="184" t="s">
        <v>657</v>
      </c>
      <c r="AM133" s="184" t="s">
        <v>657</v>
      </c>
      <c r="AN133" s="184" t="s">
        <v>288</v>
      </c>
      <c r="AO133" s="184">
        <v>1</v>
      </c>
      <c r="AP133" s="184" t="s">
        <v>658</v>
      </c>
      <c r="AQ133" s="184" t="s">
        <v>290</v>
      </c>
      <c r="AR133" s="184">
        <v>259</v>
      </c>
      <c r="AS133" s="184" t="s">
        <v>658</v>
      </c>
    </row>
    <row r="134" spans="1:45">
      <c r="A134" s="184" t="str">
        <f t="shared" si="2"/>
        <v>5/13/2016 - 4/13/2017Kenedy</v>
      </c>
      <c r="B134" s="184" t="s">
        <v>661</v>
      </c>
      <c r="C134" s="184" t="s">
        <v>185</v>
      </c>
      <c r="D134" s="184">
        <v>61200</v>
      </c>
      <c r="E134" s="243">
        <v>21100</v>
      </c>
      <c r="F134" s="243">
        <v>24100</v>
      </c>
      <c r="G134" s="243">
        <v>27100</v>
      </c>
      <c r="H134" s="243">
        <v>30100</v>
      </c>
      <c r="I134" s="243">
        <v>32550</v>
      </c>
      <c r="J134" s="243">
        <v>34950</v>
      </c>
      <c r="K134" s="243">
        <v>37350</v>
      </c>
      <c r="L134" s="243">
        <v>39750</v>
      </c>
      <c r="M134" s="244">
        <v>25320</v>
      </c>
      <c r="N134" s="244">
        <v>28920</v>
      </c>
      <c r="O134" s="244">
        <v>32520</v>
      </c>
      <c r="P134" s="244">
        <v>36120</v>
      </c>
      <c r="Q134" s="244">
        <v>39060</v>
      </c>
      <c r="R134" s="244">
        <v>41940</v>
      </c>
      <c r="S134" s="244">
        <v>44820</v>
      </c>
      <c r="T134" s="244">
        <v>47700</v>
      </c>
      <c r="U134" s="184" t="s">
        <v>286</v>
      </c>
      <c r="V134" s="243">
        <v>29200</v>
      </c>
      <c r="W134" s="243">
        <v>33400</v>
      </c>
      <c r="X134" s="243">
        <v>37550</v>
      </c>
      <c r="Y134" s="243">
        <v>41700</v>
      </c>
      <c r="Z134" s="243">
        <v>45050</v>
      </c>
      <c r="AA134" s="243">
        <v>48400</v>
      </c>
      <c r="AB134" s="243">
        <v>51750</v>
      </c>
      <c r="AC134" s="243">
        <v>55050</v>
      </c>
      <c r="AD134" s="244">
        <v>35040</v>
      </c>
      <c r="AE134" s="244">
        <v>40080</v>
      </c>
      <c r="AF134" s="244">
        <v>45060</v>
      </c>
      <c r="AG134" s="244">
        <v>50040</v>
      </c>
      <c r="AH134" s="244">
        <v>54060</v>
      </c>
      <c r="AI134" s="244">
        <v>58080</v>
      </c>
      <c r="AJ134" s="244">
        <v>62100</v>
      </c>
      <c r="AK134" s="244">
        <v>66060</v>
      </c>
      <c r="AL134" s="184" t="s">
        <v>660</v>
      </c>
      <c r="AM134" s="184" t="s">
        <v>660</v>
      </c>
      <c r="AN134" s="184" t="s">
        <v>288</v>
      </c>
      <c r="AO134" s="184">
        <v>0</v>
      </c>
      <c r="AP134" s="184" t="s">
        <v>661</v>
      </c>
      <c r="AQ134" s="184" t="s">
        <v>290</v>
      </c>
      <c r="AR134" s="184">
        <v>261</v>
      </c>
      <c r="AS134" s="184" t="s">
        <v>661</v>
      </c>
    </row>
    <row r="135" spans="1:45">
      <c r="A135" s="184" t="str">
        <f t="shared" si="2"/>
        <v>5/13/2016 - 4/13/2017Kent</v>
      </c>
      <c r="B135" s="184" t="s">
        <v>664</v>
      </c>
      <c r="C135" s="184" t="s">
        <v>186</v>
      </c>
      <c r="D135" s="184">
        <v>57500</v>
      </c>
      <c r="E135" s="243">
        <v>20150</v>
      </c>
      <c r="F135" s="243">
        <v>23000</v>
      </c>
      <c r="G135" s="243">
        <v>25900</v>
      </c>
      <c r="H135" s="243">
        <v>28750</v>
      </c>
      <c r="I135" s="243">
        <v>31050</v>
      </c>
      <c r="J135" s="243">
        <v>33350</v>
      </c>
      <c r="K135" s="243">
        <v>35650</v>
      </c>
      <c r="L135" s="243">
        <v>37950</v>
      </c>
      <c r="M135" s="244">
        <v>24180</v>
      </c>
      <c r="N135" s="244">
        <v>27600</v>
      </c>
      <c r="O135" s="244">
        <v>31080</v>
      </c>
      <c r="P135" s="244">
        <v>34500</v>
      </c>
      <c r="Q135" s="244">
        <v>37260</v>
      </c>
      <c r="R135" s="244">
        <v>40020</v>
      </c>
      <c r="S135" s="244">
        <v>42780</v>
      </c>
      <c r="T135" s="244">
        <v>45540</v>
      </c>
      <c r="U135" s="184" t="s">
        <v>286</v>
      </c>
      <c r="V135" s="243">
        <v>21050</v>
      </c>
      <c r="W135" s="243">
        <v>24050</v>
      </c>
      <c r="X135" s="243">
        <v>27050</v>
      </c>
      <c r="Y135" s="243">
        <v>30050</v>
      </c>
      <c r="Z135" s="243">
        <v>32500</v>
      </c>
      <c r="AA135" s="243">
        <v>34900</v>
      </c>
      <c r="AB135" s="243">
        <v>37300</v>
      </c>
      <c r="AC135" s="243">
        <v>39700</v>
      </c>
      <c r="AD135" s="244">
        <v>25260</v>
      </c>
      <c r="AE135" s="244">
        <v>28860</v>
      </c>
      <c r="AF135" s="244">
        <v>32460</v>
      </c>
      <c r="AG135" s="244">
        <v>36060</v>
      </c>
      <c r="AH135" s="244">
        <v>39000</v>
      </c>
      <c r="AI135" s="244">
        <v>41880</v>
      </c>
      <c r="AJ135" s="244">
        <v>44760</v>
      </c>
      <c r="AK135" s="244">
        <v>47640</v>
      </c>
      <c r="AL135" s="184" t="s">
        <v>663</v>
      </c>
      <c r="AM135" s="184" t="s">
        <v>663</v>
      </c>
      <c r="AN135" s="184" t="s">
        <v>288</v>
      </c>
      <c r="AO135" s="184">
        <v>0</v>
      </c>
      <c r="AP135" s="184" t="s">
        <v>664</v>
      </c>
      <c r="AQ135" s="184" t="s">
        <v>290</v>
      </c>
      <c r="AR135" s="184">
        <v>263</v>
      </c>
      <c r="AS135" s="184" t="s">
        <v>664</v>
      </c>
    </row>
    <row r="136" spans="1:45">
      <c r="A136" s="184" t="str">
        <f t="shared" si="2"/>
        <v>5/13/2016 - 4/13/2017Kerr</v>
      </c>
      <c r="B136" s="184" t="s">
        <v>667</v>
      </c>
      <c r="C136" s="184" t="s">
        <v>187</v>
      </c>
      <c r="D136" s="184">
        <v>56600</v>
      </c>
      <c r="E136" s="243">
        <v>19850</v>
      </c>
      <c r="F136" s="243">
        <v>22700</v>
      </c>
      <c r="G136" s="243">
        <v>25550</v>
      </c>
      <c r="H136" s="243">
        <v>28350</v>
      </c>
      <c r="I136" s="243">
        <v>30650</v>
      </c>
      <c r="J136" s="243">
        <v>32900</v>
      </c>
      <c r="K136" s="243">
        <v>35200</v>
      </c>
      <c r="L136" s="243">
        <v>37450</v>
      </c>
      <c r="M136" s="244">
        <v>23820</v>
      </c>
      <c r="N136" s="244">
        <v>27240</v>
      </c>
      <c r="O136" s="244">
        <v>30660</v>
      </c>
      <c r="P136" s="244">
        <v>34020</v>
      </c>
      <c r="Q136" s="244">
        <v>36780</v>
      </c>
      <c r="R136" s="244">
        <v>39480</v>
      </c>
      <c r="S136" s="244">
        <v>42240</v>
      </c>
      <c r="T136" s="244">
        <v>44940</v>
      </c>
      <c r="U136" s="184" t="s">
        <v>286</v>
      </c>
      <c r="V136" s="243">
        <v>20900</v>
      </c>
      <c r="W136" s="243">
        <v>23850</v>
      </c>
      <c r="X136" s="243">
        <v>26850</v>
      </c>
      <c r="Y136" s="243">
        <v>29800</v>
      </c>
      <c r="Z136" s="243">
        <v>32200</v>
      </c>
      <c r="AA136" s="243">
        <v>34600</v>
      </c>
      <c r="AB136" s="243">
        <v>37000</v>
      </c>
      <c r="AC136" s="243">
        <v>39350</v>
      </c>
      <c r="AD136" s="244">
        <v>25080</v>
      </c>
      <c r="AE136" s="244">
        <v>28620</v>
      </c>
      <c r="AF136" s="244">
        <v>32220</v>
      </c>
      <c r="AG136" s="244">
        <v>35760</v>
      </c>
      <c r="AH136" s="244">
        <v>38640</v>
      </c>
      <c r="AI136" s="244">
        <v>41520</v>
      </c>
      <c r="AJ136" s="244">
        <v>44400</v>
      </c>
      <c r="AK136" s="244">
        <v>47220</v>
      </c>
      <c r="AL136" s="184" t="s">
        <v>666</v>
      </c>
      <c r="AM136" s="184" t="s">
        <v>666</v>
      </c>
      <c r="AN136" s="184" t="s">
        <v>288</v>
      </c>
      <c r="AO136" s="184">
        <v>0</v>
      </c>
      <c r="AP136" s="184" t="s">
        <v>667</v>
      </c>
      <c r="AQ136" s="184" t="s">
        <v>290</v>
      </c>
      <c r="AR136" s="184">
        <v>265</v>
      </c>
      <c r="AS136" s="184" t="s">
        <v>667</v>
      </c>
    </row>
    <row r="137" spans="1:45">
      <c r="A137" s="184" t="str">
        <f t="shared" si="2"/>
        <v>5/13/2016 - 4/13/2017Kimble</v>
      </c>
      <c r="B137" s="184" t="s">
        <v>670</v>
      </c>
      <c r="C137" s="184" t="s">
        <v>188</v>
      </c>
      <c r="D137" s="184">
        <v>54500</v>
      </c>
      <c r="E137" s="243">
        <v>19100</v>
      </c>
      <c r="F137" s="243">
        <v>21800</v>
      </c>
      <c r="G137" s="243">
        <v>24550</v>
      </c>
      <c r="H137" s="243">
        <v>27250</v>
      </c>
      <c r="I137" s="243">
        <v>29450</v>
      </c>
      <c r="J137" s="243">
        <v>31650</v>
      </c>
      <c r="K137" s="243">
        <v>33800</v>
      </c>
      <c r="L137" s="243">
        <v>36000</v>
      </c>
      <c r="M137" s="244">
        <v>22920</v>
      </c>
      <c r="N137" s="244">
        <v>26160</v>
      </c>
      <c r="O137" s="244">
        <v>29460</v>
      </c>
      <c r="P137" s="244">
        <v>32700</v>
      </c>
      <c r="Q137" s="244">
        <v>35340</v>
      </c>
      <c r="R137" s="244">
        <v>37980</v>
      </c>
      <c r="S137" s="244">
        <v>40560</v>
      </c>
      <c r="T137" s="244">
        <v>43200</v>
      </c>
      <c r="U137" s="184" t="s">
        <v>286</v>
      </c>
      <c r="V137" s="243">
        <v>21500</v>
      </c>
      <c r="W137" s="243">
        <v>24550</v>
      </c>
      <c r="X137" s="243">
        <v>27600</v>
      </c>
      <c r="Y137" s="243">
        <v>30650</v>
      </c>
      <c r="Z137" s="243">
        <v>33150</v>
      </c>
      <c r="AA137" s="243">
        <v>35600</v>
      </c>
      <c r="AB137" s="243">
        <v>38050</v>
      </c>
      <c r="AC137" s="243">
        <v>40500</v>
      </c>
      <c r="AD137" s="244">
        <v>25800</v>
      </c>
      <c r="AE137" s="244">
        <v>29460</v>
      </c>
      <c r="AF137" s="244">
        <v>33120</v>
      </c>
      <c r="AG137" s="244">
        <v>36780</v>
      </c>
      <c r="AH137" s="244">
        <v>39780</v>
      </c>
      <c r="AI137" s="244">
        <v>42720</v>
      </c>
      <c r="AJ137" s="244">
        <v>45660</v>
      </c>
      <c r="AK137" s="244">
        <v>48600</v>
      </c>
      <c r="AL137" s="184" t="s">
        <v>669</v>
      </c>
      <c r="AM137" s="184" t="s">
        <v>669</v>
      </c>
      <c r="AN137" s="184" t="s">
        <v>288</v>
      </c>
      <c r="AO137" s="184">
        <v>0</v>
      </c>
      <c r="AP137" s="184" t="s">
        <v>670</v>
      </c>
      <c r="AQ137" s="184" t="s">
        <v>290</v>
      </c>
      <c r="AR137" s="184">
        <v>267</v>
      </c>
      <c r="AS137" s="184" t="s">
        <v>670</v>
      </c>
    </row>
    <row r="138" spans="1:45">
      <c r="A138" s="184" t="str">
        <f t="shared" si="2"/>
        <v>5/13/2016 - 4/13/2017King</v>
      </c>
      <c r="B138" s="184" t="s">
        <v>673</v>
      </c>
      <c r="C138" s="184" t="s">
        <v>189</v>
      </c>
      <c r="D138" s="184">
        <v>78300</v>
      </c>
      <c r="E138" s="243">
        <v>21950</v>
      </c>
      <c r="F138" s="243">
        <v>25100</v>
      </c>
      <c r="G138" s="243">
        <v>28250</v>
      </c>
      <c r="H138" s="243">
        <v>31350</v>
      </c>
      <c r="I138" s="243">
        <v>33900</v>
      </c>
      <c r="J138" s="243">
        <v>36400</v>
      </c>
      <c r="K138" s="243">
        <v>38900</v>
      </c>
      <c r="L138" s="243">
        <v>41400</v>
      </c>
      <c r="M138" s="244">
        <v>26340</v>
      </c>
      <c r="N138" s="244">
        <v>30120</v>
      </c>
      <c r="O138" s="244">
        <v>33900</v>
      </c>
      <c r="P138" s="244">
        <v>37620</v>
      </c>
      <c r="Q138" s="244">
        <v>40680</v>
      </c>
      <c r="R138" s="244">
        <v>43680</v>
      </c>
      <c r="S138" s="244">
        <v>46680</v>
      </c>
      <c r="T138" s="244">
        <v>49680</v>
      </c>
      <c r="U138" s="184" t="s">
        <v>286</v>
      </c>
      <c r="V138" s="243">
        <v>34100</v>
      </c>
      <c r="W138" s="243">
        <v>38950</v>
      </c>
      <c r="X138" s="243">
        <v>43800</v>
      </c>
      <c r="Y138" s="243">
        <v>48650</v>
      </c>
      <c r="Z138" s="243">
        <v>52550</v>
      </c>
      <c r="AA138" s="243">
        <v>56450</v>
      </c>
      <c r="AB138" s="243">
        <v>60350</v>
      </c>
      <c r="AC138" s="243">
        <v>64250</v>
      </c>
      <c r="AD138" s="244">
        <v>40920</v>
      </c>
      <c r="AE138" s="244">
        <v>46740</v>
      </c>
      <c r="AF138" s="244">
        <v>52560</v>
      </c>
      <c r="AG138" s="244">
        <v>58380</v>
      </c>
      <c r="AH138" s="244">
        <v>63060</v>
      </c>
      <c r="AI138" s="244">
        <v>67740</v>
      </c>
      <c r="AJ138" s="244">
        <v>72420</v>
      </c>
      <c r="AK138" s="244">
        <v>77100</v>
      </c>
      <c r="AL138" s="184" t="s">
        <v>672</v>
      </c>
      <c r="AM138" s="184" t="s">
        <v>672</v>
      </c>
      <c r="AN138" s="184" t="s">
        <v>288</v>
      </c>
      <c r="AO138" s="184">
        <v>0</v>
      </c>
      <c r="AP138" s="184" t="s">
        <v>673</v>
      </c>
      <c r="AQ138" s="184" t="s">
        <v>290</v>
      </c>
      <c r="AR138" s="184">
        <v>269</v>
      </c>
      <c r="AS138" s="184" t="s">
        <v>673</v>
      </c>
    </row>
    <row r="139" spans="1:45">
      <c r="A139" s="184" t="str">
        <f t="shared" si="2"/>
        <v>5/13/2016 - 4/13/2017Kinney</v>
      </c>
      <c r="B139" s="184" t="s">
        <v>676</v>
      </c>
      <c r="C139" s="184" t="s">
        <v>190</v>
      </c>
      <c r="D139" s="184">
        <v>46600</v>
      </c>
      <c r="E139" s="243">
        <v>18350</v>
      </c>
      <c r="F139" s="243">
        <v>21000</v>
      </c>
      <c r="G139" s="243">
        <v>23600</v>
      </c>
      <c r="H139" s="243">
        <v>26200</v>
      </c>
      <c r="I139" s="243">
        <v>28300</v>
      </c>
      <c r="J139" s="243">
        <v>30400</v>
      </c>
      <c r="K139" s="243">
        <v>32500</v>
      </c>
      <c r="L139" s="243">
        <v>34600</v>
      </c>
      <c r="M139" s="244">
        <v>22020</v>
      </c>
      <c r="N139" s="244">
        <v>25200</v>
      </c>
      <c r="O139" s="244">
        <v>28320</v>
      </c>
      <c r="P139" s="244">
        <v>31440</v>
      </c>
      <c r="Q139" s="244">
        <v>33960</v>
      </c>
      <c r="R139" s="244">
        <v>36480</v>
      </c>
      <c r="S139" s="244">
        <v>39000</v>
      </c>
      <c r="T139" s="244">
        <v>41520</v>
      </c>
      <c r="U139" s="184" t="s">
        <v>301</v>
      </c>
      <c r="AL139" s="184" t="s">
        <v>675</v>
      </c>
      <c r="AM139" s="184" t="s">
        <v>675</v>
      </c>
      <c r="AN139" s="184" t="s">
        <v>288</v>
      </c>
      <c r="AO139" s="184">
        <v>0</v>
      </c>
      <c r="AP139" s="184" t="s">
        <v>676</v>
      </c>
      <c r="AQ139" s="184" t="s">
        <v>290</v>
      </c>
      <c r="AR139" s="184">
        <v>271</v>
      </c>
      <c r="AS139" s="184" t="s">
        <v>676</v>
      </c>
    </row>
    <row r="140" spans="1:45">
      <c r="A140" s="184" t="str">
        <f t="shared" si="2"/>
        <v>5/13/2016 - 4/13/2017Kleberg</v>
      </c>
      <c r="B140" s="184" t="s">
        <v>679</v>
      </c>
      <c r="C140" s="184" t="s">
        <v>192</v>
      </c>
      <c r="D140" s="184">
        <v>49500</v>
      </c>
      <c r="E140" s="243">
        <v>18350</v>
      </c>
      <c r="F140" s="243">
        <v>21000</v>
      </c>
      <c r="G140" s="243">
        <v>23600</v>
      </c>
      <c r="H140" s="243">
        <v>26200</v>
      </c>
      <c r="I140" s="243">
        <v>28300</v>
      </c>
      <c r="J140" s="243">
        <v>30400</v>
      </c>
      <c r="K140" s="243">
        <v>32500</v>
      </c>
      <c r="L140" s="243">
        <v>34600</v>
      </c>
      <c r="M140" s="244">
        <v>22020</v>
      </c>
      <c r="N140" s="244">
        <v>25200</v>
      </c>
      <c r="O140" s="244">
        <v>28320</v>
      </c>
      <c r="P140" s="244">
        <v>31440</v>
      </c>
      <c r="Q140" s="244">
        <v>33960</v>
      </c>
      <c r="R140" s="244">
        <v>36480</v>
      </c>
      <c r="S140" s="244">
        <v>39000</v>
      </c>
      <c r="T140" s="244">
        <v>41520</v>
      </c>
      <c r="U140" s="184" t="s">
        <v>286</v>
      </c>
      <c r="V140" s="243">
        <v>19350</v>
      </c>
      <c r="W140" s="243">
        <v>22100</v>
      </c>
      <c r="X140" s="243">
        <v>24850</v>
      </c>
      <c r="Y140" s="243">
        <v>27600</v>
      </c>
      <c r="Z140" s="243">
        <v>29850</v>
      </c>
      <c r="AA140" s="243">
        <v>32050</v>
      </c>
      <c r="AB140" s="243">
        <v>34250</v>
      </c>
      <c r="AC140" s="243">
        <v>36450</v>
      </c>
      <c r="AD140" s="244">
        <v>23220</v>
      </c>
      <c r="AE140" s="244">
        <v>26520</v>
      </c>
      <c r="AF140" s="244">
        <v>29820</v>
      </c>
      <c r="AG140" s="244">
        <v>33120</v>
      </c>
      <c r="AH140" s="244">
        <v>35820</v>
      </c>
      <c r="AI140" s="244">
        <v>38460</v>
      </c>
      <c r="AJ140" s="244">
        <v>41100</v>
      </c>
      <c r="AK140" s="244">
        <v>43740</v>
      </c>
      <c r="AL140" s="184" t="s">
        <v>678</v>
      </c>
      <c r="AM140" s="184" t="s">
        <v>678</v>
      </c>
      <c r="AN140" s="184" t="s">
        <v>288</v>
      </c>
      <c r="AO140" s="184">
        <v>0</v>
      </c>
      <c r="AP140" s="184" t="s">
        <v>679</v>
      </c>
      <c r="AQ140" s="184" t="s">
        <v>290</v>
      </c>
      <c r="AR140" s="184">
        <v>273</v>
      </c>
      <c r="AS140" s="184" t="s">
        <v>679</v>
      </c>
    </row>
    <row r="141" spans="1:45">
      <c r="A141" s="184" t="str">
        <f t="shared" si="2"/>
        <v>5/13/2016 - 4/13/2017Knox</v>
      </c>
      <c r="B141" s="184" t="s">
        <v>682</v>
      </c>
      <c r="C141" s="184" t="s">
        <v>193</v>
      </c>
      <c r="D141" s="184">
        <v>46400</v>
      </c>
      <c r="E141" s="243">
        <v>18350</v>
      </c>
      <c r="F141" s="243">
        <v>21000</v>
      </c>
      <c r="G141" s="243">
        <v>23600</v>
      </c>
      <c r="H141" s="243">
        <v>26200</v>
      </c>
      <c r="I141" s="243">
        <v>28300</v>
      </c>
      <c r="J141" s="243">
        <v>30400</v>
      </c>
      <c r="K141" s="243">
        <v>32500</v>
      </c>
      <c r="L141" s="243">
        <v>34600</v>
      </c>
      <c r="M141" s="244">
        <v>22020</v>
      </c>
      <c r="N141" s="244">
        <v>25200</v>
      </c>
      <c r="O141" s="244">
        <v>28320</v>
      </c>
      <c r="P141" s="244">
        <v>31440</v>
      </c>
      <c r="Q141" s="244">
        <v>33960</v>
      </c>
      <c r="R141" s="244">
        <v>36480</v>
      </c>
      <c r="S141" s="244">
        <v>39000</v>
      </c>
      <c r="T141" s="244">
        <v>41520</v>
      </c>
      <c r="U141" s="184" t="s">
        <v>286</v>
      </c>
      <c r="V141" s="243">
        <v>20400</v>
      </c>
      <c r="W141" s="243">
        <v>23300</v>
      </c>
      <c r="X141" s="243">
        <v>26200</v>
      </c>
      <c r="Y141" s="243">
        <v>29100</v>
      </c>
      <c r="Z141" s="243">
        <v>31450</v>
      </c>
      <c r="AA141" s="243">
        <v>33800</v>
      </c>
      <c r="AB141" s="243">
        <v>36100</v>
      </c>
      <c r="AC141" s="243">
        <v>38450</v>
      </c>
      <c r="AD141" s="244">
        <v>24480</v>
      </c>
      <c r="AE141" s="244">
        <v>27960</v>
      </c>
      <c r="AF141" s="244">
        <v>31440</v>
      </c>
      <c r="AG141" s="244">
        <v>34920</v>
      </c>
      <c r="AH141" s="244">
        <v>37740</v>
      </c>
      <c r="AI141" s="244">
        <v>40560</v>
      </c>
      <c r="AJ141" s="244">
        <v>43320</v>
      </c>
      <c r="AK141" s="244">
        <v>46140</v>
      </c>
      <c r="AL141" s="184" t="s">
        <v>681</v>
      </c>
      <c r="AM141" s="184" t="s">
        <v>681</v>
      </c>
      <c r="AN141" s="184" t="s">
        <v>288</v>
      </c>
      <c r="AO141" s="184">
        <v>0</v>
      </c>
      <c r="AP141" s="184" t="s">
        <v>682</v>
      </c>
      <c r="AQ141" s="184" t="s">
        <v>290</v>
      </c>
      <c r="AR141" s="184">
        <v>275</v>
      </c>
      <c r="AS141" s="184" t="s">
        <v>682</v>
      </c>
    </row>
    <row r="142" spans="1:45">
      <c r="A142" s="184" t="str">
        <f t="shared" si="2"/>
        <v>5/13/2016 - 4/13/2017Lamar</v>
      </c>
      <c r="B142" s="184" t="s">
        <v>685</v>
      </c>
      <c r="C142" s="184" t="s">
        <v>196</v>
      </c>
      <c r="D142" s="184">
        <v>51900</v>
      </c>
      <c r="E142" s="243">
        <v>18350</v>
      </c>
      <c r="F142" s="243">
        <v>21000</v>
      </c>
      <c r="G142" s="243">
        <v>23600</v>
      </c>
      <c r="H142" s="243">
        <v>26200</v>
      </c>
      <c r="I142" s="243">
        <v>28300</v>
      </c>
      <c r="J142" s="243">
        <v>30400</v>
      </c>
      <c r="K142" s="243">
        <v>32500</v>
      </c>
      <c r="L142" s="243">
        <v>34600</v>
      </c>
      <c r="M142" s="244">
        <v>22020</v>
      </c>
      <c r="N142" s="244">
        <v>25200</v>
      </c>
      <c r="O142" s="244">
        <v>28320</v>
      </c>
      <c r="P142" s="244">
        <v>31440</v>
      </c>
      <c r="Q142" s="244">
        <v>33960</v>
      </c>
      <c r="R142" s="244">
        <v>36480</v>
      </c>
      <c r="S142" s="244">
        <v>39000</v>
      </c>
      <c r="T142" s="244">
        <v>41520</v>
      </c>
      <c r="U142" s="184" t="s">
        <v>286</v>
      </c>
      <c r="V142" s="243">
        <v>18400</v>
      </c>
      <c r="W142" s="243">
        <v>21000</v>
      </c>
      <c r="X142" s="243">
        <v>23650</v>
      </c>
      <c r="Y142" s="243">
        <v>26250</v>
      </c>
      <c r="Z142" s="243">
        <v>28350</v>
      </c>
      <c r="AA142" s="243">
        <v>30450</v>
      </c>
      <c r="AB142" s="243">
        <v>32550</v>
      </c>
      <c r="AC142" s="243">
        <v>34650</v>
      </c>
      <c r="AD142" s="244">
        <v>22080</v>
      </c>
      <c r="AE142" s="244">
        <v>25200</v>
      </c>
      <c r="AF142" s="244">
        <v>28380</v>
      </c>
      <c r="AG142" s="244">
        <v>31500</v>
      </c>
      <c r="AH142" s="244">
        <v>34020</v>
      </c>
      <c r="AI142" s="244">
        <v>36540</v>
      </c>
      <c r="AJ142" s="244">
        <v>39060</v>
      </c>
      <c r="AK142" s="244">
        <v>41580</v>
      </c>
      <c r="AL142" s="184" t="s">
        <v>684</v>
      </c>
      <c r="AM142" s="184" t="s">
        <v>684</v>
      </c>
      <c r="AN142" s="184" t="s">
        <v>288</v>
      </c>
      <c r="AO142" s="184">
        <v>0</v>
      </c>
      <c r="AP142" s="184" t="s">
        <v>685</v>
      </c>
      <c r="AQ142" s="184" t="s">
        <v>290</v>
      </c>
      <c r="AR142" s="184">
        <v>277</v>
      </c>
      <c r="AS142" s="184" t="s">
        <v>685</v>
      </c>
    </row>
    <row r="143" spans="1:45">
      <c r="A143" s="184" t="str">
        <f t="shared" si="2"/>
        <v>5/13/2016 - 4/13/2017Lamb</v>
      </c>
      <c r="B143" s="184" t="s">
        <v>688</v>
      </c>
      <c r="C143" s="184" t="s">
        <v>197</v>
      </c>
      <c r="D143" s="184">
        <v>46500</v>
      </c>
      <c r="E143" s="243">
        <v>18350</v>
      </c>
      <c r="F143" s="243">
        <v>21000</v>
      </c>
      <c r="G143" s="243">
        <v>23600</v>
      </c>
      <c r="H143" s="243">
        <v>26200</v>
      </c>
      <c r="I143" s="243">
        <v>28300</v>
      </c>
      <c r="J143" s="243">
        <v>30400</v>
      </c>
      <c r="K143" s="243">
        <v>32500</v>
      </c>
      <c r="L143" s="243">
        <v>34600</v>
      </c>
      <c r="M143" s="244">
        <v>22020</v>
      </c>
      <c r="N143" s="244">
        <v>25200</v>
      </c>
      <c r="O143" s="244">
        <v>28320</v>
      </c>
      <c r="P143" s="244">
        <v>31440</v>
      </c>
      <c r="Q143" s="244">
        <v>33960</v>
      </c>
      <c r="R143" s="244">
        <v>36480</v>
      </c>
      <c r="S143" s="244">
        <v>39000</v>
      </c>
      <c r="T143" s="244">
        <v>41520</v>
      </c>
      <c r="U143" s="184" t="s">
        <v>286</v>
      </c>
      <c r="V143" s="243">
        <v>18850</v>
      </c>
      <c r="W143" s="243">
        <v>21550</v>
      </c>
      <c r="X143" s="243">
        <v>24250</v>
      </c>
      <c r="Y143" s="243">
        <v>26900</v>
      </c>
      <c r="Z143" s="243">
        <v>29100</v>
      </c>
      <c r="AA143" s="243">
        <v>31250</v>
      </c>
      <c r="AB143" s="243">
        <v>33400</v>
      </c>
      <c r="AC143" s="243">
        <v>35550</v>
      </c>
      <c r="AD143" s="244">
        <v>22620</v>
      </c>
      <c r="AE143" s="244">
        <v>25860</v>
      </c>
      <c r="AF143" s="244">
        <v>29100</v>
      </c>
      <c r="AG143" s="244">
        <v>32280</v>
      </c>
      <c r="AH143" s="244">
        <v>34920</v>
      </c>
      <c r="AI143" s="244">
        <v>37500</v>
      </c>
      <c r="AJ143" s="244">
        <v>40080</v>
      </c>
      <c r="AK143" s="244">
        <v>42660</v>
      </c>
      <c r="AL143" s="184" t="s">
        <v>687</v>
      </c>
      <c r="AM143" s="184" t="s">
        <v>687</v>
      </c>
      <c r="AN143" s="184" t="s">
        <v>288</v>
      </c>
      <c r="AO143" s="184">
        <v>0</v>
      </c>
      <c r="AP143" s="184" t="s">
        <v>688</v>
      </c>
      <c r="AQ143" s="184" t="s">
        <v>290</v>
      </c>
      <c r="AR143" s="184">
        <v>279</v>
      </c>
      <c r="AS143" s="184" t="s">
        <v>688</v>
      </c>
    </row>
    <row r="144" spans="1:45">
      <c r="A144" s="184" t="str">
        <f t="shared" si="2"/>
        <v>5/13/2016 - 4/13/2017Lampasas</v>
      </c>
      <c r="B144" s="184" t="s">
        <v>691</v>
      </c>
      <c r="C144" s="184" t="s">
        <v>198</v>
      </c>
      <c r="D144" s="184">
        <v>59600</v>
      </c>
      <c r="E144" s="243">
        <v>20900</v>
      </c>
      <c r="F144" s="243">
        <v>23850</v>
      </c>
      <c r="G144" s="243">
        <v>26850</v>
      </c>
      <c r="H144" s="243">
        <v>29800</v>
      </c>
      <c r="I144" s="243">
        <v>32200</v>
      </c>
      <c r="J144" s="243">
        <v>34600</v>
      </c>
      <c r="K144" s="243">
        <v>37000</v>
      </c>
      <c r="L144" s="243">
        <v>39350</v>
      </c>
      <c r="M144" s="244">
        <v>25080</v>
      </c>
      <c r="N144" s="244">
        <v>28620</v>
      </c>
      <c r="O144" s="244">
        <v>32220</v>
      </c>
      <c r="P144" s="244">
        <v>35760</v>
      </c>
      <c r="Q144" s="244">
        <v>38640</v>
      </c>
      <c r="R144" s="244">
        <v>41520</v>
      </c>
      <c r="S144" s="244">
        <v>44400</v>
      </c>
      <c r="T144" s="244">
        <v>47220</v>
      </c>
      <c r="U144" s="184" t="s">
        <v>286</v>
      </c>
      <c r="V144" s="243">
        <v>21050</v>
      </c>
      <c r="W144" s="243">
        <v>24050</v>
      </c>
      <c r="X144" s="243">
        <v>27050</v>
      </c>
      <c r="Y144" s="243">
        <v>30050</v>
      </c>
      <c r="Z144" s="243">
        <v>32500</v>
      </c>
      <c r="AA144" s="243">
        <v>34900</v>
      </c>
      <c r="AB144" s="243">
        <v>37300</v>
      </c>
      <c r="AC144" s="243">
        <v>39700</v>
      </c>
      <c r="AD144" s="244">
        <v>25260</v>
      </c>
      <c r="AE144" s="244">
        <v>28860</v>
      </c>
      <c r="AF144" s="244">
        <v>32460</v>
      </c>
      <c r="AG144" s="244">
        <v>36060</v>
      </c>
      <c r="AH144" s="244">
        <v>39000</v>
      </c>
      <c r="AI144" s="244">
        <v>41880</v>
      </c>
      <c r="AJ144" s="244">
        <v>44760</v>
      </c>
      <c r="AK144" s="244">
        <v>47640</v>
      </c>
      <c r="AL144" s="184" t="s">
        <v>690</v>
      </c>
      <c r="AM144" s="184" t="s">
        <v>690</v>
      </c>
      <c r="AN144" s="184" t="s">
        <v>288</v>
      </c>
      <c r="AO144" s="184">
        <v>1</v>
      </c>
      <c r="AP144" s="184" t="s">
        <v>691</v>
      </c>
      <c r="AQ144" s="184" t="s">
        <v>290</v>
      </c>
      <c r="AR144" s="184">
        <v>281</v>
      </c>
      <c r="AS144" s="184" t="s">
        <v>691</v>
      </c>
    </row>
    <row r="145" spans="1:45">
      <c r="A145" s="184" t="str">
        <f t="shared" si="2"/>
        <v>5/13/2016 - 4/13/2017La Salle</v>
      </c>
      <c r="B145" s="184" t="s">
        <v>694</v>
      </c>
      <c r="C145" s="184" t="s">
        <v>194</v>
      </c>
      <c r="D145" s="184">
        <v>37600</v>
      </c>
      <c r="E145" s="243">
        <v>18350</v>
      </c>
      <c r="F145" s="243">
        <v>21000</v>
      </c>
      <c r="G145" s="243">
        <v>23600</v>
      </c>
      <c r="H145" s="243">
        <v>26200</v>
      </c>
      <c r="I145" s="243">
        <v>28300</v>
      </c>
      <c r="J145" s="243">
        <v>30400</v>
      </c>
      <c r="K145" s="243">
        <v>32500</v>
      </c>
      <c r="L145" s="243">
        <v>34600</v>
      </c>
      <c r="M145" s="244">
        <v>22020</v>
      </c>
      <c r="N145" s="244">
        <v>25200</v>
      </c>
      <c r="O145" s="244">
        <v>28320</v>
      </c>
      <c r="P145" s="244">
        <v>31440</v>
      </c>
      <c r="Q145" s="244">
        <v>33960</v>
      </c>
      <c r="R145" s="244">
        <v>36480</v>
      </c>
      <c r="S145" s="244">
        <v>39000</v>
      </c>
      <c r="T145" s="244">
        <v>41520</v>
      </c>
      <c r="U145" s="184" t="s">
        <v>286</v>
      </c>
      <c r="V145" s="243">
        <v>18400</v>
      </c>
      <c r="W145" s="243">
        <v>21000</v>
      </c>
      <c r="X145" s="243">
        <v>23650</v>
      </c>
      <c r="Y145" s="243">
        <v>26250</v>
      </c>
      <c r="Z145" s="243">
        <v>28350</v>
      </c>
      <c r="AA145" s="243">
        <v>30450</v>
      </c>
      <c r="AB145" s="243">
        <v>32550</v>
      </c>
      <c r="AC145" s="243">
        <v>34650</v>
      </c>
      <c r="AD145" s="244">
        <v>22080</v>
      </c>
      <c r="AE145" s="244">
        <v>25200</v>
      </c>
      <c r="AF145" s="244">
        <v>28380</v>
      </c>
      <c r="AG145" s="244">
        <v>31500</v>
      </c>
      <c r="AH145" s="244">
        <v>34020</v>
      </c>
      <c r="AI145" s="244">
        <v>36540</v>
      </c>
      <c r="AJ145" s="244">
        <v>39060</v>
      </c>
      <c r="AK145" s="244">
        <v>41580</v>
      </c>
      <c r="AL145" s="184" t="s">
        <v>693</v>
      </c>
      <c r="AM145" s="184" t="s">
        <v>693</v>
      </c>
      <c r="AN145" s="184" t="s">
        <v>288</v>
      </c>
      <c r="AO145" s="184">
        <v>0</v>
      </c>
      <c r="AP145" s="184" t="s">
        <v>694</v>
      </c>
      <c r="AQ145" s="184" t="s">
        <v>290</v>
      </c>
      <c r="AR145" s="184">
        <v>283</v>
      </c>
      <c r="AS145" s="184" t="s">
        <v>694</v>
      </c>
    </row>
    <row r="146" spans="1:45">
      <c r="A146" s="184" t="str">
        <f t="shared" si="2"/>
        <v>5/13/2016 - 4/13/2017Lavaca</v>
      </c>
      <c r="B146" s="184" t="s">
        <v>697</v>
      </c>
      <c r="C146" s="184" t="s">
        <v>199</v>
      </c>
      <c r="D146" s="184">
        <v>56200</v>
      </c>
      <c r="E146" s="243">
        <v>19700</v>
      </c>
      <c r="F146" s="243">
        <v>22500</v>
      </c>
      <c r="G146" s="243">
        <v>25300</v>
      </c>
      <c r="H146" s="243">
        <v>28100</v>
      </c>
      <c r="I146" s="243">
        <v>30350</v>
      </c>
      <c r="J146" s="243">
        <v>32600</v>
      </c>
      <c r="K146" s="243">
        <v>34850</v>
      </c>
      <c r="L146" s="243">
        <v>37100</v>
      </c>
      <c r="M146" s="244">
        <v>23640</v>
      </c>
      <c r="N146" s="244">
        <v>27000</v>
      </c>
      <c r="O146" s="244">
        <v>30360</v>
      </c>
      <c r="P146" s="244">
        <v>33720</v>
      </c>
      <c r="Q146" s="244">
        <v>36420</v>
      </c>
      <c r="R146" s="244">
        <v>39120</v>
      </c>
      <c r="S146" s="244">
        <v>41820</v>
      </c>
      <c r="T146" s="244">
        <v>44520</v>
      </c>
      <c r="U146" s="184" t="s">
        <v>286</v>
      </c>
      <c r="V146" s="243">
        <v>19850</v>
      </c>
      <c r="W146" s="243">
        <v>22650</v>
      </c>
      <c r="X146" s="243">
        <v>25500</v>
      </c>
      <c r="Y146" s="243">
        <v>28300</v>
      </c>
      <c r="Z146" s="243">
        <v>30600</v>
      </c>
      <c r="AA146" s="243">
        <v>32850</v>
      </c>
      <c r="AB146" s="243">
        <v>35100</v>
      </c>
      <c r="AC146" s="243">
        <v>37400</v>
      </c>
      <c r="AD146" s="244">
        <v>23820</v>
      </c>
      <c r="AE146" s="244">
        <v>27180</v>
      </c>
      <c r="AF146" s="244">
        <v>30600</v>
      </c>
      <c r="AG146" s="244">
        <v>33960</v>
      </c>
      <c r="AH146" s="244">
        <v>36720</v>
      </c>
      <c r="AI146" s="244">
        <v>39420</v>
      </c>
      <c r="AJ146" s="244">
        <v>42120</v>
      </c>
      <c r="AK146" s="244">
        <v>44880</v>
      </c>
      <c r="AL146" s="184" t="s">
        <v>696</v>
      </c>
      <c r="AM146" s="184" t="s">
        <v>696</v>
      </c>
      <c r="AN146" s="184" t="s">
        <v>288</v>
      </c>
      <c r="AO146" s="184">
        <v>0</v>
      </c>
      <c r="AP146" s="184" t="s">
        <v>697</v>
      </c>
      <c r="AQ146" s="184" t="s">
        <v>290</v>
      </c>
      <c r="AR146" s="184">
        <v>285</v>
      </c>
      <c r="AS146" s="184" t="s">
        <v>697</v>
      </c>
    </row>
    <row r="147" spans="1:45">
      <c r="A147" s="184" t="str">
        <f t="shared" si="2"/>
        <v>5/13/2016 - 4/13/2017Lee</v>
      </c>
      <c r="B147" s="184" t="s">
        <v>700</v>
      </c>
      <c r="C147" s="184" t="s">
        <v>200</v>
      </c>
      <c r="D147" s="184">
        <v>68100</v>
      </c>
      <c r="E147" s="243">
        <v>23850</v>
      </c>
      <c r="F147" s="243">
        <v>27250</v>
      </c>
      <c r="G147" s="243">
        <v>30650</v>
      </c>
      <c r="H147" s="243">
        <v>34050</v>
      </c>
      <c r="I147" s="243">
        <v>36800</v>
      </c>
      <c r="J147" s="243">
        <v>39500</v>
      </c>
      <c r="K147" s="243">
        <v>42250</v>
      </c>
      <c r="L147" s="243">
        <v>44950</v>
      </c>
      <c r="M147" s="244">
        <v>28620</v>
      </c>
      <c r="N147" s="244">
        <v>32700</v>
      </c>
      <c r="O147" s="244">
        <v>36780</v>
      </c>
      <c r="P147" s="244">
        <v>40860</v>
      </c>
      <c r="Q147" s="244">
        <v>44160</v>
      </c>
      <c r="R147" s="244">
        <v>47400</v>
      </c>
      <c r="S147" s="244">
        <v>50700</v>
      </c>
      <c r="T147" s="244">
        <v>53940</v>
      </c>
      <c r="U147" s="184" t="s">
        <v>301</v>
      </c>
      <c r="AL147" s="184" t="s">
        <v>699</v>
      </c>
      <c r="AM147" s="184" t="s">
        <v>699</v>
      </c>
      <c r="AN147" s="184" t="s">
        <v>288</v>
      </c>
      <c r="AO147" s="184">
        <v>0</v>
      </c>
      <c r="AP147" s="184" t="s">
        <v>700</v>
      </c>
      <c r="AQ147" s="184" t="s">
        <v>290</v>
      </c>
      <c r="AR147" s="184">
        <v>287</v>
      </c>
      <c r="AS147" s="184" t="s">
        <v>700</v>
      </c>
    </row>
    <row r="148" spans="1:45">
      <c r="A148" s="184" t="str">
        <f t="shared" si="2"/>
        <v>5/13/2016 - 4/13/2017Leon</v>
      </c>
      <c r="B148" s="184" t="s">
        <v>703</v>
      </c>
      <c r="C148" s="184" t="s">
        <v>201</v>
      </c>
      <c r="D148" s="184">
        <v>56000</v>
      </c>
      <c r="E148" s="243">
        <v>19600</v>
      </c>
      <c r="F148" s="243">
        <v>22400</v>
      </c>
      <c r="G148" s="243">
        <v>25200</v>
      </c>
      <c r="H148" s="243">
        <v>28000</v>
      </c>
      <c r="I148" s="243">
        <v>30250</v>
      </c>
      <c r="J148" s="243">
        <v>32500</v>
      </c>
      <c r="K148" s="243">
        <v>34750</v>
      </c>
      <c r="L148" s="243">
        <v>37000</v>
      </c>
      <c r="M148" s="244">
        <v>23520</v>
      </c>
      <c r="N148" s="244">
        <v>26880</v>
      </c>
      <c r="O148" s="244">
        <v>30240</v>
      </c>
      <c r="P148" s="244">
        <v>33600</v>
      </c>
      <c r="Q148" s="244">
        <v>36300</v>
      </c>
      <c r="R148" s="244">
        <v>39000</v>
      </c>
      <c r="S148" s="244">
        <v>41700</v>
      </c>
      <c r="T148" s="244">
        <v>44400</v>
      </c>
      <c r="U148" s="184" t="s">
        <v>286</v>
      </c>
      <c r="V148" s="243">
        <v>20300</v>
      </c>
      <c r="W148" s="243">
        <v>23200</v>
      </c>
      <c r="X148" s="243">
        <v>26100</v>
      </c>
      <c r="Y148" s="243">
        <v>28950</v>
      </c>
      <c r="Z148" s="243">
        <v>31300</v>
      </c>
      <c r="AA148" s="243">
        <v>33600</v>
      </c>
      <c r="AB148" s="243">
        <v>35900</v>
      </c>
      <c r="AC148" s="243">
        <v>38250</v>
      </c>
      <c r="AD148" s="244">
        <v>24360</v>
      </c>
      <c r="AE148" s="244">
        <v>27840</v>
      </c>
      <c r="AF148" s="244">
        <v>31320</v>
      </c>
      <c r="AG148" s="244">
        <v>34740</v>
      </c>
      <c r="AH148" s="244">
        <v>37560</v>
      </c>
      <c r="AI148" s="244">
        <v>40320</v>
      </c>
      <c r="AJ148" s="244">
        <v>43080</v>
      </c>
      <c r="AK148" s="244">
        <v>45900</v>
      </c>
      <c r="AL148" s="184" t="s">
        <v>702</v>
      </c>
      <c r="AM148" s="184" t="s">
        <v>702</v>
      </c>
      <c r="AN148" s="184" t="s">
        <v>288</v>
      </c>
      <c r="AO148" s="184">
        <v>0</v>
      </c>
      <c r="AP148" s="184" t="s">
        <v>703</v>
      </c>
      <c r="AQ148" s="184" t="s">
        <v>290</v>
      </c>
      <c r="AR148" s="184">
        <v>289</v>
      </c>
      <c r="AS148" s="184" t="s">
        <v>703</v>
      </c>
    </row>
    <row r="149" spans="1:45">
      <c r="A149" s="184" t="str">
        <f t="shared" si="2"/>
        <v>5/13/2016 - 4/13/2017Liberty</v>
      </c>
      <c r="B149" s="184" t="s">
        <v>705</v>
      </c>
      <c r="C149" s="184" t="s">
        <v>56</v>
      </c>
      <c r="D149" s="184">
        <v>69200</v>
      </c>
      <c r="E149" s="243">
        <v>24250</v>
      </c>
      <c r="F149" s="243">
        <v>27700</v>
      </c>
      <c r="G149" s="243">
        <v>31150</v>
      </c>
      <c r="H149" s="243">
        <v>34600</v>
      </c>
      <c r="I149" s="243">
        <v>37400</v>
      </c>
      <c r="J149" s="243">
        <v>40150</v>
      </c>
      <c r="K149" s="243">
        <v>42950</v>
      </c>
      <c r="L149" s="243">
        <v>45700</v>
      </c>
      <c r="M149" s="244">
        <v>29100</v>
      </c>
      <c r="N149" s="244">
        <v>33240</v>
      </c>
      <c r="O149" s="244">
        <v>37380</v>
      </c>
      <c r="P149" s="244">
        <v>41520</v>
      </c>
      <c r="Q149" s="244">
        <v>44880</v>
      </c>
      <c r="R149" s="244">
        <v>48180</v>
      </c>
      <c r="S149" s="244">
        <v>51540</v>
      </c>
      <c r="T149" s="244">
        <v>54840</v>
      </c>
      <c r="U149" s="184" t="s">
        <v>286</v>
      </c>
      <c r="V149" s="243">
        <v>24300</v>
      </c>
      <c r="W149" s="243">
        <v>27750</v>
      </c>
      <c r="X149" s="243">
        <v>31200</v>
      </c>
      <c r="Y149" s="243">
        <v>34650</v>
      </c>
      <c r="Z149" s="243">
        <v>37450</v>
      </c>
      <c r="AA149" s="243">
        <v>40200</v>
      </c>
      <c r="AB149" s="243">
        <v>43000</v>
      </c>
      <c r="AC149" s="243">
        <v>45750</v>
      </c>
      <c r="AD149" s="244">
        <v>29160</v>
      </c>
      <c r="AE149" s="244">
        <v>33300</v>
      </c>
      <c r="AF149" s="244">
        <v>37440</v>
      </c>
      <c r="AG149" s="244">
        <v>41580</v>
      </c>
      <c r="AH149" s="244">
        <v>44940</v>
      </c>
      <c r="AI149" s="244">
        <v>48240</v>
      </c>
      <c r="AJ149" s="244">
        <v>51600</v>
      </c>
      <c r="AK149" s="244">
        <v>54900</v>
      </c>
      <c r="AL149" s="184" t="s">
        <v>704</v>
      </c>
      <c r="AM149" s="184" t="s">
        <v>704</v>
      </c>
      <c r="AN149" s="184" t="s">
        <v>288</v>
      </c>
      <c r="AO149" s="184">
        <v>1</v>
      </c>
      <c r="AP149" s="184" t="s">
        <v>705</v>
      </c>
      <c r="AQ149" s="184" t="s">
        <v>290</v>
      </c>
      <c r="AR149" s="184">
        <v>291</v>
      </c>
      <c r="AS149" s="184" t="s">
        <v>705</v>
      </c>
    </row>
    <row r="150" spans="1:45">
      <c r="A150" s="184" t="str">
        <f t="shared" si="2"/>
        <v>5/13/2016 - 4/13/2017Limestone</v>
      </c>
      <c r="B150" s="184" t="s">
        <v>708</v>
      </c>
      <c r="C150" s="184" t="s">
        <v>202</v>
      </c>
      <c r="D150" s="184">
        <v>50400</v>
      </c>
      <c r="E150" s="243">
        <v>18800</v>
      </c>
      <c r="F150" s="243">
        <v>21500</v>
      </c>
      <c r="G150" s="243">
        <v>24200</v>
      </c>
      <c r="H150" s="243">
        <v>26850</v>
      </c>
      <c r="I150" s="243">
        <v>29000</v>
      </c>
      <c r="J150" s="243">
        <v>31150</v>
      </c>
      <c r="K150" s="243">
        <v>33300</v>
      </c>
      <c r="L150" s="243">
        <v>35450</v>
      </c>
      <c r="M150" s="244">
        <v>22560</v>
      </c>
      <c r="N150" s="244">
        <v>25800</v>
      </c>
      <c r="O150" s="244">
        <v>29040</v>
      </c>
      <c r="P150" s="244">
        <v>32220</v>
      </c>
      <c r="Q150" s="244">
        <v>34800</v>
      </c>
      <c r="R150" s="244">
        <v>37380</v>
      </c>
      <c r="S150" s="244">
        <v>39960</v>
      </c>
      <c r="T150" s="244">
        <v>42540</v>
      </c>
      <c r="U150" s="184" t="s">
        <v>286</v>
      </c>
      <c r="V150" s="243">
        <v>19950</v>
      </c>
      <c r="W150" s="243">
        <v>22800</v>
      </c>
      <c r="X150" s="243">
        <v>25650</v>
      </c>
      <c r="Y150" s="243">
        <v>28500</v>
      </c>
      <c r="Z150" s="243">
        <v>30800</v>
      </c>
      <c r="AA150" s="243">
        <v>33100</v>
      </c>
      <c r="AB150" s="243">
        <v>35350</v>
      </c>
      <c r="AC150" s="243">
        <v>37650</v>
      </c>
      <c r="AD150" s="244">
        <v>23940</v>
      </c>
      <c r="AE150" s="244">
        <v>27360</v>
      </c>
      <c r="AF150" s="244">
        <v>30780</v>
      </c>
      <c r="AG150" s="244">
        <v>34200</v>
      </c>
      <c r="AH150" s="244">
        <v>36960</v>
      </c>
      <c r="AI150" s="244">
        <v>39720</v>
      </c>
      <c r="AJ150" s="244">
        <v>42420</v>
      </c>
      <c r="AK150" s="244">
        <v>45180</v>
      </c>
      <c r="AL150" s="184" t="s">
        <v>707</v>
      </c>
      <c r="AM150" s="184" t="s">
        <v>707</v>
      </c>
      <c r="AN150" s="184" t="s">
        <v>288</v>
      </c>
      <c r="AO150" s="184">
        <v>0</v>
      </c>
      <c r="AP150" s="184" t="s">
        <v>708</v>
      </c>
      <c r="AQ150" s="184" t="s">
        <v>290</v>
      </c>
      <c r="AR150" s="184">
        <v>293</v>
      </c>
      <c r="AS150" s="184" t="s">
        <v>708</v>
      </c>
    </row>
    <row r="151" spans="1:45">
      <c r="A151" s="184" t="str">
        <f t="shared" si="2"/>
        <v>5/13/2016 - 4/13/2017Lipscomb</v>
      </c>
      <c r="B151" s="184" t="s">
        <v>711</v>
      </c>
      <c r="C151" s="184" t="s">
        <v>203</v>
      </c>
      <c r="D151" s="184">
        <v>66600</v>
      </c>
      <c r="E151" s="243">
        <v>23350</v>
      </c>
      <c r="F151" s="243">
        <v>26650</v>
      </c>
      <c r="G151" s="243">
        <v>30000</v>
      </c>
      <c r="H151" s="243">
        <v>33300</v>
      </c>
      <c r="I151" s="243">
        <v>36000</v>
      </c>
      <c r="J151" s="243">
        <v>38650</v>
      </c>
      <c r="K151" s="243">
        <v>41300</v>
      </c>
      <c r="L151" s="243">
        <v>44000</v>
      </c>
      <c r="M151" s="244">
        <v>28020</v>
      </c>
      <c r="N151" s="244">
        <v>31980</v>
      </c>
      <c r="O151" s="244">
        <v>36000</v>
      </c>
      <c r="P151" s="244">
        <v>39960</v>
      </c>
      <c r="Q151" s="244">
        <v>43200</v>
      </c>
      <c r="R151" s="244">
        <v>46380</v>
      </c>
      <c r="S151" s="244">
        <v>49560</v>
      </c>
      <c r="T151" s="244">
        <v>52800</v>
      </c>
      <c r="U151" s="184" t="s">
        <v>301</v>
      </c>
      <c r="AL151" s="184" t="s">
        <v>710</v>
      </c>
      <c r="AM151" s="184" t="s">
        <v>710</v>
      </c>
      <c r="AN151" s="184" t="s">
        <v>288</v>
      </c>
      <c r="AO151" s="184">
        <v>0</v>
      </c>
      <c r="AP151" s="184" t="s">
        <v>711</v>
      </c>
      <c r="AQ151" s="184" t="s">
        <v>290</v>
      </c>
      <c r="AR151" s="184">
        <v>295</v>
      </c>
      <c r="AS151" s="184" t="s">
        <v>711</v>
      </c>
    </row>
    <row r="152" spans="1:45">
      <c r="A152" s="184" t="str">
        <f t="shared" si="2"/>
        <v>5/13/2016 - 4/13/2017Live Oak</v>
      </c>
      <c r="B152" s="184" t="s">
        <v>714</v>
      </c>
      <c r="C152" s="184" t="s">
        <v>204</v>
      </c>
      <c r="D152" s="184">
        <v>51000</v>
      </c>
      <c r="E152" s="243">
        <v>18350</v>
      </c>
      <c r="F152" s="243">
        <v>21000</v>
      </c>
      <c r="G152" s="243">
        <v>23600</v>
      </c>
      <c r="H152" s="243">
        <v>26200</v>
      </c>
      <c r="I152" s="243">
        <v>28300</v>
      </c>
      <c r="J152" s="243">
        <v>30400</v>
      </c>
      <c r="K152" s="243">
        <v>32500</v>
      </c>
      <c r="L152" s="243">
        <v>34600</v>
      </c>
      <c r="M152" s="244">
        <v>22020</v>
      </c>
      <c r="N152" s="244">
        <v>25200</v>
      </c>
      <c r="O152" s="244">
        <v>28320</v>
      </c>
      <c r="P152" s="244">
        <v>31440</v>
      </c>
      <c r="Q152" s="244">
        <v>33960</v>
      </c>
      <c r="R152" s="244">
        <v>36480</v>
      </c>
      <c r="S152" s="244">
        <v>39000</v>
      </c>
      <c r="T152" s="244">
        <v>41520</v>
      </c>
      <c r="U152" s="184" t="s">
        <v>286</v>
      </c>
      <c r="V152" s="243">
        <v>19400</v>
      </c>
      <c r="W152" s="243">
        <v>22200</v>
      </c>
      <c r="X152" s="243">
        <v>24950</v>
      </c>
      <c r="Y152" s="243">
        <v>27700</v>
      </c>
      <c r="Z152" s="243">
        <v>29950</v>
      </c>
      <c r="AA152" s="243">
        <v>32150</v>
      </c>
      <c r="AB152" s="243">
        <v>34350</v>
      </c>
      <c r="AC152" s="243">
        <v>36600</v>
      </c>
      <c r="AD152" s="244">
        <v>23280</v>
      </c>
      <c r="AE152" s="244">
        <v>26640</v>
      </c>
      <c r="AF152" s="244">
        <v>29940</v>
      </c>
      <c r="AG152" s="244">
        <v>33240</v>
      </c>
      <c r="AH152" s="244">
        <v>35940</v>
      </c>
      <c r="AI152" s="244">
        <v>38580</v>
      </c>
      <c r="AJ152" s="244">
        <v>41220</v>
      </c>
      <c r="AK152" s="244">
        <v>43920</v>
      </c>
      <c r="AL152" s="184" t="s">
        <v>713</v>
      </c>
      <c r="AM152" s="184" t="s">
        <v>713</v>
      </c>
      <c r="AN152" s="184" t="s">
        <v>288</v>
      </c>
      <c r="AO152" s="184">
        <v>0</v>
      </c>
      <c r="AP152" s="184" t="s">
        <v>714</v>
      </c>
      <c r="AQ152" s="184" t="s">
        <v>290</v>
      </c>
      <c r="AR152" s="184">
        <v>297</v>
      </c>
      <c r="AS152" s="184" t="s">
        <v>714</v>
      </c>
    </row>
    <row r="153" spans="1:45">
      <c r="A153" s="184" t="str">
        <f t="shared" si="2"/>
        <v>5/13/2016 - 4/13/2017Llano</v>
      </c>
      <c r="B153" s="184" t="s">
        <v>717</v>
      </c>
      <c r="C153" s="184" t="s">
        <v>205</v>
      </c>
      <c r="D153" s="184">
        <v>61900</v>
      </c>
      <c r="E153" s="243">
        <v>21700</v>
      </c>
      <c r="F153" s="243">
        <v>24800</v>
      </c>
      <c r="G153" s="243">
        <v>27900</v>
      </c>
      <c r="H153" s="243">
        <v>30950</v>
      </c>
      <c r="I153" s="243">
        <v>33450</v>
      </c>
      <c r="J153" s="243">
        <v>35950</v>
      </c>
      <c r="K153" s="243">
        <v>38400</v>
      </c>
      <c r="L153" s="243">
        <v>40900</v>
      </c>
      <c r="M153" s="244">
        <v>26040</v>
      </c>
      <c r="N153" s="244">
        <v>29760</v>
      </c>
      <c r="O153" s="244">
        <v>33480</v>
      </c>
      <c r="P153" s="244">
        <v>37140</v>
      </c>
      <c r="Q153" s="244">
        <v>40140</v>
      </c>
      <c r="R153" s="244">
        <v>43140</v>
      </c>
      <c r="S153" s="244">
        <v>46080</v>
      </c>
      <c r="T153" s="244">
        <v>49080</v>
      </c>
      <c r="U153" s="184" t="s">
        <v>301</v>
      </c>
      <c r="AL153" s="184" t="s">
        <v>716</v>
      </c>
      <c r="AM153" s="184" t="s">
        <v>716</v>
      </c>
      <c r="AN153" s="184" t="s">
        <v>288</v>
      </c>
      <c r="AO153" s="184">
        <v>0</v>
      </c>
      <c r="AP153" s="184" t="s">
        <v>717</v>
      </c>
      <c r="AQ153" s="184" t="s">
        <v>290</v>
      </c>
      <c r="AR153" s="184">
        <v>299</v>
      </c>
      <c r="AS153" s="184" t="s">
        <v>717</v>
      </c>
    </row>
    <row r="154" spans="1:45">
      <c r="A154" s="184" t="str">
        <f t="shared" si="2"/>
        <v>5/13/2016 - 4/13/2017Loving</v>
      </c>
      <c r="B154" s="184" t="s">
        <v>720</v>
      </c>
      <c r="C154" s="184" t="s">
        <v>206</v>
      </c>
      <c r="D154" s="184">
        <v>52400</v>
      </c>
      <c r="E154" s="243">
        <v>25100</v>
      </c>
      <c r="F154" s="243">
        <v>28700</v>
      </c>
      <c r="G154" s="243">
        <v>32300</v>
      </c>
      <c r="H154" s="243">
        <v>35850</v>
      </c>
      <c r="I154" s="243">
        <v>38750</v>
      </c>
      <c r="J154" s="243">
        <v>41600</v>
      </c>
      <c r="K154" s="243">
        <v>44500</v>
      </c>
      <c r="L154" s="243">
        <v>47350</v>
      </c>
      <c r="M154" s="244">
        <v>30120</v>
      </c>
      <c r="N154" s="244">
        <v>34440</v>
      </c>
      <c r="O154" s="244">
        <v>38760</v>
      </c>
      <c r="P154" s="244">
        <v>43020</v>
      </c>
      <c r="Q154" s="244">
        <v>46500</v>
      </c>
      <c r="R154" s="244">
        <v>49920</v>
      </c>
      <c r="S154" s="244">
        <v>53400</v>
      </c>
      <c r="T154" s="244">
        <v>56820</v>
      </c>
      <c r="U154" s="184" t="s">
        <v>286</v>
      </c>
      <c r="V154" s="243">
        <v>31400</v>
      </c>
      <c r="W154" s="243">
        <v>35900</v>
      </c>
      <c r="X154" s="243">
        <v>40400</v>
      </c>
      <c r="Y154" s="243">
        <v>44850</v>
      </c>
      <c r="Z154" s="243">
        <v>48450</v>
      </c>
      <c r="AA154" s="243">
        <v>52050</v>
      </c>
      <c r="AB154" s="243">
        <v>55650</v>
      </c>
      <c r="AC154" s="243">
        <v>59250</v>
      </c>
      <c r="AD154" s="244">
        <v>37680</v>
      </c>
      <c r="AE154" s="244">
        <v>43080</v>
      </c>
      <c r="AF154" s="244">
        <v>48480</v>
      </c>
      <c r="AG154" s="244">
        <v>53820</v>
      </c>
      <c r="AH154" s="244">
        <v>58140</v>
      </c>
      <c r="AI154" s="244">
        <v>62460</v>
      </c>
      <c r="AJ154" s="244">
        <v>66780</v>
      </c>
      <c r="AK154" s="244">
        <v>71100</v>
      </c>
      <c r="AL154" s="184" t="s">
        <v>719</v>
      </c>
      <c r="AM154" s="184" t="s">
        <v>719</v>
      </c>
      <c r="AN154" s="184" t="s">
        <v>288</v>
      </c>
      <c r="AO154" s="184">
        <v>0</v>
      </c>
      <c r="AP154" s="184" t="s">
        <v>720</v>
      </c>
      <c r="AQ154" s="184" t="s">
        <v>290</v>
      </c>
      <c r="AR154" s="184">
        <v>301</v>
      </c>
      <c r="AS154" s="184" t="s">
        <v>720</v>
      </c>
    </row>
    <row r="155" spans="1:45">
      <c r="A155" s="184" t="str">
        <f t="shared" si="2"/>
        <v>5/13/2016 - 4/13/2017Lubbock</v>
      </c>
      <c r="B155" s="184" t="s">
        <v>722</v>
      </c>
      <c r="C155" s="184" t="s">
        <v>68</v>
      </c>
      <c r="D155" s="184">
        <v>60500</v>
      </c>
      <c r="E155" s="243">
        <v>20650</v>
      </c>
      <c r="F155" s="243">
        <v>23600</v>
      </c>
      <c r="G155" s="243">
        <v>26550</v>
      </c>
      <c r="H155" s="243">
        <v>29450</v>
      </c>
      <c r="I155" s="243">
        <v>31850</v>
      </c>
      <c r="J155" s="243">
        <v>34200</v>
      </c>
      <c r="K155" s="243">
        <v>36550</v>
      </c>
      <c r="L155" s="243">
        <v>38900</v>
      </c>
      <c r="M155" s="244">
        <v>24780</v>
      </c>
      <c r="N155" s="244">
        <v>28320</v>
      </c>
      <c r="O155" s="244">
        <v>31860</v>
      </c>
      <c r="P155" s="244">
        <v>35340</v>
      </c>
      <c r="Q155" s="244">
        <v>38220</v>
      </c>
      <c r="R155" s="244">
        <v>41040</v>
      </c>
      <c r="S155" s="244">
        <v>43860</v>
      </c>
      <c r="T155" s="244">
        <v>46680</v>
      </c>
      <c r="U155" s="184" t="s">
        <v>301</v>
      </c>
      <c r="AL155" s="184" t="s">
        <v>721</v>
      </c>
      <c r="AM155" s="184" t="s">
        <v>721</v>
      </c>
      <c r="AN155" s="184" t="s">
        <v>288</v>
      </c>
      <c r="AO155" s="184">
        <v>1</v>
      </c>
      <c r="AP155" s="184" t="s">
        <v>722</v>
      </c>
      <c r="AQ155" s="184" t="s">
        <v>290</v>
      </c>
      <c r="AR155" s="184">
        <v>303</v>
      </c>
      <c r="AS155" s="184" t="s">
        <v>722</v>
      </c>
    </row>
    <row r="156" spans="1:45">
      <c r="A156" s="184" t="str">
        <f t="shared" si="2"/>
        <v>5/13/2016 - 4/13/2017Lynn</v>
      </c>
      <c r="B156" s="184" t="s">
        <v>725</v>
      </c>
      <c r="C156" s="184" t="s">
        <v>207</v>
      </c>
      <c r="D156" s="184">
        <v>50600</v>
      </c>
      <c r="E156" s="243">
        <v>18350</v>
      </c>
      <c r="F156" s="243">
        <v>21000</v>
      </c>
      <c r="G156" s="243">
        <v>23600</v>
      </c>
      <c r="H156" s="243">
        <v>26200</v>
      </c>
      <c r="I156" s="243">
        <v>28300</v>
      </c>
      <c r="J156" s="243">
        <v>30400</v>
      </c>
      <c r="K156" s="243">
        <v>32500</v>
      </c>
      <c r="L156" s="243">
        <v>34600</v>
      </c>
      <c r="M156" s="244">
        <v>22020</v>
      </c>
      <c r="N156" s="244">
        <v>25200</v>
      </c>
      <c r="O156" s="244">
        <v>28320</v>
      </c>
      <c r="P156" s="244">
        <v>31440</v>
      </c>
      <c r="Q156" s="244">
        <v>33960</v>
      </c>
      <c r="R156" s="244">
        <v>36480</v>
      </c>
      <c r="S156" s="244">
        <v>39000</v>
      </c>
      <c r="T156" s="244">
        <v>41520</v>
      </c>
      <c r="U156" s="184" t="s">
        <v>286</v>
      </c>
      <c r="V156" s="243">
        <v>20700</v>
      </c>
      <c r="W156" s="243">
        <v>23650</v>
      </c>
      <c r="X156" s="243">
        <v>26600</v>
      </c>
      <c r="Y156" s="243">
        <v>29550</v>
      </c>
      <c r="Z156" s="243">
        <v>31950</v>
      </c>
      <c r="AA156" s="243">
        <v>34300</v>
      </c>
      <c r="AB156" s="243">
        <v>36650</v>
      </c>
      <c r="AC156" s="243">
        <v>39050</v>
      </c>
      <c r="AD156" s="244">
        <v>24840</v>
      </c>
      <c r="AE156" s="244">
        <v>28380</v>
      </c>
      <c r="AF156" s="244">
        <v>31920</v>
      </c>
      <c r="AG156" s="244">
        <v>35460</v>
      </c>
      <c r="AH156" s="244">
        <v>38340</v>
      </c>
      <c r="AI156" s="244">
        <v>41160</v>
      </c>
      <c r="AJ156" s="244">
        <v>43980</v>
      </c>
      <c r="AK156" s="244">
        <v>46860</v>
      </c>
      <c r="AL156" s="184" t="s">
        <v>724</v>
      </c>
      <c r="AM156" s="184" t="s">
        <v>724</v>
      </c>
      <c r="AN156" s="184" t="s">
        <v>288</v>
      </c>
      <c r="AO156" s="184">
        <v>1</v>
      </c>
      <c r="AP156" s="184" t="s">
        <v>725</v>
      </c>
      <c r="AQ156" s="184" t="s">
        <v>290</v>
      </c>
      <c r="AR156" s="184">
        <v>305</v>
      </c>
      <c r="AS156" s="184" t="s">
        <v>725</v>
      </c>
    </row>
    <row r="157" spans="1:45">
      <c r="A157" s="184" t="str">
        <f t="shared" si="2"/>
        <v>5/13/2016 - 4/13/2017McCulloch</v>
      </c>
      <c r="B157" s="184" t="s">
        <v>728</v>
      </c>
      <c r="C157" s="184" t="s">
        <v>214</v>
      </c>
      <c r="D157" s="184">
        <v>52000</v>
      </c>
      <c r="E157" s="243">
        <v>18350</v>
      </c>
      <c r="F157" s="243">
        <v>21000</v>
      </c>
      <c r="G157" s="243">
        <v>23600</v>
      </c>
      <c r="H157" s="243">
        <v>26200</v>
      </c>
      <c r="I157" s="243">
        <v>28300</v>
      </c>
      <c r="J157" s="243">
        <v>30400</v>
      </c>
      <c r="K157" s="243">
        <v>32500</v>
      </c>
      <c r="L157" s="243">
        <v>34600</v>
      </c>
      <c r="M157" s="244">
        <v>22020</v>
      </c>
      <c r="N157" s="244">
        <v>25200</v>
      </c>
      <c r="O157" s="244">
        <v>28320</v>
      </c>
      <c r="P157" s="244">
        <v>31440</v>
      </c>
      <c r="Q157" s="244">
        <v>33960</v>
      </c>
      <c r="R157" s="244">
        <v>36480</v>
      </c>
      <c r="S157" s="244">
        <v>39000</v>
      </c>
      <c r="T157" s="244">
        <v>41520</v>
      </c>
      <c r="U157" s="184" t="s">
        <v>286</v>
      </c>
      <c r="V157" s="243">
        <v>21200</v>
      </c>
      <c r="W157" s="243">
        <v>24200</v>
      </c>
      <c r="X157" s="243">
        <v>27250</v>
      </c>
      <c r="Y157" s="243">
        <v>30250</v>
      </c>
      <c r="Z157" s="243">
        <v>32700</v>
      </c>
      <c r="AA157" s="243">
        <v>35100</v>
      </c>
      <c r="AB157" s="243">
        <v>37550</v>
      </c>
      <c r="AC157" s="243">
        <v>39950</v>
      </c>
      <c r="AD157" s="244">
        <v>25440</v>
      </c>
      <c r="AE157" s="244">
        <v>29040</v>
      </c>
      <c r="AF157" s="244">
        <v>32700</v>
      </c>
      <c r="AG157" s="244">
        <v>36300</v>
      </c>
      <c r="AH157" s="244">
        <v>39240</v>
      </c>
      <c r="AI157" s="244">
        <v>42120</v>
      </c>
      <c r="AJ157" s="244">
        <v>45060</v>
      </c>
      <c r="AK157" s="244">
        <v>47940</v>
      </c>
      <c r="AL157" s="184" t="s">
        <v>727</v>
      </c>
      <c r="AM157" s="184" t="s">
        <v>727</v>
      </c>
      <c r="AN157" s="184" t="s">
        <v>288</v>
      </c>
      <c r="AO157" s="184">
        <v>0</v>
      </c>
      <c r="AP157" s="184" t="s">
        <v>728</v>
      </c>
      <c r="AQ157" s="184" t="s">
        <v>290</v>
      </c>
      <c r="AR157" s="184">
        <v>307</v>
      </c>
      <c r="AS157" s="184" t="s">
        <v>728</v>
      </c>
    </row>
    <row r="158" spans="1:45">
      <c r="A158" s="184" t="str">
        <f t="shared" si="2"/>
        <v>5/13/2016 - 4/13/2017McLennan</v>
      </c>
      <c r="B158" s="184" t="s">
        <v>731</v>
      </c>
      <c r="C158" s="184" t="s">
        <v>90</v>
      </c>
      <c r="D158" s="184">
        <v>51000</v>
      </c>
      <c r="E158" s="243">
        <v>18350</v>
      </c>
      <c r="F158" s="243">
        <v>21000</v>
      </c>
      <c r="G158" s="243">
        <v>23600</v>
      </c>
      <c r="H158" s="243">
        <v>26200</v>
      </c>
      <c r="I158" s="243">
        <v>28300</v>
      </c>
      <c r="J158" s="243">
        <v>30400</v>
      </c>
      <c r="K158" s="243">
        <v>32500</v>
      </c>
      <c r="L158" s="243">
        <v>34600</v>
      </c>
      <c r="M158" s="244">
        <v>22020</v>
      </c>
      <c r="N158" s="244">
        <v>25200</v>
      </c>
      <c r="O158" s="244">
        <v>28320</v>
      </c>
      <c r="P158" s="244">
        <v>31440</v>
      </c>
      <c r="Q158" s="244">
        <v>33960</v>
      </c>
      <c r="R158" s="244">
        <v>36480</v>
      </c>
      <c r="S158" s="244">
        <v>39000</v>
      </c>
      <c r="T158" s="244">
        <v>41520</v>
      </c>
      <c r="U158" s="184" t="s">
        <v>286</v>
      </c>
      <c r="V158" s="243">
        <v>20300</v>
      </c>
      <c r="W158" s="243">
        <v>23200</v>
      </c>
      <c r="X158" s="243">
        <v>26100</v>
      </c>
      <c r="Y158" s="243">
        <v>29000</v>
      </c>
      <c r="Z158" s="243">
        <v>31350</v>
      </c>
      <c r="AA158" s="243">
        <v>33650</v>
      </c>
      <c r="AB158" s="243">
        <v>36000</v>
      </c>
      <c r="AC158" s="243">
        <v>38300</v>
      </c>
      <c r="AD158" s="244">
        <v>24360</v>
      </c>
      <c r="AE158" s="244">
        <v>27840</v>
      </c>
      <c r="AF158" s="244">
        <v>31320</v>
      </c>
      <c r="AG158" s="244">
        <v>34800</v>
      </c>
      <c r="AH158" s="244">
        <v>37620</v>
      </c>
      <c r="AI158" s="244">
        <v>40380</v>
      </c>
      <c r="AJ158" s="244">
        <v>43200</v>
      </c>
      <c r="AK158" s="244">
        <v>45960</v>
      </c>
      <c r="AL158" s="184" t="s">
        <v>730</v>
      </c>
      <c r="AM158" s="184" t="s">
        <v>730</v>
      </c>
      <c r="AN158" s="184" t="s">
        <v>288</v>
      </c>
      <c r="AO158" s="184">
        <v>1</v>
      </c>
      <c r="AP158" s="184" t="s">
        <v>731</v>
      </c>
      <c r="AQ158" s="184" t="s">
        <v>290</v>
      </c>
      <c r="AR158" s="184">
        <v>309</v>
      </c>
      <c r="AS158" s="184" t="s">
        <v>731</v>
      </c>
    </row>
    <row r="159" spans="1:45">
      <c r="A159" s="184" t="str">
        <f t="shared" si="2"/>
        <v>5/13/2016 - 4/13/2017McMullen</v>
      </c>
      <c r="B159" s="184" t="s">
        <v>734</v>
      </c>
      <c r="C159" s="184" t="s">
        <v>215</v>
      </c>
      <c r="D159" s="184">
        <v>58100</v>
      </c>
      <c r="E159" s="243">
        <v>19750</v>
      </c>
      <c r="F159" s="243">
        <v>22550</v>
      </c>
      <c r="G159" s="243">
        <v>25350</v>
      </c>
      <c r="H159" s="243">
        <v>28150</v>
      </c>
      <c r="I159" s="243">
        <v>30450</v>
      </c>
      <c r="J159" s="243">
        <v>32700</v>
      </c>
      <c r="K159" s="243">
        <v>34950</v>
      </c>
      <c r="L159" s="243">
        <v>37200</v>
      </c>
      <c r="M159" s="244">
        <v>23700</v>
      </c>
      <c r="N159" s="244">
        <v>27060</v>
      </c>
      <c r="O159" s="244">
        <v>30420</v>
      </c>
      <c r="P159" s="244">
        <v>33780</v>
      </c>
      <c r="Q159" s="244">
        <v>36540</v>
      </c>
      <c r="R159" s="244">
        <v>39240</v>
      </c>
      <c r="S159" s="244">
        <v>41940</v>
      </c>
      <c r="T159" s="244">
        <v>44640</v>
      </c>
      <c r="U159" s="184" t="s">
        <v>286</v>
      </c>
      <c r="V159" s="243">
        <v>21700</v>
      </c>
      <c r="W159" s="243">
        <v>24800</v>
      </c>
      <c r="X159" s="243">
        <v>27900</v>
      </c>
      <c r="Y159" s="243">
        <v>31000</v>
      </c>
      <c r="Z159" s="243">
        <v>33500</v>
      </c>
      <c r="AA159" s="243">
        <v>36000</v>
      </c>
      <c r="AB159" s="243">
        <v>38450</v>
      </c>
      <c r="AC159" s="243">
        <v>40950</v>
      </c>
      <c r="AD159" s="244">
        <v>26040</v>
      </c>
      <c r="AE159" s="244">
        <v>29760</v>
      </c>
      <c r="AF159" s="244">
        <v>33480</v>
      </c>
      <c r="AG159" s="244">
        <v>37200</v>
      </c>
      <c r="AH159" s="244">
        <v>40200</v>
      </c>
      <c r="AI159" s="244">
        <v>43200</v>
      </c>
      <c r="AJ159" s="244">
        <v>46140</v>
      </c>
      <c r="AK159" s="244">
        <v>49140</v>
      </c>
      <c r="AL159" s="184" t="s">
        <v>733</v>
      </c>
      <c r="AM159" s="184" t="s">
        <v>733</v>
      </c>
      <c r="AN159" s="184" t="s">
        <v>288</v>
      </c>
      <c r="AO159" s="184">
        <v>0</v>
      </c>
      <c r="AP159" s="184" t="s">
        <v>734</v>
      </c>
      <c r="AQ159" s="184" t="s">
        <v>290</v>
      </c>
      <c r="AR159" s="184">
        <v>311</v>
      </c>
      <c r="AS159" s="184" t="s">
        <v>734</v>
      </c>
    </row>
    <row r="160" spans="1:45">
      <c r="A160" s="184" t="str">
        <f t="shared" si="2"/>
        <v>5/13/2016 - 4/13/2017Madison</v>
      </c>
      <c r="B160" s="184" t="s">
        <v>737</v>
      </c>
      <c r="C160" s="184" t="s">
        <v>208</v>
      </c>
      <c r="D160" s="184">
        <v>50600</v>
      </c>
      <c r="E160" s="243">
        <v>18350</v>
      </c>
      <c r="F160" s="243">
        <v>21000</v>
      </c>
      <c r="G160" s="243">
        <v>23600</v>
      </c>
      <c r="H160" s="243">
        <v>26200</v>
      </c>
      <c r="I160" s="243">
        <v>28300</v>
      </c>
      <c r="J160" s="243">
        <v>30400</v>
      </c>
      <c r="K160" s="243">
        <v>32500</v>
      </c>
      <c r="L160" s="243">
        <v>34600</v>
      </c>
      <c r="M160" s="244">
        <v>22020</v>
      </c>
      <c r="N160" s="244">
        <v>25200</v>
      </c>
      <c r="O160" s="244">
        <v>28320</v>
      </c>
      <c r="P160" s="244">
        <v>31440</v>
      </c>
      <c r="Q160" s="244">
        <v>33960</v>
      </c>
      <c r="R160" s="244">
        <v>36480</v>
      </c>
      <c r="S160" s="244">
        <v>39000</v>
      </c>
      <c r="T160" s="244">
        <v>41520</v>
      </c>
      <c r="U160" s="184" t="s">
        <v>301</v>
      </c>
      <c r="AL160" s="184" t="s">
        <v>736</v>
      </c>
      <c r="AM160" s="184" t="s">
        <v>736</v>
      </c>
      <c r="AN160" s="184" t="s">
        <v>288</v>
      </c>
      <c r="AO160" s="184">
        <v>0</v>
      </c>
      <c r="AP160" s="184" t="s">
        <v>737</v>
      </c>
      <c r="AQ160" s="184" t="s">
        <v>290</v>
      </c>
      <c r="AR160" s="184">
        <v>313</v>
      </c>
      <c r="AS160" s="184" t="s">
        <v>737</v>
      </c>
    </row>
    <row r="161" spans="1:45">
      <c r="A161" s="184" t="str">
        <f t="shared" si="2"/>
        <v>5/13/2016 - 4/13/2017Marion</v>
      </c>
      <c r="B161" s="184" t="s">
        <v>740</v>
      </c>
      <c r="C161" s="184" t="s">
        <v>209</v>
      </c>
      <c r="D161" s="184">
        <v>47400</v>
      </c>
      <c r="E161" s="243">
        <v>18350</v>
      </c>
      <c r="F161" s="243">
        <v>21000</v>
      </c>
      <c r="G161" s="243">
        <v>23600</v>
      </c>
      <c r="H161" s="243">
        <v>26200</v>
      </c>
      <c r="I161" s="243">
        <v>28300</v>
      </c>
      <c r="J161" s="243">
        <v>30400</v>
      </c>
      <c r="K161" s="243">
        <v>32500</v>
      </c>
      <c r="L161" s="243">
        <v>34600</v>
      </c>
      <c r="M161" s="244">
        <v>22020</v>
      </c>
      <c r="N161" s="244">
        <v>25200</v>
      </c>
      <c r="O161" s="244">
        <v>28320</v>
      </c>
      <c r="P161" s="244">
        <v>31440</v>
      </c>
      <c r="Q161" s="244">
        <v>33960</v>
      </c>
      <c r="R161" s="244">
        <v>36480</v>
      </c>
      <c r="S161" s="244">
        <v>39000</v>
      </c>
      <c r="T161" s="244">
        <v>41520</v>
      </c>
      <c r="U161" s="184" t="s">
        <v>286</v>
      </c>
      <c r="V161" s="243">
        <v>18550</v>
      </c>
      <c r="W161" s="243">
        <v>21200</v>
      </c>
      <c r="X161" s="243">
        <v>23850</v>
      </c>
      <c r="Y161" s="243">
        <v>26450</v>
      </c>
      <c r="Z161" s="243">
        <v>28600</v>
      </c>
      <c r="AA161" s="243">
        <v>30700</v>
      </c>
      <c r="AB161" s="243">
        <v>32800</v>
      </c>
      <c r="AC161" s="243">
        <v>34950</v>
      </c>
      <c r="AD161" s="244">
        <v>22260</v>
      </c>
      <c r="AE161" s="244">
        <v>25440</v>
      </c>
      <c r="AF161" s="244">
        <v>28620</v>
      </c>
      <c r="AG161" s="244">
        <v>31740</v>
      </c>
      <c r="AH161" s="244">
        <v>34320</v>
      </c>
      <c r="AI161" s="244">
        <v>36840</v>
      </c>
      <c r="AJ161" s="244">
        <v>39360</v>
      </c>
      <c r="AK161" s="244">
        <v>41940</v>
      </c>
      <c r="AL161" s="184" t="s">
        <v>739</v>
      </c>
      <c r="AM161" s="184" t="s">
        <v>739</v>
      </c>
      <c r="AN161" s="184" t="s">
        <v>288</v>
      </c>
      <c r="AO161" s="184">
        <v>0</v>
      </c>
      <c r="AP161" s="184" t="s">
        <v>740</v>
      </c>
      <c r="AQ161" s="184" t="s">
        <v>290</v>
      </c>
      <c r="AR161" s="184">
        <v>315</v>
      </c>
      <c r="AS161" s="184" t="s">
        <v>740</v>
      </c>
    </row>
    <row r="162" spans="1:45">
      <c r="A162" s="184" t="str">
        <f t="shared" si="2"/>
        <v>5/13/2016 - 4/13/2017Martin</v>
      </c>
      <c r="B162" s="184" t="s">
        <v>743</v>
      </c>
      <c r="C162" s="184" t="s">
        <v>210</v>
      </c>
      <c r="D162" s="184">
        <v>51000</v>
      </c>
      <c r="E162" s="243">
        <v>18450</v>
      </c>
      <c r="F162" s="243">
        <v>21050</v>
      </c>
      <c r="G162" s="243">
        <v>23700</v>
      </c>
      <c r="H162" s="243">
        <v>26300</v>
      </c>
      <c r="I162" s="243">
        <v>28450</v>
      </c>
      <c r="J162" s="243">
        <v>30550</v>
      </c>
      <c r="K162" s="243">
        <v>32650</v>
      </c>
      <c r="L162" s="243">
        <v>34750</v>
      </c>
      <c r="M162" s="244">
        <v>22140</v>
      </c>
      <c r="N162" s="244">
        <v>25260</v>
      </c>
      <c r="O162" s="244">
        <v>28440</v>
      </c>
      <c r="P162" s="244">
        <v>31560</v>
      </c>
      <c r="Q162" s="244">
        <v>34140</v>
      </c>
      <c r="R162" s="244">
        <v>36660</v>
      </c>
      <c r="S162" s="244">
        <v>39180</v>
      </c>
      <c r="T162" s="244">
        <v>41700</v>
      </c>
      <c r="U162" s="184" t="s">
        <v>286</v>
      </c>
      <c r="V162" s="243">
        <v>19550</v>
      </c>
      <c r="W162" s="243">
        <v>22350</v>
      </c>
      <c r="X162" s="243">
        <v>25150</v>
      </c>
      <c r="Y162" s="243">
        <v>27900</v>
      </c>
      <c r="Z162" s="243">
        <v>30150</v>
      </c>
      <c r="AA162" s="243">
        <v>32400</v>
      </c>
      <c r="AB162" s="243">
        <v>34600</v>
      </c>
      <c r="AC162" s="243">
        <v>36850</v>
      </c>
      <c r="AD162" s="244">
        <v>23460</v>
      </c>
      <c r="AE162" s="244">
        <v>26820</v>
      </c>
      <c r="AF162" s="244">
        <v>30180</v>
      </c>
      <c r="AG162" s="244">
        <v>33480</v>
      </c>
      <c r="AH162" s="244">
        <v>36180</v>
      </c>
      <c r="AI162" s="244">
        <v>38880</v>
      </c>
      <c r="AJ162" s="244">
        <v>41520</v>
      </c>
      <c r="AK162" s="244">
        <v>44220</v>
      </c>
      <c r="AL162" s="184" t="s">
        <v>742</v>
      </c>
      <c r="AM162" s="184" t="s">
        <v>742</v>
      </c>
      <c r="AN162" s="184" t="s">
        <v>288</v>
      </c>
      <c r="AO162" s="184">
        <v>1</v>
      </c>
      <c r="AP162" s="184" t="s">
        <v>743</v>
      </c>
      <c r="AQ162" s="184" t="s">
        <v>290</v>
      </c>
      <c r="AR162" s="184">
        <v>317</v>
      </c>
      <c r="AS162" s="184" t="s">
        <v>743</v>
      </c>
    </row>
    <row r="163" spans="1:45">
      <c r="A163" s="184" t="str">
        <f t="shared" si="2"/>
        <v>5/13/2016 - 4/13/2017Mason</v>
      </c>
      <c r="B163" s="184" t="s">
        <v>746</v>
      </c>
      <c r="C163" s="184" t="s">
        <v>211</v>
      </c>
      <c r="D163" s="184">
        <v>61100</v>
      </c>
      <c r="E163" s="243">
        <v>21400</v>
      </c>
      <c r="F163" s="243">
        <v>24450</v>
      </c>
      <c r="G163" s="243">
        <v>27500</v>
      </c>
      <c r="H163" s="243">
        <v>30550</v>
      </c>
      <c r="I163" s="243">
        <v>33000</v>
      </c>
      <c r="J163" s="243">
        <v>35450</v>
      </c>
      <c r="K163" s="243">
        <v>37900</v>
      </c>
      <c r="L163" s="243">
        <v>40350</v>
      </c>
      <c r="M163" s="244">
        <v>25680</v>
      </c>
      <c r="N163" s="244">
        <v>29340</v>
      </c>
      <c r="O163" s="244">
        <v>33000</v>
      </c>
      <c r="P163" s="244">
        <v>36660</v>
      </c>
      <c r="Q163" s="244">
        <v>39600</v>
      </c>
      <c r="R163" s="244">
        <v>42540</v>
      </c>
      <c r="S163" s="244">
        <v>45480</v>
      </c>
      <c r="T163" s="244">
        <v>48420</v>
      </c>
      <c r="U163" s="184" t="s">
        <v>286</v>
      </c>
      <c r="V163" s="243">
        <v>22400</v>
      </c>
      <c r="W163" s="243">
        <v>25600</v>
      </c>
      <c r="X163" s="243">
        <v>28800</v>
      </c>
      <c r="Y163" s="243">
        <v>32000</v>
      </c>
      <c r="Z163" s="243">
        <v>34600</v>
      </c>
      <c r="AA163" s="243">
        <v>37150</v>
      </c>
      <c r="AB163" s="243">
        <v>39700</v>
      </c>
      <c r="AC163" s="243">
        <v>42250</v>
      </c>
      <c r="AD163" s="244">
        <v>26880</v>
      </c>
      <c r="AE163" s="244">
        <v>30720</v>
      </c>
      <c r="AF163" s="244">
        <v>34560</v>
      </c>
      <c r="AG163" s="244">
        <v>38400</v>
      </c>
      <c r="AH163" s="244">
        <v>41520</v>
      </c>
      <c r="AI163" s="244">
        <v>44580</v>
      </c>
      <c r="AJ163" s="244">
        <v>47640</v>
      </c>
      <c r="AK163" s="244">
        <v>50700</v>
      </c>
      <c r="AL163" s="184" t="s">
        <v>745</v>
      </c>
      <c r="AM163" s="184" t="s">
        <v>745</v>
      </c>
      <c r="AN163" s="184" t="s">
        <v>288</v>
      </c>
      <c r="AO163" s="184">
        <v>0</v>
      </c>
      <c r="AP163" s="184" t="s">
        <v>746</v>
      </c>
      <c r="AQ163" s="184" t="s">
        <v>290</v>
      </c>
      <c r="AR163" s="184">
        <v>319</v>
      </c>
      <c r="AS163" s="184" t="s">
        <v>746</v>
      </c>
    </row>
    <row r="164" spans="1:45">
      <c r="A164" s="184" t="str">
        <f t="shared" si="2"/>
        <v>5/13/2016 - 4/13/2017Matagorda</v>
      </c>
      <c r="B164" s="184" t="s">
        <v>749</v>
      </c>
      <c r="C164" s="184" t="s">
        <v>212</v>
      </c>
      <c r="D164" s="184">
        <v>52500</v>
      </c>
      <c r="E164" s="243">
        <v>18400</v>
      </c>
      <c r="F164" s="243">
        <v>21000</v>
      </c>
      <c r="G164" s="243">
        <v>23650</v>
      </c>
      <c r="H164" s="243">
        <v>26250</v>
      </c>
      <c r="I164" s="243">
        <v>28350</v>
      </c>
      <c r="J164" s="243">
        <v>30450</v>
      </c>
      <c r="K164" s="243">
        <v>32550</v>
      </c>
      <c r="L164" s="243">
        <v>34650</v>
      </c>
      <c r="M164" s="244">
        <v>22080</v>
      </c>
      <c r="N164" s="244">
        <v>25200</v>
      </c>
      <c r="O164" s="244">
        <v>28380</v>
      </c>
      <c r="P164" s="244">
        <v>31500</v>
      </c>
      <c r="Q164" s="244">
        <v>34020</v>
      </c>
      <c r="R164" s="244">
        <v>36540</v>
      </c>
      <c r="S164" s="244">
        <v>39060</v>
      </c>
      <c r="T164" s="244">
        <v>41580</v>
      </c>
      <c r="U164" s="184" t="s">
        <v>286</v>
      </c>
      <c r="V164" s="243">
        <v>18900</v>
      </c>
      <c r="W164" s="243">
        <v>21600</v>
      </c>
      <c r="X164" s="243">
        <v>24300</v>
      </c>
      <c r="Y164" s="243">
        <v>26950</v>
      </c>
      <c r="Z164" s="243">
        <v>29150</v>
      </c>
      <c r="AA164" s="243">
        <v>31300</v>
      </c>
      <c r="AB164" s="243">
        <v>33450</v>
      </c>
      <c r="AC164" s="243">
        <v>35600</v>
      </c>
      <c r="AD164" s="244">
        <v>22680</v>
      </c>
      <c r="AE164" s="244">
        <v>25920</v>
      </c>
      <c r="AF164" s="244">
        <v>29160</v>
      </c>
      <c r="AG164" s="244">
        <v>32340</v>
      </c>
      <c r="AH164" s="244">
        <v>34980</v>
      </c>
      <c r="AI164" s="244">
        <v>37560</v>
      </c>
      <c r="AJ164" s="244">
        <v>40140</v>
      </c>
      <c r="AK164" s="244">
        <v>42720</v>
      </c>
      <c r="AL164" s="184" t="s">
        <v>748</v>
      </c>
      <c r="AM164" s="184" t="s">
        <v>748</v>
      </c>
      <c r="AN164" s="184" t="s">
        <v>288</v>
      </c>
      <c r="AO164" s="184">
        <v>0</v>
      </c>
      <c r="AP164" s="184" t="s">
        <v>749</v>
      </c>
      <c r="AQ164" s="184" t="s">
        <v>290</v>
      </c>
      <c r="AR164" s="184">
        <v>321</v>
      </c>
      <c r="AS164" s="184" t="s">
        <v>749</v>
      </c>
    </row>
    <row r="165" spans="1:45">
      <c r="A165" s="184" t="str">
        <f t="shared" si="2"/>
        <v>5/13/2016 - 4/13/2017Maverick</v>
      </c>
      <c r="B165" s="184" t="s">
        <v>752</v>
      </c>
      <c r="C165" s="184" t="s">
        <v>213</v>
      </c>
      <c r="D165" s="184">
        <v>35700</v>
      </c>
      <c r="E165" s="243">
        <v>18350</v>
      </c>
      <c r="F165" s="243">
        <v>21000</v>
      </c>
      <c r="G165" s="243">
        <v>23600</v>
      </c>
      <c r="H165" s="243">
        <v>26200</v>
      </c>
      <c r="I165" s="243">
        <v>28300</v>
      </c>
      <c r="J165" s="243">
        <v>30400</v>
      </c>
      <c r="K165" s="243">
        <v>32500</v>
      </c>
      <c r="L165" s="243">
        <v>34600</v>
      </c>
      <c r="M165" s="244">
        <v>22020</v>
      </c>
      <c r="N165" s="244">
        <v>25200</v>
      </c>
      <c r="O165" s="244">
        <v>28320</v>
      </c>
      <c r="P165" s="244">
        <v>31440</v>
      </c>
      <c r="Q165" s="244">
        <v>33960</v>
      </c>
      <c r="R165" s="244">
        <v>36480</v>
      </c>
      <c r="S165" s="244">
        <v>39000</v>
      </c>
      <c r="T165" s="244">
        <v>41520</v>
      </c>
      <c r="U165" s="184" t="s">
        <v>286</v>
      </c>
      <c r="V165" s="243">
        <v>19500</v>
      </c>
      <c r="W165" s="243">
        <v>22250</v>
      </c>
      <c r="X165" s="243">
        <v>25050</v>
      </c>
      <c r="Y165" s="243">
        <v>27800</v>
      </c>
      <c r="Z165" s="243">
        <v>30050</v>
      </c>
      <c r="AA165" s="243">
        <v>32250</v>
      </c>
      <c r="AB165" s="243">
        <v>34500</v>
      </c>
      <c r="AC165" s="243">
        <v>36700</v>
      </c>
      <c r="AD165" s="244">
        <v>23400</v>
      </c>
      <c r="AE165" s="244">
        <v>26700</v>
      </c>
      <c r="AF165" s="244">
        <v>30060</v>
      </c>
      <c r="AG165" s="244">
        <v>33360</v>
      </c>
      <c r="AH165" s="244">
        <v>36060</v>
      </c>
      <c r="AI165" s="244">
        <v>38700</v>
      </c>
      <c r="AJ165" s="244">
        <v>41400</v>
      </c>
      <c r="AK165" s="244">
        <v>44040</v>
      </c>
      <c r="AL165" s="184" t="s">
        <v>751</v>
      </c>
      <c r="AM165" s="184" t="s">
        <v>751</v>
      </c>
      <c r="AN165" s="184" t="s">
        <v>288</v>
      </c>
      <c r="AO165" s="184">
        <v>0</v>
      </c>
      <c r="AP165" s="184" t="s">
        <v>752</v>
      </c>
      <c r="AQ165" s="184" t="s">
        <v>290</v>
      </c>
      <c r="AR165" s="184">
        <v>323</v>
      </c>
      <c r="AS165" s="184" t="s">
        <v>752</v>
      </c>
    </row>
    <row r="166" spans="1:45">
      <c r="A166" s="184" t="str">
        <f t="shared" si="2"/>
        <v>5/13/2016 - 4/13/2017Medina</v>
      </c>
      <c r="B166" s="184" t="s">
        <v>755</v>
      </c>
      <c r="C166" s="184" t="s">
        <v>216</v>
      </c>
      <c r="D166" s="184">
        <v>63600</v>
      </c>
      <c r="E166" s="243">
        <v>22300</v>
      </c>
      <c r="F166" s="243">
        <v>25450</v>
      </c>
      <c r="G166" s="243">
        <v>28650</v>
      </c>
      <c r="H166" s="243">
        <v>31800</v>
      </c>
      <c r="I166" s="243">
        <v>34350</v>
      </c>
      <c r="J166" s="243">
        <v>36900</v>
      </c>
      <c r="K166" s="243">
        <v>39450</v>
      </c>
      <c r="L166" s="243">
        <v>42000</v>
      </c>
      <c r="M166" s="244">
        <v>26760</v>
      </c>
      <c r="N166" s="244">
        <v>30540</v>
      </c>
      <c r="O166" s="244">
        <v>34380</v>
      </c>
      <c r="P166" s="244">
        <v>38160</v>
      </c>
      <c r="Q166" s="244">
        <v>41220</v>
      </c>
      <c r="R166" s="244">
        <v>44280</v>
      </c>
      <c r="S166" s="244">
        <v>47340</v>
      </c>
      <c r="T166" s="244">
        <v>50400</v>
      </c>
      <c r="U166" s="184" t="s">
        <v>286</v>
      </c>
      <c r="V166" s="243">
        <v>22500</v>
      </c>
      <c r="W166" s="243">
        <v>25700</v>
      </c>
      <c r="X166" s="243">
        <v>28900</v>
      </c>
      <c r="Y166" s="243">
        <v>32100</v>
      </c>
      <c r="Z166" s="243">
        <v>34700</v>
      </c>
      <c r="AA166" s="243">
        <v>37250</v>
      </c>
      <c r="AB166" s="243">
        <v>39850</v>
      </c>
      <c r="AC166" s="243">
        <v>42400</v>
      </c>
      <c r="AD166" s="244">
        <v>27000</v>
      </c>
      <c r="AE166" s="244">
        <v>30840</v>
      </c>
      <c r="AF166" s="244">
        <v>34680</v>
      </c>
      <c r="AG166" s="244">
        <v>38520</v>
      </c>
      <c r="AH166" s="244">
        <v>41640</v>
      </c>
      <c r="AI166" s="244">
        <v>44700</v>
      </c>
      <c r="AJ166" s="244">
        <v>47820</v>
      </c>
      <c r="AK166" s="244">
        <v>50880</v>
      </c>
      <c r="AL166" s="184" t="s">
        <v>754</v>
      </c>
      <c r="AM166" s="184" t="s">
        <v>754</v>
      </c>
      <c r="AN166" s="184" t="s">
        <v>288</v>
      </c>
      <c r="AO166" s="184">
        <v>1</v>
      </c>
      <c r="AP166" s="184" t="s">
        <v>755</v>
      </c>
      <c r="AQ166" s="184" t="s">
        <v>290</v>
      </c>
      <c r="AR166" s="184">
        <v>325</v>
      </c>
      <c r="AS166" s="184" t="s">
        <v>755</v>
      </c>
    </row>
    <row r="167" spans="1:45">
      <c r="A167" s="184" t="str">
        <f t="shared" si="2"/>
        <v>5/13/2016 - 4/13/2017Menard</v>
      </c>
      <c r="B167" s="184" t="s">
        <v>758</v>
      </c>
      <c r="C167" s="184" t="s">
        <v>217</v>
      </c>
      <c r="D167" s="184">
        <v>42300</v>
      </c>
      <c r="E167" s="243">
        <v>18350</v>
      </c>
      <c r="F167" s="243">
        <v>21000</v>
      </c>
      <c r="G167" s="243">
        <v>23600</v>
      </c>
      <c r="H167" s="243">
        <v>26200</v>
      </c>
      <c r="I167" s="243">
        <v>28300</v>
      </c>
      <c r="J167" s="243">
        <v>30400</v>
      </c>
      <c r="K167" s="243">
        <v>32500</v>
      </c>
      <c r="L167" s="243">
        <v>34600</v>
      </c>
      <c r="M167" s="244">
        <v>22020</v>
      </c>
      <c r="N167" s="244">
        <v>25200</v>
      </c>
      <c r="O167" s="244">
        <v>28320</v>
      </c>
      <c r="P167" s="244">
        <v>31440</v>
      </c>
      <c r="Q167" s="244">
        <v>33960</v>
      </c>
      <c r="R167" s="244">
        <v>36480</v>
      </c>
      <c r="S167" s="244">
        <v>39000</v>
      </c>
      <c r="T167" s="244">
        <v>41520</v>
      </c>
      <c r="U167" s="184" t="s">
        <v>286</v>
      </c>
      <c r="V167" s="243">
        <v>23950</v>
      </c>
      <c r="W167" s="243">
        <v>27350</v>
      </c>
      <c r="X167" s="243">
        <v>30750</v>
      </c>
      <c r="Y167" s="243">
        <v>34150</v>
      </c>
      <c r="Z167" s="243">
        <v>36900</v>
      </c>
      <c r="AA167" s="243">
        <v>39650</v>
      </c>
      <c r="AB167" s="243">
        <v>42350</v>
      </c>
      <c r="AC167" s="243">
        <v>45100</v>
      </c>
      <c r="AD167" s="244">
        <v>28740</v>
      </c>
      <c r="AE167" s="244">
        <v>32820</v>
      </c>
      <c r="AF167" s="244">
        <v>36900</v>
      </c>
      <c r="AG167" s="244">
        <v>40980</v>
      </c>
      <c r="AH167" s="244">
        <v>44280</v>
      </c>
      <c r="AI167" s="244">
        <v>47580</v>
      </c>
      <c r="AJ167" s="244">
        <v>50820</v>
      </c>
      <c r="AK167" s="244">
        <v>54120</v>
      </c>
      <c r="AL167" s="184" t="s">
        <v>757</v>
      </c>
      <c r="AM167" s="184" t="s">
        <v>757</v>
      </c>
      <c r="AN167" s="184" t="s">
        <v>288</v>
      </c>
      <c r="AO167" s="184">
        <v>0</v>
      </c>
      <c r="AP167" s="184" t="s">
        <v>758</v>
      </c>
      <c r="AQ167" s="184" t="s">
        <v>290</v>
      </c>
      <c r="AR167" s="184">
        <v>327</v>
      </c>
      <c r="AS167" s="184" t="s">
        <v>758</v>
      </c>
    </row>
    <row r="168" spans="1:45">
      <c r="A168" s="184" t="str">
        <f t="shared" si="2"/>
        <v>5/13/2016 - 4/13/2017Midland</v>
      </c>
      <c r="B168" s="184" t="s">
        <v>761</v>
      </c>
      <c r="C168" s="184" t="s">
        <v>71</v>
      </c>
      <c r="D168" s="184">
        <v>87500</v>
      </c>
      <c r="E168" s="243">
        <v>26600</v>
      </c>
      <c r="F168" s="243">
        <v>30400</v>
      </c>
      <c r="G168" s="243">
        <v>34200</v>
      </c>
      <c r="H168" s="243">
        <v>37950</v>
      </c>
      <c r="I168" s="243">
        <v>41000</v>
      </c>
      <c r="J168" s="243">
        <v>44050</v>
      </c>
      <c r="K168" s="243">
        <v>47100</v>
      </c>
      <c r="L168" s="243">
        <v>50100</v>
      </c>
      <c r="M168" s="244">
        <v>31920</v>
      </c>
      <c r="N168" s="244">
        <v>36480</v>
      </c>
      <c r="O168" s="244">
        <v>41040</v>
      </c>
      <c r="P168" s="244">
        <v>45540</v>
      </c>
      <c r="Q168" s="244">
        <v>49200</v>
      </c>
      <c r="R168" s="244">
        <v>52860</v>
      </c>
      <c r="S168" s="244">
        <v>56520</v>
      </c>
      <c r="T168" s="244">
        <v>60120</v>
      </c>
      <c r="U168" s="184" t="s">
        <v>286</v>
      </c>
      <c r="V168" s="243">
        <v>30650</v>
      </c>
      <c r="W168" s="243">
        <v>35000</v>
      </c>
      <c r="X168" s="243">
        <v>39400</v>
      </c>
      <c r="Y168" s="243">
        <v>43750</v>
      </c>
      <c r="Z168" s="243">
        <v>47250</v>
      </c>
      <c r="AA168" s="243">
        <v>50750</v>
      </c>
      <c r="AB168" s="243">
        <v>54250</v>
      </c>
      <c r="AC168" s="243">
        <v>57750</v>
      </c>
      <c r="AD168" s="244">
        <v>36780</v>
      </c>
      <c r="AE168" s="244">
        <v>42000</v>
      </c>
      <c r="AF168" s="244">
        <v>47280</v>
      </c>
      <c r="AG168" s="244">
        <v>52500</v>
      </c>
      <c r="AH168" s="244">
        <v>56700</v>
      </c>
      <c r="AI168" s="244">
        <v>60900</v>
      </c>
      <c r="AJ168" s="244">
        <v>65100</v>
      </c>
      <c r="AK168" s="244">
        <v>69300</v>
      </c>
      <c r="AL168" s="184" t="s">
        <v>760</v>
      </c>
      <c r="AM168" s="184" t="s">
        <v>760</v>
      </c>
      <c r="AN168" s="184" t="s">
        <v>288</v>
      </c>
      <c r="AO168" s="184">
        <v>1</v>
      </c>
      <c r="AP168" s="184" t="s">
        <v>761</v>
      </c>
      <c r="AQ168" s="184" t="s">
        <v>290</v>
      </c>
      <c r="AR168" s="184">
        <v>329</v>
      </c>
      <c r="AS168" s="184" t="s">
        <v>761</v>
      </c>
    </row>
    <row r="169" spans="1:45">
      <c r="A169" s="184" t="str">
        <f t="shared" si="2"/>
        <v>5/13/2016 - 4/13/2017Milam</v>
      </c>
      <c r="B169" s="184" t="s">
        <v>764</v>
      </c>
      <c r="C169" s="184" t="s">
        <v>218</v>
      </c>
      <c r="D169" s="184">
        <v>51200</v>
      </c>
      <c r="E169" s="243">
        <v>18350</v>
      </c>
      <c r="F169" s="243">
        <v>21000</v>
      </c>
      <c r="G169" s="243">
        <v>23600</v>
      </c>
      <c r="H169" s="243">
        <v>26200</v>
      </c>
      <c r="I169" s="243">
        <v>28300</v>
      </c>
      <c r="J169" s="243">
        <v>30400</v>
      </c>
      <c r="K169" s="243">
        <v>32500</v>
      </c>
      <c r="L169" s="243">
        <v>34600</v>
      </c>
      <c r="M169" s="244">
        <v>22020</v>
      </c>
      <c r="N169" s="244">
        <v>25200</v>
      </c>
      <c r="O169" s="244">
        <v>28320</v>
      </c>
      <c r="P169" s="244">
        <v>31440</v>
      </c>
      <c r="Q169" s="244">
        <v>33960</v>
      </c>
      <c r="R169" s="244">
        <v>36480</v>
      </c>
      <c r="S169" s="244">
        <v>39000</v>
      </c>
      <c r="T169" s="244">
        <v>41520</v>
      </c>
      <c r="U169" s="184" t="s">
        <v>286</v>
      </c>
      <c r="V169" s="243">
        <v>18900</v>
      </c>
      <c r="W169" s="243">
        <v>21600</v>
      </c>
      <c r="X169" s="243">
        <v>24300</v>
      </c>
      <c r="Y169" s="243">
        <v>27000</v>
      </c>
      <c r="Z169" s="243">
        <v>29200</v>
      </c>
      <c r="AA169" s="243">
        <v>31350</v>
      </c>
      <c r="AB169" s="243">
        <v>33500</v>
      </c>
      <c r="AC169" s="243">
        <v>35650</v>
      </c>
      <c r="AD169" s="244">
        <v>22680</v>
      </c>
      <c r="AE169" s="244">
        <v>25920</v>
      </c>
      <c r="AF169" s="244">
        <v>29160</v>
      </c>
      <c r="AG169" s="244">
        <v>32400</v>
      </c>
      <c r="AH169" s="244">
        <v>35040</v>
      </c>
      <c r="AI169" s="244">
        <v>37620</v>
      </c>
      <c r="AJ169" s="244">
        <v>40200</v>
      </c>
      <c r="AK169" s="244">
        <v>42780</v>
      </c>
      <c r="AL169" s="184" t="s">
        <v>763</v>
      </c>
      <c r="AM169" s="184" t="s">
        <v>763</v>
      </c>
      <c r="AN169" s="184" t="s">
        <v>288</v>
      </c>
      <c r="AO169" s="184">
        <v>0</v>
      </c>
      <c r="AP169" s="184" t="s">
        <v>764</v>
      </c>
      <c r="AQ169" s="184" t="s">
        <v>290</v>
      </c>
      <c r="AR169" s="184">
        <v>331</v>
      </c>
      <c r="AS169" s="184" t="s">
        <v>764</v>
      </c>
    </row>
    <row r="170" spans="1:45">
      <c r="A170" s="184" t="str">
        <f t="shared" si="2"/>
        <v>5/13/2016 - 4/13/2017Mills</v>
      </c>
      <c r="B170" s="184" t="s">
        <v>767</v>
      </c>
      <c r="C170" s="184" t="s">
        <v>219</v>
      </c>
      <c r="D170" s="184">
        <v>52900</v>
      </c>
      <c r="E170" s="243">
        <v>18550</v>
      </c>
      <c r="F170" s="243">
        <v>21200</v>
      </c>
      <c r="G170" s="243">
        <v>23850</v>
      </c>
      <c r="H170" s="243">
        <v>26450</v>
      </c>
      <c r="I170" s="243">
        <v>28600</v>
      </c>
      <c r="J170" s="243">
        <v>30700</v>
      </c>
      <c r="K170" s="243">
        <v>32800</v>
      </c>
      <c r="L170" s="243">
        <v>34950</v>
      </c>
      <c r="M170" s="244">
        <v>22260</v>
      </c>
      <c r="N170" s="244">
        <v>25440</v>
      </c>
      <c r="O170" s="244">
        <v>28620</v>
      </c>
      <c r="P170" s="244">
        <v>31740</v>
      </c>
      <c r="Q170" s="244">
        <v>34320</v>
      </c>
      <c r="R170" s="244">
        <v>36840</v>
      </c>
      <c r="S170" s="244">
        <v>39360</v>
      </c>
      <c r="T170" s="244">
        <v>41940</v>
      </c>
      <c r="U170" s="184" t="s">
        <v>301</v>
      </c>
      <c r="AL170" s="184" t="s">
        <v>766</v>
      </c>
      <c r="AM170" s="184" t="s">
        <v>766</v>
      </c>
      <c r="AN170" s="184" t="s">
        <v>288</v>
      </c>
      <c r="AO170" s="184">
        <v>0</v>
      </c>
      <c r="AP170" s="184" t="s">
        <v>767</v>
      </c>
      <c r="AQ170" s="184" t="s">
        <v>290</v>
      </c>
      <c r="AR170" s="184">
        <v>333</v>
      </c>
      <c r="AS170" s="184" t="s">
        <v>767</v>
      </c>
    </row>
    <row r="171" spans="1:45">
      <c r="A171" s="184" t="str">
        <f t="shared" si="2"/>
        <v>5/13/2016 - 4/13/2017Mitchell</v>
      </c>
      <c r="B171" s="184" t="s">
        <v>770</v>
      </c>
      <c r="C171" s="184" t="s">
        <v>220</v>
      </c>
      <c r="D171" s="184">
        <v>54400</v>
      </c>
      <c r="E171" s="243">
        <v>19050</v>
      </c>
      <c r="F171" s="243">
        <v>21800</v>
      </c>
      <c r="G171" s="243">
        <v>24500</v>
      </c>
      <c r="H171" s="243">
        <v>27200</v>
      </c>
      <c r="I171" s="243">
        <v>29400</v>
      </c>
      <c r="J171" s="243">
        <v>31600</v>
      </c>
      <c r="K171" s="243">
        <v>33750</v>
      </c>
      <c r="L171" s="243">
        <v>35950</v>
      </c>
      <c r="M171" s="244">
        <v>22860</v>
      </c>
      <c r="N171" s="244">
        <v>26160</v>
      </c>
      <c r="O171" s="244">
        <v>29400</v>
      </c>
      <c r="P171" s="244">
        <v>32640</v>
      </c>
      <c r="Q171" s="244">
        <v>35280</v>
      </c>
      <c r="R171" s="244">
        <v>37920</v>
      </c>
      <c r="S171" s="244">
        <v>40500</v>
      </c>
      <c r="T171" s="244">
        <v>43140</v>
      </c>
      <c r="U171" s="184" t="s">
        <v>286</v>
      </c>
      <c r="V171" s="243">
        <v>22650</v>
      </c>
      <c r="W171" s="243">
        <v>25850</v>
      </c>
      <c r="X171" s="243">
        <v>29100</v>
      </c>
      <c r="Y171" s="243">
        <v>32300</v>
      </c>
      <c r="Z171" s="243">
        <v>34900</v>
      </c>
      <c r="AA171" s="243">
        <v>37500</v>
      </c>
      <c r="AB171" s="243">
        <v>40100</v>
      </c>
      <c r="AC171" s="243">
        <v>42650</v>
      </c>
      <c r="AD171" s="244">
        <v>27180</v>
      </c>
      <c r="AE171" s="244">
        <v>31020</v>
      </c>
      <c r="AF171" s="244">
        <v>34920</v>
      </c>
      <c r="AG171" s="244">
        <v>38760</v>
      </c>
      <c r="AH171" s="244">
        <v>41880</v>
      </c>
      <c r="AI171" s="244">
        <v>45000</v>
      </c>
      <c r="AJ171" s="244">
        <v>48120</v>
      </c>
      <c r="AK171" s="244">
        <v>51180</v>
      </c>
      <c r="AL171" s="184" t="s">
        <v>769</v>
      </c>
      <c r="AM171" s="184" t="s">
        <v>769</v>
      </c>
      <c r="AN171" s="184" t="s">
        <v>288</v>
      </c>
      <c r="AO171" s="184">
        <v>0</v>
      </c>
      <c r="AP171" s="184" t="s">
        <v>770</v>
      </c>
      <c r="AQ171" s="184" t="s">
        <v>290</v>
      </c>
      <c r="AR171" s="184">
        <v>335</v>
      </c>
      <c r="AS171" s="184" t="s">
        <v>770</v>
      </c>
    </row>
    <row r="172" spans="1:45">
      <c r="A172" s="184" t="str">
        <f t="shared" si="2"/>
        <v>5/13/2016 - 4/13/2017Montague</v>
      </c>
      <c r="B172" s="184" t="s">
        <v>773</v>
      </c>
      <c r="C172" s="184" t="s">
        <v>221</v>
      </c>
      <c r="D172" s="184">
        <v>56700</v>
      </c>
      <c r="E172" s="243">
        <v>19850</v>
      </c>
      <c r="F172" s="243">
        <v>22700</v>
      </c>
      <c r="G172" s="243">
        <v>25550</v>
      </c>
      <c r="H172" s="243">
        <v>28350</v>
      </c>
      <c r="I172" s="243">
        <v>30650</v>
      </c>
      <c r="J172" s="243">
        <v>32900</v>
      </c>
      <c r="K172" s="243">
        <v>35200</v>
      </c>
      <c r="L172" s="243">
        <v>37450</v>
      </c>
      <c r="M172" s="244">
        <v>23820</v>
      </c>
      <c r="N172" s="244">
        <v>27240</v>
      </c>
      <c r="O172" s="244">
        <v>30660</v>
      </c>
      <c r="P172" s="244">
        <v>34020</v>
      </c>
      <c r="Q172" s="244">
        <v>36780</v>
      </c>
      <c r="R172" s="244">
        <v>39480</v>
      </c>
      <c r="S172" s="244">
        <v>42240</v>
      </c>
      <c r="T172" s="244">
        <v>44940</v>
      </c>
      <c r="U172" s="184" t="s">
        <v>286</v>
      </c>
      <c r="V172" s="243">
        <v>20700</v>
      </c>
      <c r="W172" s="243">
        <v>23650</v>
      </c>
      <c r="X172" s="243">
        <v>26600</v>
      </c>
      <c r="Y172" s="243">
        <v>29550</v>
      </c>
      <c r="Z172" s="243">
        <v>31950</v>
      </c>
      <c r="AA172" s="243">
        <v>34300</v>
      </c>
      <c r="AB172" s="243">
        <v>36650</v>
      </c>
      <c r="AC172" s="243">
        <v>39050</v>
      </c>
      <c r="AD172" s="244">
        <v>24840</v>
      </c>
      <c r="AE172" s="244">
        <v>28380</v>
      </c>
      <c r="AF172" s="244">
        <v>31920</v>
      </c>
      <c r="AG172" s="244">
        <v>35460</v>
      </c>
      <c r="AH172" s="244">
        <v>38340</v>
      </c>
      <c r="AI172" s="244">
        <v>41160</v>
      </c>
      <c r="AJ172" s="244">
        <v>43980</v>
      </c>
      <c r="AK172" s="244">
        <v>46860</v>
      </c>
      <c r="AL172" s="184" t="s">
        <v>772</v>
      </c>
      <c r="AM172" s="184" t="s">
        <v>772</v>
      </c>
      <c r="AN172" s="184" t="s">
        <v>288</v>
      </c>
      <c r="AO172" s="184">
        <v>0</v>
      </c>
      <c r="AP172" s="184" t="s">
        <v>773</v>
      </c>
      <c r="AQ172" s="184" t="s">
        <v>290</v>
      </c>
      <c r="AR172" s="184">
        <v>337</v>
      </c>
      <c r="AS172" s="184" t="s">
        <v>773</v>
      </c>
    </row>
    <row r="173" spans="1:45">
      <c r="A173" s="184" t="str">
        <f t="shared" si="2"/>
        <v>5/13/2016 - 4/13/2017Montgomery</v>
      </c>
      <c r="B173" s="184" t="s">
        <v>775</v>
      </c>
      <c r="C173" s="184" t="s">
        <v>57</v>
      </c>
      <c r="D173" s="184">
        <v>69200</v>
      </c>
      <c r="E173" s="243">
        <v>24250</v>
      </c>
      <c r="F173" s="243">
        <v>27700</v>
      </c>
      <c r="G173" s="243">
        <v>31150</v>
      </c>
      <c r="H173" s="243">
        <v>34600</v>
      </c>
      <c r="I173" s="243">
        <v>37400</v>
      </c>
      <c r="J173" s="243">
        <v>40150</v>
      </c>
      <c r="K173" s="243">
        <v>42950</v>
      </c>
      <c r="L173" s="243">
        <v>45700</v>
      </c>
      <c r="M173" s="244">
        <v>29100</v>
      </c>
      <c r="N173" s="244">
        <v>33240</v>
      </c>
      <c r="O173" s="244">
        <v>37380</v>
      </c>
      <c r="P173" s="244">
        <v>41520</v>
      </c>
      <c r="Q173" s="244">
        <v>44880</v>
      </c>
      <c r="R173" s="244">
        <v>48180</v>
      </c>
      <c r="S173" s="244">
        <v>51540</v>
      </c>
      <c r="T173" s="244">
        <v>54840</v>
      </c>
      <c r="U173" s="184" t="s">
        <v>286</v>
      </c>
      <c r="V173" s="243">
        <v>24300</v>
      </c>
      <c r="W173" s="243">
        <v>27750</v>
      </c>
      <c r="X173" s="243">
        <v>31200</v>
      </c>
      <c r="Y173" s="243">
        <v>34650</v>
      </c>
      <c r="Z173" s="243">
        <v>37450</v>
      </c>
      <c r="AA173" s="243">
        <v>40200</v>
      </c>
      <c r="AB173" s="243">
        <v>43000</v>
      </c>
      <c r="AC173" s="243">
        <v>45750</v>
      </c>
      <c r="AD173" s="244">
        <v>29160</v>
      </c>
      <c r="AE173" s="244">
        <v>33300</v>
      </c>
      <c r="AF173" s="244">
        <v>37440</v>
      </c>
      <c r="AG173" s="244">
        <v>41580</v>
      </c>
      <c r="AH173" s="244">
        <v>44940</v>
      </c>
      <c r="AI173" s="244">
        <v>48240</v>
      </c>
      <c r="AJ173" s="244">
        <v>51600</v>
      </c>
      <c r="AK173" s="244">
        <v>54900</v>
      </c>
      <c r="AL173" s="184" t="s">
        <v>774</v>
      </c>
      <c r="AM173" s="184" t="s">
        <v>774</v>
      </c>
      <c r="AN173" s="184" t="s">
        <v>288</v>
      </c>
      <c r="AO173" s="184">
        <v>1</v>
      </c>
      <c r="AP173" s="184" t="s">
        <v>775</v>
      </c>
      <c r="AQ173" s="184" t="s">
        <v>290</v>
      </c>
      <c r="AR173" s="184">
        <v>339</v>
      </c>
      <c r="AS173" s="184" t="s">
        <v>775</v>
      </c>
    </row>
    <row r="174" spans="1:45">
      <c r="A174" s="184" t="str">
        <f t="shared" si="2"/>
        <v>5/13/2016 - 4/13/2017Moore</v>
      </c>
      <c r="B174" s="184" t="s">
        <v>778</v>
      </c>
      <c r="C174" s="184" t="s">
        <v>222</v>
      </c>
      <c r="D174" s="184">
        <v>55100</v>
      </c>
      <c r="E174" s="243">
        <v>19300</v>
      </c>
      <c r="F174" s="243">
        <v>22050</v>
      </c>
      <c r="G174" s="243">
        <v>24800</v>
      </c>
      <c r="H174" s="243">
        <v>27550</v>
      </c>
      <c r="I174" s="243">
        <v>29800</v>
      </c>
      <c r="J174" s="243">
        <v>32000</v>
      </c>
      <c r="K174" s="243">
        <v>34200</v>
      </c>
      <c r="L174" s="243">
        <v>36400</v>
      </c>
      <c r="M174" s="244">
        <v>23160</v>
      </c>
      <c r="N174" s="244">
        <v>26460</v>
      </c>
      <c r="O174" s="244">
        <v>29760</v>
      </c>
      <c r="P174" s="244">
        <v>33060</v>
      </c>
      <c r="Q174" s="244">
        <v>35760</v>
      </c>
      <c r="R174" s="244">
        <v>38400</v>
      </c>
      <c r="S174" s="244">
        <v>41040</v>
      </c>
      <c r="T174" s="244">
        <v>43680</v>
      </c>
      <c r="U174" s="184" t="s">
        <v>286</v>
      </c>
      <c r="V174" s="243">
        <v>19500</v>
      </c>
      <c r="W174" s="243">
        <v>22250</v>
      </c>
      <c r="X174" s="243">
        <v>25050</v>
      </c>
      <c r="Y174" s="243">
        <v>27800</v>
      </c>
      <c r="Z174" s="243">
        <v>30050</v>
      </c>
      <c r="AA174" s="243">
        <v>32250</v>
      </c>
      <c r="AB174" s="243">
        <v>34500</v>
      </c>
      <c r="AC174" s="243">
        <v>36700</v>
      </c>
      <c r="AD174" s="244">
        <v>23400</v>
      </c>
      <c r="AE174" s="244">
        <v>26700</v>
      </c>
      <c r="AF174" s="244">
        <v>30060</v>
      </c>
      <c r="AG174" s="244">
        <v>33360</v>
      </c>
      <c r="AH174" s="244">
        <v>36060</v>
      </c>
      <c r="AI174" s="244">
        <v>38700</v>
      </c>
      <c r="AJ174" s="244">
        <v>41400</v>
      </c>
      <c r="AK174" s="244">
        <v>44040</v>
      </c>
      <c r="AL174" s="184" t="s">
        <v>777</v>
      </c>
      <c r="AM174" s="184" t="s">
        <v>777</v>
      </c>
      <c r="AN174" s="184" t="s">
        <v>288</v>
      </c>
      <c r="AO174" s="184">
        <v>0</v>
      </c>
      <c r="AP174" s="184" t="s">
        <v>778</v>
      </c>
      <c r="AQ174" s="184" t="s">
        <v>290</v>
      </c>
      <c r="AR174" s="184">
        <v>341</v>
      </c>
      <c r="AS174" s="184" t="s">
        <v>778</v>
      </c>
    </row>
    <row r="175" spans="1:45">
      <c r="A175" s="184" t="str">
        <f t="shared" si="2"/>
        <v>5/13/2016 - 4/13/2017Morris</v>
      </c>
      <c r="B175" s="184" t="s">
        <v>781</v>
      </c>
      <c r="C175" s="184" t="s">
        <v>223</v>
      </c>
      <c r="D175" s="184">
        <v>47200</v>
      </c>
      <c r="E175" s="243">
        <v>18350</v>
      </c>
      <c r="F175" s="243">
        <v>21000</v>
      </c>
      <c r="G175" s="243">
        <v>23600</v>
      </c>
      <c r="H175" s="243">
        <v>26200</v>
      </c>
      <c r="I175" s="243">
        <v>28300</v>
      </c>
      <c r="J175" s="243">
        <v>30400</v>
      </c>
      <c r="K175" s="243">
        <v>32500</v>
      </c>
      <c r="L175" s="243">
        <v>34600</v>
      </c>
      <c r="M175" s="244">
        <v>22020</v>
      </c>
      <c r="N175" s="244">
        <v>25200</v>
      </c>
      <c r="O175" s="244">
        <v>28320</v>
      </c>
      <c r="P175" s="244">
        <v>31440</v>
      </c>
      <c r="Q175" s="244">
        <v>33960</v>
      </c>
      <c r="R175" s="244">
        <v>36480</v>
      </c>
      <c r="S175" s="244">
        <v>39000</v>
      </c>
      <c r="T175" s="244">
        <v>41520</v>
      </c>
      <c r="U175" s="184" t="s">
        <v>286</v>
      </c>
      <c r="V175" s="243">
        <v>18600</v>
      </c>
      <c r="W175" s="243">
        <v>21250</v>
      </c>
      <c r="X175" s="243">
        <v>23900</v>
      </c>
      <c r="Y175" s="243">
        <v>26550</v>
      </c>
      <c r="Z175" s="243">
        <v>28700</v>
      </c>
      <c r="AA175" s="243">
        <v>30800</v>
      </c>
      <c r="AB175" s="243">
        <v>32950</v>
      </c>
      <c r="AC175" s="243">
        <v>35050</v>
      </c>
      <c r="AD175" s="244">
        <v>22320</v>
      </c>
      <c r="AE175" s="244">
        <v>25500</v>
      </c>
      <c r="AF175" s="244">
        <v>28680</v>
      </c>
      <c r="AG175" s="244">
        <v>31860</v>
      </c>
      <c r="AH175" s="244">
        <v>34440</v>
      </c>
      <c r="AI175" s="244">
        <v>36960</v>
      </c>
      <c r="AJ175" s="244">
        <v>39540</v>
      </c>
      <c r="AK175" s="244">
        <v>42060</v>
      </c>
      <c r="AL175" s="184" t="s">
        <v>780</v>
      </c>
      <c r="AM175" s="184" t="s">
        <v>780</v>
      </c>
      <c r="AN175" s="184" t="s">
        <v>288</v>
      </c>
      <c r="AO175" s="184">
        <v>0</v>
      </c>
      <c r="AP175" s="184" t="s">
        <v>781</v>
      </c>
      <c r="AQ175" s="184" t="s">
        <v>290</v>
      </c>
      <c r="AR175" s="184">
        <v>343</v>
      </c>
      <c r="AS175" s="184" t="s">
        <v>781</v>
      </c>
    </row>
    <row r="176" spans="1:45">
      <c r="A176" s="184" t="str">
        <f t="shared" si="2"/>
        <v>5/13/2016 - 4/13/2017Motley</v>
      </c>
      <c r="B176" s="184" t="s">
        <v>784</v>
      </c>
      <c r="C176" s="184" t="s">
        <v>224</v>
      </c>
      <c r="D176" s="184">
        <v>41100</v>
      </c>
      <c r="E176" s="243">
        <v>18350</v>
      </c>
      <c r="F176" s="243">
        <v>21000</v>
      </c>
      <c r="G176" s="243">
        <v>23600</v>
      </c>
      <c r="H176" s="243">
        <v>26200</v>
      </c>
      <c r="I176" s="243">
        <v>28300</v>
      </c>
      <c r="J176" s="243">
        <v>30400</v>
      </c>
      <c r="K176" s="243">
        <v>32500</v>
      </c>
      <c r="L176" s="243">
        <v>34600</v>
      </c>
      <c r="M176" s="244">
        <v>22020</v>
      </c>
      <c r="N176" s="244">
        <v>25200</v>
      </c>
      <c r="O176" s="244">
        <v>28320</v>
      </c>
      <c r="P176" s="244">
        <v>31440</v>
      </c>
      <c r="Q176" s="244">
        <v>33960</v>
      </c>
      <c r="R176" s="244">
        <v>36480</v>
      </c>
      <c r="S176" s="244">
        <v>39000</v>
      </c>
      <c r="T176" s="244">
        <v>41520</v>
      </c>
      <c r="U176" s="184" t="s">
        <v>286</v>
      </c>
      <c r="V176" s="243">
        <v>18700</v>
      </c>
      <c r="W176" s="243">
        <v>21350</v>
      </c>
      <c r="X176" s="243">
        <v>24000</v>
      </c>
      <c r="Y176" s="243">
        <v>26650</v>
      </c>
      <c r="Z176" s="243">
        <v>28800</v>
      </c>
      <c r="AA176" s="243">
        <v>30950</v>
      </c>
      <c r="AB176" s="243">
        <v>33050</v>
      </c>
      <c r="AC176" s="243">
        <v>35200</v>
      </c>
      <c r="AD176" s="244">
        <v>22440</v>
      </c>
      <c r="AE176" s="244">
        <v>25620</v>
      </c>
      <c r="AF176" s="244">
        <v>28800</v>
      </c>
      <c r="AG176" s="244">
        <v>31980</v>
      </c>
      <c r="AH176" s="244">
        <v>34560</v>
      </c>
      <c r="AI176" s="244">
        <v>37140</v>
      </c>
      <c r="AJ176" s="244">
        <v>39660</v>
      </c>
      <c r="AK176" s="244">
        <v>42240</v>
      </c>
      <c r="AL176" s="184" t="s">
        <v>783</v>
      </c>
      <c r="AM176" s="184" t="s">
        <v>783</v>
      </c>
      <c r="AN176" s="184" t="s">
        <v>288</v>
      </c>
      <c r="AO176" s="184">
        <v>0</v>
      </c>
      <c r="AP176" s="184" t="s">
        <v>784</v>
      </c>
      <c r="AQ176" s="184" t="s">
        <v>290</v>
      </c>
      <c r="AR176" s="184">
        <v>345</v>
      </c>
      <c r="AS176" s="184" t="s">
        <v>784</v>
      </c>
    </row>
    <row r="177" spans="1:45">
      <c r="A177" s="184" t="str">
        <f t="shared" si="2"/>
        <v>5/13/2016 - 4/13/2017Nacogdoches</v>
      </c>
      <c r="B177" s="184" t="s">
        <v>787</v>
      </c>
      <c r="C177" s="184" t="s">
        <v>225</v>
      </c>
      <c r="D177" s="184">
        <v>51200</v>
      </c>
      <c r="E177" s="243">
        <v>18350</v>
      </c>
      <c r="F177" s="243">
        <v>21000</v>
      </c>
      <c r="G177" s="243">
        <v>23600</v>
      </c>
      <c r="H177" s="243">
        <v>26200</v>
      </c>
      <c r="I177" s="243">
        <v>28300</v>
      </c>
      <c r="J177" s="243">
        <v>30400</v>
      </c>
      <c r="K177" s="243">
        <v>32500</v>
      </c>
      <c r="L177" s="243">
        <v>34600</v>
      </c>
      <c r="M177" s="244">
        <v>22020</v>
      </c>
      <c r="N177" s="244">
        <v>25200</v>
      </c>
      <c r="O177" s="244">
        <v>28320</v>
      </c>
      <c r="P177" s="244">
        <v>31440</v>
      </c>
      <c r="Q177" s="244">
        <v>33960</v>
      </c>
      <c r="R177" s="244">
        <v>36480</v>
      </c>
      <c r="S177" s="244">
        <v>39000</v>
      </c>
      <c r="T177" s="244">
        <v>41520</v>
      </c>
      <c r="U177" s="184" t="s">
        <v>286</v>
      </c>
      <c r="V177" s="243">
        <v>19600</v>
      </c>
      <c r="W177" s="243">
        <v>22400</v>
      </c>
      <c r="X177" s="243">
        <v>25200</v>
      </c>
      <c r="Y177" s="243">
        <v>27950</v>
      </c>
      <c r="Z177" s="243">
        <v>30200</v>
      </c>
      <c r="AA177" s="243">
        <v>32450</v>
      </c>
      <c r="AB177" s="243">
        <v>34700</v>
      </c>
      <c r="AC177" s="243">
        <v>36900</v>
      </c>
      <c r="AD177" s="244">
        <v>23520</v>
      </c>
      <c r="AE177" s="244">
        <v>26880</v>
      </c>
      <c r="AF177" s="244">
        <v>30240</v>
      </c>
      <c r="AG177" s="244">
        <v>33540</v>
      </c>
      <c r="AH177" s="244">
        <v>36240</v>
      </c>
      <c r="AI177" s="244">
        <v>38940</v>
      </c>
      <c r="AJ177" s="244">
        <v>41640</v>
      </c>
      <c r="AK177" s="244">
        <v>44280</v>
      </c>
      <c r="AL177" s="184" t="s">
        <v>786</v>
      </c>
      <c r="AM177" s="184" t="s">
        <v>786</v>
      </c>
      <c r="AN177" s="184" t="s">
        <v>288</v>
      </c>
      <c r="AO177" s="184">
        <v>0</v>
      </c>
      <c r="AP177" s="184" t="s">
        <v>787</v>
      </c>
      <c r="AQ177" s="184" t="s">
        <v>290</v>
      </c>
      <c r="AR177" s="184">
        <v>347</v>
      </c>
      <c r="AS177" s="184" t="s">
        <v>787</v>
      </c>
    </row>
    <row r="178" spans="1:45">
      <c r="A178" s="184" t="str">
        <f t="shared" si="2"/>
        <v>5/13/2016 - 4/13/2017Navarro</v>
      </c>
      <c r="B178" s="184" t="s">
        <v>790</v>
      </c>
      <c r="C178" s="184" t="s">
        <v>226</v>
      </c>
      <c r="D178" s="184">
        <v>48700</v>
      </c>
      <c r="E178" s="243">
        <v>18350</v>
      </c>
      <c r="F178" s="243">
        <v>21000</v>
      </c>
      <c r="G178" s="243">
        <v>23600</v>
      </c>
      <c r="H178" s="243">
        <v>26200</v>
      </c>
      <c r="I178" s="243">
        <v>28300</v>
      </c>
      <c r="J178" s="243">
        <v>30400</v>
      </c>
      <c r="K178" s="243">
        <v>32500</v>
      </c>
      <c r="L178" s="243">
        <v>34600</v>
      </c>
      <c r="M178" s="244">
        <v>22020</v>
      </c>
      <c r="N178" s="244">
        <v>25200</v>
      </c>
      <c r="O178" s="244">
        <v>28320</v>
      </c>
      <c r="P178" s="244">
        <v>31440</v>
      </c>
      <c r="Q178" s="244">
        <v>33960</v>
      </c>
      <c r="R178" s="244">
        <v>36480</v>
      </c>
      <c r="S178" s="244">
        <v>39000</v>
      </c>
      <c r="T178" s="244">
        <v>41520</v>
      </c>
      <c r="U178" s="184" t="s">
        <v>286</v>
      </c>
      <c r="V178" s="243">
        <v>18750</v>
      </c>
      <c r="W178" s="243">
        <v>21400</v>
      </c>
      <c r="X178" s="243">
        <v>24100</v>
      </c>
      <c r="Y178" s="243">
        <v>26750</v>
      </c>
      <c r="Z178" s="243">
        <v>28900</v>
      </c>
      <c r="AA178" s="243">
        <v>31050</v>
      </c>
      <c r="AB178" s="243">
        <v>33200</v>
      </c>
      <c r="AC178" s="243">
        <v>35350</v>
      </c>
      <c r="AD178" s="244">
        <v>22500</v>
      </c>
      <c r="AE178" s="244">
        <v>25680</v>
      </c>
      <c r="AF178" s="244">
        <v>28920</v>
      </c>
      <c r="AG178" s="244">
        <v>32100</v>
      </c>
      <c r="AH178" s="244">
        <v>34680</v>
      </c>
      <c r="AI178" s="244">
        <v>37260</v>
      </c>
      <c r="AJ178" s="244">
        <v>39840</v>
      </c>
      <c r="AK178" s="244">
        <v>42420</v>
      </c>
      <c r="AL178" s="184" t="s">
        <v>789</v>
      </c>
      <c r="AM178" s="184" t="s">
        <v>789</v>
      </c>
      <c r="AN178" s="184" t="s">
        <v>288</v>
      </c>
      <c r="AO178" s="184">
        <v>0</v>
      </c>
      <c r="AP178" s="184" t="s">
        <v>790</v>
      </c>
      <c r="AQ178" s="184" t="s">
        <v>290</v>
      </c>
      <c r="AR178" s="184">
        <v>349</v>
      </c>
      <c r="AS178" s="184" t="s">
        <v>790</v>
      </c>
    </row>
    <row r="179" spans="1:45">
      <c r="A179" s="184" t="str">
        <f t="shared" si="2"/>
        <v>5/13/2016 - 4/13/2017Newton</v>
      </c>
      <c r="B179" s="184" t="s">
        <v>793</v>
      </c>
      <c r="C179" s="184" t="s">
        <v>227</v>
      </c>
      <c r="D179" s="184">
        <v>47900</v>
      </c>
      <c r="E179" s="243">
        <v>18350</v>
      </c>
      <c r="F179" s="243">
        <v>21000</v>
      </c>
      <c r="G179" s="243">
        <v>23600</v>
      </c>
      <c r="H179" s="243">
        <v>26200</v>
      </c>
      <c r="I179" s="243">
        <v>28300</v>
      </c>
      <c r="J179" s="243">
        <v>30400</v>
      </c>
      <c r="K179" s="243">
        <v>32500</v>
      </c>
      <c r="L179" s="243">
        <v>34600</v>
      </c>
      <c r="M179" s="244">
        <v>22020</v>
      </c>
      <c r="N179" s="244">
        <v>25200</v>
      </c>
      <c r="O179" s="244">
        <v>28320</v>
      </c>
      <c r="P179" s="244">
        <v>31440</v>
      </c>
      <c r="Q179" s="244">
        <v>33960</v>
      </c>
      <c r="R179" s="244">
        <v>36480</v>
      </c>
      <c r="S179" s="244">
        <v>39000</v>
      </c>
      <c r="T179" s="244">
        <v>41520</v>
      </c>
      <c r="U179" s="184" t="s">
        <v>286</v>
      </c>
      <c r="V179" s="243">
        <v>18950</v>
      </c>
      <c r="W179" s="243">
        <v>21650</v>
      </c>
      <c r="X179" s="243">
        <v>24350</v>
      </c>
      <c r="Y179" s="243">
        <v>27050</v>
      </c>
      <c r="Z179" s="243">
        <v>29250</v>
      </c>
      <c r="AA179" s="243">
        <v>31400</v>
      </c>
      <c r="AB179" s="243">
        <v>33550</v>
      </c>
      <c r="AC179" s="243">
        <v>35750</v>
      </c>
      <c r="AD179" s="244">
        <v>22740</v>
      </c>
      <c r="AE179" s="244">
        <v>25980</v>
      </c>
      <c r="AF179" s="244">
        <v>29220</v>
      </c>
      <c r="AG179" s="244">
        <v>32460</v>
      </c>
      <c r="AH179" s="244">
        <v>35100</v>
      </c>
      <c r="AI179" s="244">
        <v>37680</v>
      </c>
      <c r="AJ179" s="244">
        <v>40260</v>
      </c>
      <c r="AK179" s="244">
        <v>42900</v>
      </c>
      <c r="AL179" s="184" t="s">
        <v>792</v>
      </c>
      <c r="AM179" s="184" t="s">
        <v>792</v>
      </c>
      <c r="AN179" s="184" t="s">
        <v>288</v>
      </c>
      <c r="AO179" s="184">
        <v>1</v>
      </c>
      <c r="AP179" s="184" t="s">
        <v>793</v>
      </c>
      <c r="AQ179" s="184" t="s">
        <v>290</v>
      </c>
      <c r="AR179" s="184">
        <v>351</v>
      </c>
      <c r="AS179" s="184" t="s">
        <v>793</v>
      </c>
    </row>
    <row r="180" spans="1:45">
      <c r="A180" s="184" t="str">
        <f t="shared" si="2"/>
        <v>5/13/2016 - 4/13/2017Nolan</v>
      </c>
      <c r="B180" s="184" t="s">
        <v>796</v>
      </c>
      <c r="C180" s="184" t="s">
        <v>228</v>
      </c>
      <c r="D180" s="184">
        <v>47500</v>
      </c>
      <c r="E180" s="243">
        <v>18350</v>
      </c>
      <c r="F180" s="243">
        <v>21000</v>
      </c>
      <c r="G180" s="243">
        <v>23600</v>
      </c>
      <c r="H180" s="243">
        <v>26200</v>
      </c>
      <c r="I180" s="243">
        <v>28300</v>
      </c>
      <c r="J180" s="243">
        <v>30400</v>
      </c>
      <c r="K180" s="243">
        <v>32500</v>
      </c>
      <c r="L180" s="243">
        <v>34600</v>
      </c>
      <c r="M180" s="244">
        <v>22020</v>
      </c>
      <c r="N180" s="244">
        <v>25200</v>
      </c>
      <c r="O180" s="244">
        <v>28320</v>
      </c>
      <c r="P180" s="244">
        <v>31440</v>
      </c>
      <c r="Q180" s="244">
        <v>33960</v>
      </c>
      <c r="R180" s="244">
        <v>36480</v>
      </c>
      <c r="S180" s="244">
        <v>39000</v>
      </c>
      <c r="T180" s="244">
        <v>41520</v>
      </c>
      <c r="U180" s="184" t="s">
        <v>286</v>
      </c>
      <c r="V180" s="243">
        <v>21250</v>
      </c>
      <c r="W180" s="243">
        <v>24300</v>
      </c>
      <c r="X180" s="243">
        <v>27350</v>
      </c>
      <c r="Y180" s="243">
        <v>30350</v>
      </c>
      <c r="Z180" s="243">
        <v>32800</v>
      </c>
      <c r="AA180" s="243">
        <v>35250</v>
      </c>
      <c r="AB180" s="243">
        <v>37650</v>
      </c>
      <c r="AC180" s="243">
        <v>40100</v>
      </c>
      <c r="AD180" s="244">
        <v>25500</v>
      </c>
      <c r="AE180" s="244">
        <v>29160</v>
      </c>
      <c r="AF180" s="244">
        <v>32820</v>
      </c>
      <c r="AG180" s="244">
        <v>36420</v>
      </c>
      <c r="AH180" s="244">
        <v>39360</v>
      </c>
      <c r="AI180" s="244">
        <v>42300</v>
      </c>
      <c r="AJ180" s="244">
        <v>45180</v>
      </c>
      <c r="AK180" s="244">
        <v>48120</v>
      </c>
      <c r="AL180" s="184" t="s">
        <v>795</v>
      </c>
      <c r="AM180" s="184" t="s">
        <v>795</v>
      </c>
      <c r="AN180" s="184" t="s">
        <v>288</v>
      </c>
      <c r="AO180" s="184">
        <v>0</v>
      </c>
      <c r="AP180" s="184" t="s">
        <v>796</v>
      </c>
      <c r="AQ180" s="184" t="s">
        <v>290</v>
      </c>
      <c r="AR180" s="184">
        <v>353</v>
      </c>
      <c r="AS180" s="184" t="s">
        <v>796</v>
      </c>
    </row>
    <row r="181" spans="1:45">
      <c r="A181" s="184" t="str">
        <f t="shared" si="2"/>
        <v>5/13/2016 - 4/13/2017Nueces</v>
      </c>
      <c r="B181" s="184" t="s">
        <v>799</v>
      </c>
      <c r="C181" s="184" t="s">
        <v>38</v>
      </c>
      <c r="D181" s="184">
        <v>57900</v>
      </c>
      <c r="E181" s="243">
        <v>20350</v>
      </c>
      <c r="F181" s="243">
        <v>23250</v>
      </c>
      <c r="G181" s="243">
        <v>26150</v>
      </c>
      <c r="H181" s="243">
        <v>29050</v>
      </c>
      <c r="I181" s="243">
        <v>31400</v>
      </c>
      <c r="J181" s="243">
        <v>33700</v>
      </c>
      <c r="K181" s="243">
        <v>36050</v>
      </c>
      <c r="L181" s="243">
        <v>38350</v>
      </c>
      <c r="M181" s="244">
        <v>24420</v>
      </c>
      <c r="N181" s="244">
        <v>27900</v>
      </c>
      <c r="O181" s="244">
        <v>31380</v>
      </c>
      <c r="P181" s="244">
        <v>34860</v>
      </c>
      <c r="Q181" s="244">
        <v>37680</v>
      </c>
      <c r="R181" s="244">
        <v>40440</v>
      </c>
      <c r="S181" s="244">
        <v>43260</v>
      </c>
      <c r="T181" s="244">
        <v>46020</v>
      </c>
      <c r="U181" s="184" t="s">
        <v>286</v>
      </c>
      <c r="V181" s="243">
        <v>20800</v>
      </c>
      <c r="W181" s="243">
        <v>23750</v>
      </c>
      <c r="X181" s="243">
        <v>26700</v>
      </c>
      <c r="Y181" s="243">
        <v>29650</v>
      </c>
      <c r="Z181" s="243">
        <v>32050</v>
      </c>
      <c r="AA181" s="243">
        <v>34400</v>
      </c>
      <c r="AB181" s="243">
        <v>36800</v>
      </c>
      <c r="AC181" s="243">
        <v>39150</v>
      </c>
      <c r="AD181" s="244">
        <v>24960</v>
      </c>
      <c r="AE181" s="244">
        <v>28500</v>
      </c>
      <c r="AF181" s="244">
        <v>32040</v>
      </c>
      <c r="AG181" s="244">
        <v>35580</v>
      </c>
      <c r="AH181" s="244">
        <v>38460</v>
      </c>
      <c r="AI181" s="244">
        <v>41280</v>
      </c>
      <c r="AJ181" s="244">
        <v>44160</v>
      </c>
      <c r="AK181" s="244">
        <v>46980</v>
      </c>
      <c r="AL181" s="184" t="s">
        <v>798</v>
      </c>
      <c r="AM181" s="184" t="s">
        <v>798</v>
      </c>
      <c r="AN181" s="184" t="s">
        <v>288</v>
      </c>
      <c r="AO181" s="184">
        <v>1</v>
      </c>
      <c r="AP181" s="184" t="s">
        <v>799</v>
      </c>
      <c r="AQ181" s="184" t="s">
        <v>290</v>
      </c>
      <c r="AR181" s="184">
        <v>355</v>
      </c>
      <c r="AS181" s="184" t="s">
        <v>799</v>
      </c>
    </row>
    <row r="182" spans="1:45">
      <c r="A182" s="184" t="str">
        <f t="shared" si="2"/>
        <v>5/13/2016 - 4/13/2017Ochiltree</v>
      </c>
      <c r="B182" s="184" t="s">
        <v>802</v>
      </c>
      <c r="C182" s="184" t="s">
        <v>229</v>
      </c>
      <c r="D182" s="184">
        <v>61700</v>
      </c>
      <c r="E182" s="243">
        <v>21600</v>
      </c>
      <c r="F182" s="243">
        <v>24700</v>
      </c>
      <c r="G182" s="243">
        <v>27800</v>
      </c>
      <c r="H182" s="243">
        <v>30850</v>
      </c>
      <c r="I182" s="243">
        <v>33350</v>
      </c>
      <c r="J182" s="243">
        <v>35800</v>
      </c>
      <c r="K182" s="243">
        <v>38300</v>
      </c>
      <c r="L182" s="243">
        <v>40750</v>
      </c>
      <c r="M182" s="244">
        <v>25920</v>
      </c>
      <c r="N182" s="244">
        <v>29640</v>
      </c>
      <c r="O182" s="244">
        <v>33360</v>
      </c>
      <c r="P182" s="244">
        <v>37020</v>
      </c>
      <c r="Q182" s="244">
        <v>40020</v>
      </c>
      <c r="R182" s="244">
        <v>42960</v>
      </c>
      <c r="S182" s="244">
        <v>45960</v>
      </c>
      <c r="T182" s="244">
        <v>48900</v>
      </c>
      <c r="U182" s="184" t="s">
        <v>286</v>
      </c>
      <c r="V182" s="243">
        <v>22500</v>
      </c>
      <c r="W182" s="243">
        <v>25700</v>
      </c>
      <c r="X182" s="243">
        <v>28900</v>
      </c>
      <c r="Y182" s="243">
        <v>32100</v>
      </c>
      <c r="Z182" s="243">
        <v>34700</v>
      </c>
      <c r="AA182" s="243">
        <v>37250</v>
      </c>
      <c r="AB182" s="243">
        <v>39850</v>
      </c>
      <c r="AC182" s="243">
        <v>42400</v>
      </c>
      <c r="AD182" s="244">
        <v>27000</v>
      </c>
      <c r="AE182" s="244">
        <v>30840</v>
      </c>
      <c r="AF182" s="244">
        <v>34680</v>
      </c>
      <c r="AG182" s="244">
        <v>38520</v>
      </c>
      <c r="AH182" s="244">
        <v>41640</v>
      </c>
      <c r="AI182" s="244">
        <v>44700</v>
      </c>
      <c r="AJ182" s="244">
        <v>47820</v>
      </c>
      <c r="AK182" s="244">
        <v>50880</v>
      </c>
      <c r="AL182" s="184" t="s">
        <v>801</v>
      </c>
      <c r="AM182" s="184" t="s">
        <v>801</v>
      </c>
      <c r="AN182" s="184" t="s">
        <v>288</v>
      </c>
      <c r="AO182" s="184">
        <v>0</v>
      </c>
      <c r="AP182" s="184" t="s">
        <v>802</v>
      </c>
      <c r="AQ182" s="184" t="s">
        <v>290</v>
      </c>
      <c r="AR182" s="184">
        <v>357</v>
      </c>
      <c r="AS182" s="184" t="s">
        <v>802</v>
      </c>
    </row>
    <row r="183" spans="1:45">
      <c r="A183" s="184" t="str">
        <f t="shared" si="2"/>
        <v>5/13/2016 - 4/13/2017Oldham</v>
      </c>
      <c r="B183" s="184" t="s">
        <v>805</v>
      </c>
      <c r="C183" s="184" t="s">
        <v>230</v>
      </c>
      <c r="D183" s="184">
        <v>64100</v>
      </c>
      <c r="E183" s="243">
        <v>22450</v>
      </c>
      <c r="F183" s="243">
        <v>25650</v>
      </c>
      <c r="G183" s="243">
        <v>28850</v>
      </c>
      <c r="H183" s="243">
        <v>32050</v>
      </c>
      <c r="I183" s="243">
        <v>34650</v>
      </c>
      <c r="J183" s="243">
        <v>37200</v>
      </c>
      <c r="K183" s="243">
        <v>39750</v>
      </c>
      <c r="L183" s="243">
        <v>42350</v>
      </c>
      <c r="M183" s="244">
        <v>26940</v>
      </c>
      <c r="N183" s="244">
        <v>30780</v>
      </c>
      <c r="O183" s="244">
        <v>34620</v>
      </c>
      <c r="P183" s="244">
        <v>38460</v>
      </c>
      <c r="Q183" s="244">
        <v>41580</v>
      </c>
      <c r="R183" s="244">
        <v>44640</v>
      </c>
      <c r="S183" s="244">
        <v>47700</v>
      </c>
      <c r="T183" s="244">
        <v>50820</v>
      </c>
      <c r="U183" s="184" t="s">
        <v>286</v>
      </c>
      <c r="V183" s="243">
        <v>24500</v>
      </c>
      <c r="W183" s="243">
        <v>28000</v>
      </c>
      <c r="X183" s="243">
        <v>31500</v>
      </c>
      <c r="Y183" s="243">
        <v>35000</v>
      </c>
      <c r="Z183" s="243">
        <v>37800</v>
      </c>
      <c r="AA183" s="243">
        <v>40600</v>
      </c>
      <c r="AB183" s="243">
        <v>43400</v>
      </c>
      <c r="AC183" s="243">
        <v>46200</v>
      </c>
      <c r="AD183" s="244">
        <v>29400</v>
      </c>
      <c r="AE183" s="244">
        <v>33600</v>
      </c>
      <c r="AF183" s="244">
        <v>37800</v>
      </c>
      <c r="AG183" s="244">
        <v>42000</v>
      </c>
      <c r="AH183" s="244">
        <v>45360</v>
      </c>
      <c r="AI183" s="244">
        <v>48720</v>
      </c>
      <c r="AJ183" s="244">
        <v>52080</v>
      </c>
      <c r="AK183" s="244">
        <v>55440</v>
      </c>
      <c r="AL183" s="184" t="s">
        <v>804</v>
      </c>
      <c r="AM183" s="184" t="s">
        <v>804</v>
      </c>
      <c r="AN183" s="184" t="s">
        <v>288</v>
      </c>
      <c r="AO183" s="184">
        <v>1</v>
      </c>
      <c r="AP183" s="184" t="s">
        <v>805</v>
      </c>
      <c r="AQ183" s="184" t="s">
        <v>290</v>
      </c>
      <c r="AR183" s="184">
        <v>359</v>
      </c>
      <c r="AS183" s="184" t="s">
        <v>805</v>
      </c>
    </row>
    <row r="184" spans="1:45">
      <c r="A184" s="184" t="str">
        <f t="shared" si="2"/>
        <v>5/13/2016 - 4/13/2017Orange</v>
      </c>
      <c r="B184" s="184" t="s">
        <v>807</v>
      </c>
      <c r="C184" s="184" t="s">
        <v>32</v>
      </c>
      <c r="D184" s="184">
        <v>58400</v>
      </c>
      <c r="E184" s="243">
        <v>20450</v>
      </c>
      <c r="F184" s="243">
        <v>23400</v>
      </c>
      <c r="G184" s="243">
        <v>26300</v>
      </c>
      <c r="H184" s="243">
        <v>29200</v>
      </c>
      <c r="I184" s="243">
        <v>31550</v>
      </c>
      <c r="J184" s="243">
        <v>33900</v>
      </c>
      <c r="K184" s="243">
        <v>36250</v>
      </c>
      <c r="L184" s="243">
        <v>38550</v>
      </c>
      <c r="M184" s="244">
        <v>24540</v>
      </c>
      <c r="N184" s="244">
        <v>28080</v>
      </c>
      <c r="O184" s="244">
        <v>31560</v>
      </c>
      <c r="P184" s="244">
        <v>35040</v>
      </c>
      <c r="Q184" s="244">
        <v>37860</v>
      </c>
      <c r="R184" s="244">
        <v>40680</v>
      </c>
      <c r="S184" s="244">
        <v>43500</v>
      </c>
      <c r="T184" s="244">
        <v>46260</v>
      </c>
      <c r="U184" s="184" t="s">
        <v>286</v>
      </c>
      <c r="V184" s="243">
        <v>20550</v>
      </c>
      <c r="W184" s="243">
        <v>23500</v>
      </c>
      <c r="X184" s="243">
        <v>26450</v>
      </c>
      <c r="Y184" s="243">
        <v>29350</v>
      </c>
      <c r="Z184" s="243">
        <v>31700</v>
      </c>
      <c r="AA184" s="243">
        <v>34050</v>
      </c>
      <c r="AB184" s="243">
        <v>36400</v>
      </c>
      <c r="AC184" s="243">
        <v>38750</v>
      </c>
      <c r="AD184" s="244">
        <v>24660</v>
      </c>
      <c r="AE184" s="244">
        <v>28200</v>
      </c>
      <c r="AF184" s="244">
        <v>31740</v>
      </c>
      <c r="AG184" s="244">
        <v>35220</v>
      </c>
      <c r="AH184" s="244">
        <v>38040</v>
      </c>
      <c r="AI184" s="244">
        <v>40860</v>
      </c>
      <c r="AJ184" s="244">
        <v>43680</v>
      </c>
      <c r="AK184" s="244">
        <v>46500</v>
      </c>
      <c r="AL184" s="184" t="s">
        <v>806</v>
      </c>
      <c r="AM184" s="184" t="s">
        <v>806</v>
      </c>
      <c r="AN184" s="184" t="s">
        <v>288</v>
      </c>
      <c r="AO184" s="184">
        <v>1</v>
      </c>
      <c r="AP184" s="184" t="s">
        <v>807</v>
      </c>
      <c r="AQ184" s="184" t="s">
        <v>290</v>
      </c>
      <c r="AR184" s="184">
        <v>361</v>
      </c>
      <c r="AS184" s="184" t="s">
        <v>807</v>
      </c>
    </row>
    <row r="185" spans="1:45">
      <c r="A185" s="184" t="str">
        <f t="shared" si="2"/>
        <v>5/13/2016 - 4/13/2017Palo Pinto</v>
      </c>
      <c r="B185" s="184" t="s">
        <v>810</v>
      </c>
      <c r="C185" s="184" t="s">
        <v>231</v>
      </c>
      <c r="D185" s="184">
        <v>52800</v>
      </c>
      <c r="E185" s="243">
        <v>18500</v>
      </c>
      <c r="F185" s="243">
        <v>21150</v>
      </c>
      <c r="G185" s="243">
        <v>23800</v>
      </c>
      <c r="H185" s="243">
        <v>26400</v>
      </c>
      <c r="I185" s="243">
        <v>28550</v>
      </c>
      <c r="J185" s="243">
        <v>30650</v>
      </c>
      <c r="K185" s="243">
        <v>32750</v>
      </c>
      <c r="L185" s="243">
        <v>34850</v>
      </c>
      <c r="M185" s="244">
        <v>22200</v>
      </c>
      <c r="N185" s="244">
        <v>25380</v>
      </c>
      <c r="O185" s="244">
        <v>28560</v>
      </c>
      <c r="P185" s="244">
        <v>31680</v>
      </c>
      <c r="Q185" s="244">
        <v>34260</v>
      </c>
      <c r="R185" s="244">
        <v>36780</v>
      </c>
      <c r="S185" s="244">
        <v>39300</v>
      </c>
      <c r="T185" s="244">
        <v>41820</v>
      </c>
      <c r="U185" s="184" t="s">
        <v>286</v>
      </c>
      <c r="V185" s="243">
        <v>19600</v>
      </c>
      <c r="W185" s="243">
        <v>22400</v>
      </c>
      <c r="X185" s="243">
        <v>25200</v>
      </c>
      <c r="Y185" s="243">
        <v>28000</v>
      </c>
      <c r="Z185" s="243">
        <v>30250</v>
      </c>
      <c r="AA185" s="243">
        <v>32500</v>
      </c>
      <c r="AB185" s="243">
        <v>34750</v>
      </c>
      <c r="AC185" s="243">
        <v>37000</v>
      </c>
      <c r="AD185" s="244">
        <v>23520</v>
      </c>
      <c r="AE185" s="244">
        <v>26880</v>
      </c>
      <c r="AF185" s="244">
        <v>30240</v>
      </c>
      <c r="AG185" s="244">
        <v>33600</v>
      </c>
      <c r="AH185" s="244">
        <v>36300</v>
      </c>
      <c r="AI185" s="244">
        <v>39000</v>
      </c>
      <c r="AJ185" s="244">
        <v>41700</v>
      </c>
      <c r="AK185" s="244">
        <v>44400</v>
      </c>
      <c r="AL185" s="184" t="s">
        <v>809</v>
      </c>
      <c r="AM185" s="184" t="s">
        <v>809</v>
      </c>
      <c r="AN185" s="184" t="s">
        <v>288</v>
      </c>
      <c r="AO185" s="184">
        <v>0</v>
      </c>
      <c r="AP185" s="184" t="s">
        <v>810</v>
      </c>
      <c r="AQ185" s="184" t="s">
        <v>290</v>
      </c>
      <c r="AR185" s="184">
        <v>363</v>
      </c>
      <c r="AS185" s="184" t="s">
        <v>810</v>
      </c>
    </row>
    <row r="186" spans="1:45">
      <c r="A186" s="184" t="str">
        <f t="shared" si="2"/>
        <v>5/13/2016 - 4/13/2017Panola</v>
      </c>
      <c r="B186" s="184" t="s">
        <v>813</v>
      </c>
      <c r="C186" s="184" t="s">
        <v>232</v>
      </c>
      <c r="D186" s="184">
        <v>62900</v>
      </c>
      <c r="E186" s="243">
        <v>21600</v>
      </c>
      <c r="F186" s="243">
        <v>24700</v>
      </c>
      <c r="G186" s="243">
        <v>27800</v>
      </c>
      <c r="H186" s="243">
        <v>30850</v>
      </c>
      <c r="I186" s="243">
        <v>33350</v>
      </c>
      <c r="J186" s="243">
        <v>35800</v>
      </c>
      <c r="K186" s="243">
        <v>38300</v>
      </c>
      <c r="L186" s="243">
        <v>40750</v>
      </c>
      <c r="M186" s="244">
        <v>25920</v>
      </c>
      <c r="N186" s="244">
        <v>29640</v>
      </c>
      <c r="O186" s="244">
        <v>33360</v>
      </c>
      <c r="P186" s="244">
        <v>37020</v>
      </c>
      <c r="Q186" s="244">
        <v>40020</v>
      </c>
      <c r="R186" s="244">
        <v>42960</v>
      </c>
      <c r="S186" s="244">
        <v>45960</v>
      </c>
      <c r="T186" s="244">
        <v>48900</v>
      </c>
      <c r="U186" s="184" t="s">
        <v>286</v>
      </c>
      <c r="V186" s="243">
        <v>22050</v>
      </c>
      <c r="W186" s="243">
        <v>25200</v>
      </c>
      <c r="X186" s="243">
        <v>28350</v>
      </c>
      <c r="Y186" s="243">
        <v>31450</v>
      </c>
      <c r="Z186" s="243">
        <v>34000</v>
      </c>
      <c r="AA186" s="243">
        <v>36500</v>
      </c>
      <c r="AB186" s="243">
        <v>39000</v>
      </c>
      <c r="AC186" s="243">
        <v>41550</v>
      </c>
      <c r="AD186" s="244">
        <v>26460</v>
      </c>
      <c r="AE186" s="244">
        <v>30240</v>
      </c>
      <c r="AF186" s="244">
        <v>34020</v>
      </c>
      <c r="AG186" s="244">
        <v>37740</v>
      </c>
      <c r="AH186" s="244">
        <v>40800</v>
      </c>
      <c r="AI186" s="244">
        <v>43800</v>
      </c>
      <c r="AJ186" s="244">
        <v>46800</v>
      </c>
      <c r="AK186" s="244">
        <v>49860</v>
      </c>
      <c r="AL186" s="184" t="s">
        <v>812</v>
      </c>
      <c r="AM186" s="184" t="s">
        <v>812</v>
      </c>
      <c r="AN186" s="184" t="s">
        <v>288</v>
      </c>
      <c r="AO186" s="184">
        <v>0</v>
      </c>
      <c r="AP186" s="184" t="s">
        <v>813</v>
      </c>
      <c r="AQ186" s="184" t="s">
        <v>290</v>
      </c>
      <c r="AR186" s="184">
        <v>365</v>
      </c>
      <c r="AS186" s="184" t="s">
        <v>813</v>
      </c>
    </row>
    <row r="187" spans="1:45">
      <c r="A187" s="184" t="str">
        <f t="shared" si="2"/>
        <v>5/13/2016 - 4/13/2017Parker</v>
      </c>
      <c r="B187" s="184" t="s">
        <v>815</v>
      </c>
      <c r="C187" s="184" t="s">
        <v>48</v>
      </c>
      <c r="D187" s="184">
        <v>69400</v>
      </c>
      <c r="E187" s="243">
        <v>24300</v>
      </c>
      <c r="F187" s="243">
        <v>27800</v>
      </c>
      <c r="G187" s="243">
        <v>31250</v>
      </c>
      <c r="H187" s="243">
        <v>34700</v>
      </c>
      <c r="I187" s="243">
        <v>37500</v>
      </c>
      <c r="J187" s="243">
        <v>40300</v>
      </c>
      <c r="K187" s="243">
        <v>43050</v>
      </c>
      <c r="L187" s="243">
        <v>45850</v>
      </c>
      <c r="M187" s="244">
        <v>29160</v>
      </c>
      <c r="N187" s="244">
        <v>33360</v>
      </c>
      <c r="O187" s="244">
        <v>37500</v>
      </c>
      <c r="P187" s="244">
        <v>41640</v>
      </c>
      <c r="Q187" s="244">
        <v>45000</v>
      </c>
      <c r="R187" s="244">
        <v>48360</v>
      </c>
      <c r="S187" s="244">
        <v>51660</v>
      </c>
      <c r="T187" s="244">
        <v>55020</v>
      </c>
      <c r="U187" s="184" t="s">
        <v>286</v>
      </c>
      <c r="V187" s="243">
        <v>24700</v>
      </c>
      <c r="W187" s="243">
        <v>28200</v>
      </c>
      <c r="X187" s="243">
        <v>31750</v>
      </c>
      <c r="Y187" s="243">
        <v>35250</v>
      </c>
      <c r="Z187" s="243">
        <v>38100</v>
      </c>
      <c r="AA187" s="243">
        <v>40900</v>
      </c>
      <c r="AB187" s="243">
        <v>43750</v>
      </c>
      <c r="AC187" s="243">
        <v>46550</v>
      </c>
      <c r="AD187" s="244">
        <v>29640</v>
      </c>
      <c r="AE187" s="244">
        <v>33840</v>
      </c>
      <c r="AF187" s="244">
        <v>38100</v>
      </c>
      <c r="AG187" s="244">
        <v>42300</v>
      </c>
      <c r="AH187" s="244">
        <v>45720</v>
      </c>
      <c r="AI187" s="244">
        <v>49080</v>
      </c>
      <c r="AJ187" s="244">
        <v>52500</v>
      </c>
      <c r="AK187" s="244">
        <v>55860</v>
      </c>
      <c r="AL187" s="184" t="s">
        <v>814</v>
      </c>
      <c r="AM187" s="184" t="s">
        <v>814</v>
      </c>
      <c r="AN187" s="184" t="s">
        <v>288</v>
      </c>
      <c r="AO187" s="184">
        <v>1</v>
      </c>
      <c r="AP187" s="184" t="s">
        <v>815</v>
      </c>
      <c r="AQ187" s="184" t="s">
        <v>290</v>
      </c>
      <c r="AR187" s="184">
        <v>367</v>
      </c>
      <c r="AS187" s="184" t="s">
        <v>815</v>
      </c>
    </row>
    <row r="188" spans="1:45">
      <c r="A188" s="184" t="str">
        <f t="shared" si="2"/>
        <v>5/13/2016 - 4/13/2017Parmer</v>
      </c>
      <c r="B188" s="184" t="s">
        <v>818</v>
      </c>
      <c r="C188" s="184" t="s">
        <v>233</v>
      </c>
      <c r="D188" s="184">
        <v>48300</v>
      </c>
      <c r="E188" s="243">
        <v>18350</v>
      </c>
      <c r="F188" s="243">
        <v>21000</v>
      </c>
      <c r="G188" s="243">
        <v>23600</v>
      </c>
      <c r="H188" s="243">
        <v>26200</v>
      </c>
      <c r="I188" s="243">
        <v>28300</v>
      </c>
      <c r="J188" s="243">
        <v>30400</v>
      </c>
      <c r="K188" s="243">
        <v>32500</v>
      </c>
      <c r="L188" s="243">
        <v>34600</v>
      </c>
      <c r="M188" s="244">
        <v>22020</v>
      </c>
      <c r="N188" s="244">
        <v>25200</v>
      </c>
      <c r="O188" s="244">
        <v>28320</v>
      </c>
      <c r="P188" s="244">
        <v>31440</v>
      </c>
      <c r="Q188" s="244">
        <v>33960</v>
      </c>
      <c r="R188" s="244">
        <v>36480</v>
      </c>
      <c r="S188" s="244">
        <v>39000</v>
      </c>
      <c r="T188" s="244">
        <v>41520</v>
      </c>
      <c r="U188" s="184" t="s">
        <v>286</v>
      </c>
      <c r="V188" s="243">
        <v>19100</v>
      </c>
      <c r="W188" s="243">
        <v>21800</v>
      </c>
      <c r="X188" s="243">
        <v>24550</v>
      </c>
      <c r="Y188" s="243">
        <v>27250</v>
      </c>
      <c r="Z188" s="243">
        <v>29450</v>
      </c>
      <c r="AA188" s="243">
        <v>31650</v>
      </c>
      <c r="AB188" s="243">
        <v>33800</v>
      </c>
      <c r="AC188" s="243">
        <v>36000</v>
      </c>
      <c r="AD188" s="244">
        <v>22920</v>
      </c>
      <c r="AE188" s="244">
        <v>26160</v>
      </c>
      <c r="AF188" s="244">
        <v>29460</v>
      </c>
      <c r="AG188" s="244">
        <v>32700</v>
      </c>
      <c r="AH188" s="244">
        <v>35340</v>
      </c>
      <c r="AI188" s="244">
        <v>37980</v>
      </c>
      <c r="AJ188" s="244">
        <v>40560</v>
      </c>
      <c r="AK188" s="244">
        <v>43200</v>
      </c>
      <c r="AL188" s="184" t="s">
        <v>817</v>
      </c>
      <c r="AM188" s="184" t="s">
        <v>817</v>
      </c>
      <c r="AN188" s="184" t="s">
        <v>288</v>
      </c>
      <c r="AO188" s="184">
        <v>0</v>
      </c>
      <c r="AP188" s="184" t="s">
        <v>818</v>
      </c>
      <c r="AQ188" s="184" t="s">
        <v>290</v>
      </c>
      <c r="AR188" s="184">
        <v>369</v>
      </c>
      <c r="AS188" s="184" t="s">
        <v>818</v>
      </c>
    </row>
    <row r="189" spans="1:45">
      <c r="A189" s="184" t="str">
        <f t="shared" si="2"/>
        <v>5/13/2016 - 4/13/2017Pecos</v>
      </c>
      <c r="B189" s="184" t="s">
        <v>821</v>
      </c>
      <c r="C189" s="184" t="s">
        <v>234</v>
      </c>
      <c r="D189" s="184">
        <v>60100</v>
      </c>
      <c r="E189" s="243">
        <v>19550</v>
      </c>
      <c r="F189" s="243">
        <v>22350</v>
      </c>
      <c r="G189" s="243">
        <v>25150</v>
      </c>
      <c r="H189" s="243">
        <v>27900</v>
      </c>
      <c r="I189" s="243">
        <v>30150</v>
      </c>
      <c r="J189" s="243">
        <v>32400</v>
      </c>
      <c r="K189" s="243">
        <v>34600</v>
      </c>
      <c r="L189" s="243">
        <v>36850</v>
      </c>
      <c r="M189" s="244">
        <v>23460</v>
      </c>
      <c r="N189" s="244">
        <v>26820</v>
      </c>
      <c r="O189" s="244">
        <v>30180</v>
      </c>
      <c r="P189" s="244">
        <v>33480</v>
      </c>
      <c r="Q189" s="244">
        <v>36180</v>
      </c>
      <c r="R189" s="244">
        <v>38880</v>
      </c>
      <c r="S189" s="244">
        <v>41520</v>
      </c>
      <c r="T189" s="244">
        <v>44220</v>
      </c>
      <c r="U189" s="184" t="s">
        <v>286</v>
      </c>
      <c r="V189" s="243">
        <v>24400</v>
      </c>
      <c r="W189" s="243">
        <v>27900</v>
      </c>
      <c r="X189" s="243">
        <v>31400</v>
      </c>
      <c r="Y189" s="243">
        <v>34850</v>
      </c>
      <c r="Z189" s="243">
        <v>37650</v>
      </c>
      <c r="AA189" s="243">
        <v>40450</v>
      </c>
      <c r="AB189" s="243">
        <v>43250</v>
      </c>
      <c r="AC189" s="243">
        <v>46050</v>
      </c>
      <c r="AD189" s="244">
        <v>29280</v>
      </c>
      <c r="AE189" s="244">
        <v>33480</v>
      </c>
      <c r="AF189" s="244">
        <v>37680</v>
      </c>
      <c r="AG189" s="244">
        <v>41820</v>
      </c>
      <c r="AH189" s="244">
        <v>45180</v>
      </c>
      <c r="AI189" s="244">
        <v>48540</v>
      </c>
      <c r="AJ189" s="244">
        <v>51900</v>
      </c>
      <c r="AK189" s="244">
        <v>55260</v>
      </c>
      <c r="AL189" s="184" t="s">
        <v>820</v>
      </c>
      <c r="AM189" s="184" t="s">
        <v>820</v>
      </c>
      <c r="AN189" s="184" t="s">
        <v>288</v>
      </c>
      <c r="AO189" s="184">
        <v>0</v>
      </c>
      <c r="AP189" s="184" t="s">
        <v>821</v>
      </c>
      <c r="AQ189" s="184" t="s">
        <v>290</v>
      </c>
      <c r="AR189" s="184">
        <v>371</v>
      </c>
      <c r="AS189" s="184" t="s">
        <v>821</v>
      </c>
    </row>
    <row r="190" spans="1:45">
      <c r="A190" s="184" t="str">
        <f t="shared" si="2"/>
        <v>5/13/2016 - 4/13/2017Polk</v>
      </c>
      <c r="B190" s="184" t="s">
        <v>824</v>
      </c>
      <c r="C190" s="184" t="s">
        <v>235</v>
      </c>
      <c r="D190" s="184">
        <v>46900</v>
      </c>
      <c r="E190" s="243">
        <v>18350</v>
      </c>
      <c r="F190" s="243">
        <v>21000</v>
      </c>
      <c r="G190" s="243">
        <v>23600</v>
      </c>
      <c r="H190" s="243">
        <v>26200</v>
      </c>
      <c r="I190" s="243">
        <v>28300</v>
      </c>
      <c r="J190" s="243">
        <v>30400</v>
      </c>
      <c r="K190" s="243">
        <v>32500</v>
      </c>
      <c r="L190" s="243">
        <v>34600</v>
      </c>
      <c r="M190" s="244">
        <v>22020</v>
      </c>
      <c r="N190" s="244">
        <v>25200</v>
      </c>
      <c r="O190" s="244">
        <v>28320</v>
      </c>
      <c r="P190" s="244">
        <v>31440</v>
      </c>
      <c r="Q190" s="244">
        <v>33960</v>
      </c>
      <c r="R190" s="244">
        <v>36480</v>
      </c>
      <c r="S190" s="244">
        <v>39000</v>
      </c>
      <c r="T190" s="244">
        <v>41520</v>
      </c>
      <c r="U190" s="184" t="s">
        <v>301</v>
      </c>
      <c r="AL190" s="184" t="s">
        <v>823</v>
      </c>
      <c r="AM190" s="184" t="s">
        <v>823</v>
      </c>
      <c r="AN190" s="184" t="s">
        <v>288</v>
      </c>
      <c r="AO190" s="184">
        <v>0</v>
      </c>
      <c r="AP190" s="184" t="s">
        <v>824</v>
      </c>
      <c r="AQ190" s="184" t="s">
        <v>290</v>
      </c>
      <c r="AR190" s="184">
        <v>373</v>
      </c>
      <c r="AS190" s="184" t="s">
        <v>824</v>
      </c>
    </row>
    <row r="191" spans="1:45">
      <c r="A191" s="184" t="str">
        <f t="shared" si="2"/>
        <v>5/13/2016 - 4/13/2017Potter</v>
      </c>
      <c r="B191" s="184" t="s">
        <v>826</v>
      </c>
      <c r="C191" s="184" t="s">
        <v>23</v>
      </c>
      <c r="D191" s="184">
        <v>63200</v>
      </c>
      <c r="E191" s="243">
        <v>22150</v>
      </c>
      <c r="F191" s="243">
        <v>25300</v>
      </c>
      <c r="G191" s="243">
        <v>28450</v>
      </c>
      <c r="H191" s="243">
        <v>31600</v>
      </c>
      <c r="I191" s="243">
        <v>34150</v>
      </c>
      <c r="J191" s="243">
        <v>36700</v>
      </c>
      <c r="K191" s="243">
        <v>39200</v>
      </c>
      <c r="L191" s="243">
        <v>41750</v>
      </c>
      <c r="M191" s="244">
        <v>26580</v>
      </c>
      <c r="N191" s="244">
        <v>30360</v>
      </c>
      <c r="O191" s="244">
        <v>34140</v>
      </c>
      <c r="P191" s="244">
        <v>37920</v>
      </c>
      <c r="Q191" s="244">
        <v>40980</v>
      </c>
      <c r="R191" s="244">
        <v>44040</v>
      </c>
      <c r="S191" s="244">
        <v>47040</v>
      </c>
      <c r="T191" s="244">
        <v>50100</v>
      </c>
      <c r="U191" s="184" t="s">
        <v>286</v>
      </c>
      <c r="V191" s="243">
        <v>22200</v>
      </c>
      <c r="W191" s="243">
        <v>25400</v>
      </c>
      <c r="X191" s="243">
        <v>28550</v>
      </c>
      <c r="Y191" s="243">
        <v>31700</v>
      </c>
      <c r="Z191" s="243">
        <v>34250</v>
      </c>
      <c r="AA191" s="243">
        <v>36800</v>
      </c>
      <c r="AB191" s="243">
        <v>39350</v>
      </c>
      <c r="AC191" s="243">
        <v>41850</v>
      </c>
      <c r="AD191" s="244">
        <v>26640</v>
      </c>
      <c r="AE191" s="244">
        <v>30480</v>
      </c>
      <c r="AF191" s="244">
        <v>34260</v>
      </c>
      <c r="AG191" s="244">
        <v>38040</v>
      </c>
      <c r="AH191" s="244">
        <v>41100</v>
      </c>
      <c r="AI191" s="244">
        <v>44160</v>
      </c>
      <c r="AJ191" s="244">
        <v>47220</v>
      </c>
      <c r="AK191" s="244">
        <v>50220</v>
      </c>
      <c r="AL191" s="184" t="s">
        <v>825</v>
      </c>
      <c r="AM191" s="184" t="s">
        <v>825</v>
      </c>
      <c r="AN191" s="184" t="s">
        <v>288</v>
      </c>
      <c r="AO191" s="184">
        <v>1</v>
      </c>
      <c r="AP191" s="184" t="s">
        <v>826</v>
      </c>
      <c r="AQ191" s="184" t="s">
        <v>290</v>
      </c>
      <c r="AR191" s="184">
        <v>375</v>
      </c>
      <c r="AS191" s="184" t="s">
        <v>826</v>
      </c>
    </row>
    <row r="192" spans="1:45">
      <c r="A192" s="184" t="str">
        <f t="shared" si="2"/>
        <v>5/13/2016 - 4/13/2017Presidio</v>
      </c>
      <c r="B192" s="184" t="s">
        <v>829</v>
      </c>
      <c r="C192" s="184" t="s">
        <v>236</v>
      </c>
      <c r="D192" s="184">
        <v>37500</v>
      </c>
      <c r="E192" s="243">
        <v>18350</v>
      </c>
      <c r="F192" s="243">
        <v>21000</v>
      </c>
      <c r="G192" s="243">
        <v>23600</v>
      </c>
      <c r="H192" s="243">
        <v>26200</v>
      </c>
      <c r="I192" s="243">
        <v>28300</v>
      </c>
      <c r="J192" s="243">
        <v>30400</v>
      </c>
      <c r="K192" s="243">
        <v>32500</v>
      </c>
      <c r="L192" s="243">
        <v>34600</v>
      </c>
      <c r="M192" s="244">
        <v>22020</v>
      </c>
      <c r="N192" s="244">
        <v>25200</v>
      </c>
      <c r="O192" s="244">
        <v>28320</v>
      </c>
      <c r="P192" s="244">
        <v>31440</v>
      </c>
      <c r="Q192" s="244">
        <v>33960</v>
      </c>
      <c r="R192" s="244">
        <v>36480</v>
      </c>
      <c r="S192" s="244">
        <v>39000</v>
      </c>
      <c r="T192" s="244">
        <v>41520</v>
      </c>
      <c r="U192" s="184" t="s">
        <v>286</v>
      </c>
      <c r="V192" s="243">
        <v>23850</v>
      </c>
      <c r="W192" s="243">
        <v>27250</v>
      </c>
      <c r="X192" s="243">
        <v>30650</v>
      </c>
      <c r="Y192" s="243">
        <v>34050</v>
      </c>
      <c r="Z192" s="243">
        <v>36800</v>
      </c>
      <c r="AA192" s="243">
        <v>39500</v>
      </c>
      <c r="AB192" s="243">
        <v>42250</v>
      </c>
      <c r="AC192" s="243">
        <v>44950</v>
      </c>
      <c r="AD192" s="244">
        <v>28620</v>
      </c>
      <c r="AE192" s="244">
        <v>32700</v>
      </c>
      <c r="AF192" s="244">
        <v>36780</v>
      </c>
      <c r="AG192" s="244">
        <v>40860</v>
      </c>
      <c r="AH192" s="244">
        <v>44160</v>
      </c>
      <c r="AI192" s="244">
        <v>47400</v>
      </c>
      <c r="AJ192" s="244">
        <v>50700</v>
      </c>
      <c r="AK192" s="244">
        <v>53940</v>
      </c>
      <c r="AL192" s="184" t="s">
        <v>828</v>
      </c>
      <c r="AM192" s="184" t="s">
        <v>828</v>
      </c>
      <c r="AN192" s="184" t="s">
        <v>288</v>
      </c>
      <c r="AO192" s="184">
        <v>0</v>
      </c>
      <c r="AP192" s="184" t="s">
        <v>829</v>
      </c>
      <c r="AQ192" s="184" t="s">
        <v>290</v>
      </c>
      <c r="AR192" s="184">
        <v>377</v>
      </c>
      <c r="AS192" s="184" t="s">
        <v>829</v>
      </c>
    </row>
    <row r="193" spans="1:45">
      <c r="A193" s="184" t="str">
        <f t="shared" si="2"/>
        <v>5/13/2016 - 4/13/2017Rains</v>
      </c>
      <c r="B193" s="184" t="s">
        <v>832</v>
      </c>
      <c r="C193" s="184" t="s">
        <v>237</v>
      </c>
      <c r="D193" s="184">
        <v>56700</v>
      </c>
      <c r="E193" s="243">
        <v>19850</v>
      </c>
      <c r="F193" s="243">
        <v>22700</v>
      </c>
      <c r="G193" s="243">
        <v>25550</v>
      </c>
      <c r="H193" s="243">
        <v>28350</v>
      </c>
      <c r="I193" s="243">
        <v>30650</v>
      </c>
      <c r="J193" s="243">
        <v>32900</v>
      </c>
      <c r="K193" s="243">
        <v>35200</v>
      </c>
      <c r="L193" s="243">
        <v>37450</v>
      </c>
      <c r="M193" s="244">
        <v>23820</v>
      </c>
      <c r="N193" s="244">
        <v>27240</v>
      </c>
      <c r="O193" s="244">
        <v>30660</v>
      </c>
      <c r="P193" s="244">
        <v>34020</v>
      </c>
      <c r="Q193" s="244">
        <v>36780</v>
      </c>
      <c r="R193" s="244">
        <v>39480</v>
      </c>
      <c r="S193" s="244">
        <v>42240</v>
      </c>
      <c r="T193" s="244">
        <v>44940</v>
      </c>
      <c r="U193" s="184" t="s">
        <v>286</v>
      </c>
      <c r="V193" s="243">
        <v>20350</v>
      </c>
      <c r="W193" s="243">
        <v>23250</v>
      </c>
      <c r="X193" s="243">
        <v>26150</v>
      </c>
      <c r="Y193" s="243">
        <v>29050</v>
      </c>
      <c r="Z193" s="243">
        <v>31400</v>
      </c>
      <c r="AA193" s="243">
        <v>33700</v>
      </c>
      <c r="AB193" s="243">
        <v>36050</v>
      </c>
      <c r="AC193" s="243">
        <v>38350</v>
      </c>
      <c r="AD193" s="244">
        <v>24420</v>
      </c>
      <c r="AE193" s="244">
        <v>27900</v>
      </c>
      <c r="AF193" s="244">
        <v>31380</v>
      </c>
      <c r="AG193" s="244">
        <v>34860</v>
      </c>
      <c r="AH193" s="244">
        <v>37680</v>
      </c>
      <c r="AI193" s="244">
        <v>40440</v>
      </c>
      <c r="AJ193" s="244">
        <v>43260</v>
      </c>
      <c r="AK193" s="244">
        <v>46020</v>
      </c>
      <c r="AL193" s="184" t="s">
        <v>831</v>
      </c>
      <c r="AM193" s="184" t="s">
        <v>831</v>
      </c>
      <c r="AN193" s="184" t="s">
        <v>288</v>
      </c>
      <c r="AO193" s="184">
        <v>0</v>
      </c>
      <c r="AP193" s="184" t="s">
        <v>832</v>
      </c>
      <c r="AQ193" s="184" t="s">
        <v>290</v>
      </c>
      <c r="AR193" s="184">
        <v>379</v>
      </c>
      <c r="AS193" s="184" t="s">
        <v>832</v>
      </c>
    </row>
    <row r="194" spans="1:45">
      <c r="A194" s="184" t="str">
        <f t="shared" si="2"/>
        <v>5/13/2016 - 4/13/2017Randall</v>
      </c>
      <c r="B194" s="184" t="s">
        <v>834</v>
      </c>
      <c r="C194" s="184" t="s">
        <v>24</v>
      </c>
      <c r="D194" s="184">
        <v>63200</v>
      </c>
      <c r="E194" s="243">
        <v>22150</v>
      </c>
      <c r="F194" s="243">
        <v>25300</v>
      </c>
      <c r="G194" s="243">
        <v>28450</v>
      </c>
      <c r="H194" s="243">
        <v>31600</v>
      </c>
      <c r="I194" s="243">
        <v>34150</v>
      </c>
      <c r="J194" s="243">
        <v>36700</v>
      </c>
      <c r="K194" s="243">
        <v>39200</v>
      </c>
      <c r="L194" s="243">
        <v>41750</v>
      </c>
      <c r="M194" s="244">
        <v>26580</v>
      </c>
      <c r="N194" s="244">
        <v>30360</v>
      </c>
      <c r="O194" s="244">
        <v>34140</v>
      </c>
      <c r="P194" s="244">
        <v>37920</v>
      </c>
      <c r="Q194" s="244">
        <v>40980</v>
      </c>
      <c r="R194" s="244">
        <v>44040</v>
      </c>
      <c r="S194" s="244">
        <v>47040</v>
      </c>
      <c r="T194" s="244">
        <v>50100</v>
      </c>
      <c r="U194" s="184" t="s">
        <v>286</v>
      </c>
      <c r="V194" s="243">
        <v>22200</v>
      </c>
      <c r="W194" s="243">
        <v>25400</v>
      </c>
      <c r="X194" s="243">
        <v>28550</v>
      </c>
      <c r="Y194" s="243">
        <v>31700</v>
      </c>
      <c r="Z194" s="243">
        <v>34250</v>
      </c>
      <c r="AA194" s="243">
        <v>36800</v>
      </c>
      <c r="AB194" s="243">
        <v>39350</v>
      </c>
      <c r="AC194" s="243">
        <v>41850</v>
      </c>
      <c r="AD194" s="244">
        <v>26640</v>
      </c>
      <c r="AE194" s="244">
        <v>30480</v>
      </c>
      <c r="AF194" s="244">
        <v>34260</v>
      </c>
      <c r="AG194" s="244">
        <v>38040</v>
      </c>
      <c r="AH194" s="244">
        <v>41100</v>
      </c>
      <c r="AI194" s="244">
        <v>44160</v>
      </c>
      <c r="AJ194" s="244">
        <v>47220</v>
      </c>
      <c r="AK194" s="244">
        <v>50220</v>
      </c>
      <c r="AL194" s="184" t="s">
        <v>833</v>
      </c>
      <c r="AM194" s="184" t="s">
        <v>833</v>
      </c>
      <c r="AN194" s="184" t="s">
        <v>288</v>
      </c>
      <c r="AO194" s="184">
        <v>1</v>
      </c>
      <c r="AP194" s="184" t="s">
        <v>834</v>
      </c>
      <c r="AQ194" s="184" t="s">
        <v>290</v>
      </c>
      <c r="AR194" s="184">
        <v>381</v>
      </c>
      <c r="AS194" s="184" t="s">
        <v>834</v>
      </c>
    </row>
    <row r="195" spans="1:45">
      <c r="A195" s="184" t="str">
        <f t="shared" si="2"/>
        <v>5/13/2016 - 4/13/2017Reagan</v>
      </c>
      <c r="B195" s="184" t="s">
        <v>837</v>
      </c>
      <c r="C195" s="184" t="s">
        <v>238</v>
      </c>
      <c r="D195" s="184">
        <v>67300</v>
      </c>
      <c r="E195" s="243">
        <v>22150</v>
      </c>
      <c r="F195" s="243">
        <v>25300</v>
      </c>
      <c r="G195" s="243">
        <v>28450</v>
      </c>
      <c r="H195" s="243">
        <v>31600</v>
      </c>
      <c r="I195" s="243">
        <v>34150</v>
      </c>
      <c r="J195" s="243">
        <v>36700</v>
      </c>
      <c r="K195" s="243">
        <v>39200</v>
      </c>
      <c r="L195" s="243">
        <v>41750</v>
      </c>
      <c r="M195" s="244">
        <v>26580</v>
      </c>
      <c r="N195" s="244">
        <v>30360</v>
      </c>
      <c r="O195" s="244">
        <v>34140</v>
      </c>
      <c r="P195" s="244">
        <v>37920</v>
      </c>
      <c r="Q195" s="244">
        <v>40980</v>
      </c>
      <c r="R195" s="244">
        <v>44040</v>
      </c>
      <c r="S195" s="244">
        <v>47040</v>
      </c>
      <c r="T195" s="244">
        <v>50100</v>
      </c>
      <c r="U195" s="184" t="s">
        <v>286</v>
      </c>
      <c r="V195" s="243">
        <v>23600</v>
      </c>
      <c r="W195" s="243">
        <v>26950</v>
      </c>
      <c r="X195" s="243">
        <v>30300</v>
      </c>
      <c r="Y195" s="243">
        <v>33650</v>
      </c>
      <c r="Z195" s="243">
        <v>36350</v>
      </c>
      <c r="AA195" s="243">
        <v>39050</v>
      </c>
      <c r="AB195" s="243">
        <v>41750</v>
      </c>
      <c r="AC195" s="243">
        <v>44450</v>
      </c>
      <c r="AD195" s="244">
        <v>28320</v>
      </c>
      <c r="AE195" s="244">
        <v>32340</v>
      </c>
      <c r="AF195" s="244">
        <v>36360</v>
      </c>
      <c r="AG195" s="244">
        <v>40380</v>
      </c>
      <c r="AH195" s="244">
        <v>43620</v>
      </c>
      <c r="AI195" s="244">
        <v>46860</v>
      </c>
      <c r="AJ195" s="244">
        <v>50100</v>
      </c>
      <c r="AK195" s="244">
        <v>53340</v>
      </c>
      <c r="AL195" s="184" t="s">
        <v>836</v>
      </c>
      <c r="AM195" s="184" t="s">
        <v>836</v>
      </c>
      <c r="AN195" s="184" t="s">
        <v>288</v>
      </c>
      <c r="AO195" s="184">
        <v>0</v>
      </c>
      <c r="AP195" s="184" t="s">
        <v>837</v>
      </c>
      <c r="AQ195" s="184" t="s">
        <v>290</v>
      </c>
      <c r="AR195" s="184">
        <v>383</v>
      </c>
      <c r="AS195" s="184" t="s">
        <v>837</v>
      </c>
    </row>
    <row r="196" spans="1:45">
      <c r="A196" s="184" t="str">
        <f t="shared" si="2"/>
        <v>5/13/2016 - 4/13/2017Real</v>
      </c>
      <c r="B196" s="184" t="s">
        <v>840</v>
      </c>
      <c r="C196" s="184" t="s">
        <v>239</v>
      </c>
      <c r="D196" s="184">
        <v>39500</v>
      </c>
      <c r="E196" s="243">
        <v>18350</v>
      </c>
      <c r="F196" s="243">
        <v>21000</v>
      </c>
      <c r="G196" s="243">
        <v>23600</v>
      </c>
      <c r="H196" s="243">
        <v>26200</v>
      </c>
      <c r="I196" s="243">
        <v>28300</v>
      </c>
      <c r="J196" s="243">
        <v>30400</v>
      </c>
      <c r="K196" s="243">
        <v>32500</v>
      </c>
      <c r="L196" s="243">
        <v>34600</v>
      </c>
      <c r="M196" s="244">
        <v>22020</v>
      </c>
      <c r="N196" s="244">
        <v>25200</v>
      </c>
      <c r="O196" s="244">
        <v>28320</v>
      </c>
      <c r="P196" s="244">
        <v>31440</v>
      </c>
      <c r="Q196" s="244">
        <v>33960</v>
      </c>
      <c r="R196" s="244">
        <v>36480</v>
      </c>
      <c r="S196" s="244">
        <v>39000</v>
      </c>
      <c r="T196" s="244">
        <v>41520</v>
      </c>
      <c r="U196" s="184" t="s">
        <v>301</v>
      </c>
      <c r="AL196" s="184" t="s">
        <v>839</v>
      </c>
      <c r="AM196" s="184" t="s">
        <v>839</v>
      </c>
      <c r="AN196" s="184" t="s">
        <v>288</v>
      </c>
      <c r="AO196" s="184">
        <v>0</v>
      </c>
      <c r="AP196" s="184" t="s">
        <v>840</v>
      </c>
      <c r="AQ196" s="184" t="s">
        <v>290</v>
      </c>
      <c r="AR196" s="184">
        <v>385</v>
      </c>
      <c r="AS196" s="184" t="s">
        <v>840</v>
      </c>
    </row>
    <row r="197" spans="1:45">
      <c r="A197" s="184" t="str">
        <f t="shared" ref="A197:A257" si="3">CONCATENATE($B$2,C197)</f>
        <v>5/13/2016 - 4/13/2017Red River</v>
      </c>
      <c r="B197" s="184" t="s">
        <v>843</v>
      </c>
      <c r="C197" s="184" t="s">
        <v>240</v>
      </c>
      <c r="D197" s="184">
        <v>43500</v>
      </c>
      <c r="E197" s="243">
        <v>18350</v>
      </c>
      <c r="F197" s="243">
        <v>21000</v>
      </c>
      <c r="G197" s="243">
        <v>23600</v>
      </c>
      <c r="H197" s="243">
        <v>26200</v>
      </c>
      <c r="I197" s="243">
        <v>28300</v>
      </c>
      <c r="J197" s="243">
        <v>30400</v>
      </c>
      <c r="K197" s="243">
        <v>32500</v>
      </c>
      <c r="L197" s="243">
        <v>34600</v>
      </c>
      <c r="M197" s="244">
        <v>22020</v>
      </c>
      <c r="N197" s="244">
        <v>25200</v>
      </c>
      <c r="O197" s="244">
        <v>28320</v>
      </c>
      <c r="P197" s="244">
        <v>31440</v>
      </c>
      <c r="Q197" s="244">
        <v>33960</v>
      </c>
      <c r="R197" s="244">
        <v>36480</v>
      </c>
      <c r="S197" s="244">
        <v>39000</v>
      </c>
      <c r="T197" s="244">
        <v>41520</v>
      </c>
      <c r="U197" s="184" t="s">
        <v>301</v>
      </c>
      <c r="AL197" s="184" t="s">
        <v>842</v>
      </c>
      <c r="AM197" s="184" t="s">
        <v>842</v>
      </c>
      <c r="AN197" s="184" t="s">
        <v>288</v>
      </c>
      <c r="AO197" s="184">
        <v>0</v>
      </c>
      <c r="AP197" s="184" t="s">
        <v>843</v>
      </c>
      <c r="AQ197" s="184" t="s">
        <v>290</v>
      </c>
      <c r="AR197" s="184">
        <v>387</v>
      </c>
      <c r="AS197" s="184" t="s">
        <v>843</v>
      </c>
    </row>
    <row r="198" spans="1:45">
      <c r="A198" s="184" t="str">
        <f t="shared" si="3"/>
        <v>5/13/2016 - 4/13/2017Reeves</v>
      </c>
      <c r="B198" s="184" t="s">
        <v>846</v>
      </c>
      <c r="C198" s="184" t="s">
        <v>241</v>
      </c>
      <c r="D198" s="184">
        <v>46200</v>
      </c>
      <c r="E198" s="243">
        <v>18350</v>
      </c>
      <c r="F198" s="243">
        <v>21000</v>
      </c>
      <c r="G198" s="243">
        <v>23600</v>
      </c>
      <c r="H198" s="243">
        <v>26200</v>
      </c>
      <c r="I198" s="243">
        <v>28300</v>
      </c>
      <c r="J198" s="243">
        <v>30400</v>
      </c>
      <c r="K198" s="243">
        <v>32500</v>
      </c>
      <c r="L198" s="243">
        <v>34600</v>
      </c>
      <c r="M198" s="244">
        <v>22020</v>
      </c>
      <c r="N198" s="244">
        <v>25200</v>
      </c>
      <c r="O198" s="244">
        <v>28320</v>
      </c>
      <c r="P198" s="244">
        <v>31440</v>
      </c>
      <c r="Q198" s="244">
        <v>33960</v>
      </c>
      <c r="R198" s="244">
        <v>36480</v>
      </c>
      <c r="S198" s="244">
        <v>39000</v>
      </c>
      <c r="T198" s="244">
        <v>41520</v>
      </c>
      <c r="U198" s="184" t="s">
        <v>286</v>
      </c>
      <c r="V198" s="243">
        <v>23900</v>
      </c>
      <c r="W198" s="243">
        <v>27300</v>
      </c>
      <c r="X198" s="243">
        <v>30700</v>
      </c>
      <c r="Y198" s="243">
        <v>34100</v>
      </c>
      <c r="Z198" s="243">
        <v>36850</v>
      </c>
      <c r="AA198" s="243">
        <v>39600</v>
      </c>
      <c r="AB198" s="243">
        <v>42300</v>
      </c>
      <c r="AC198" s="243">
        <v>45050</v>
      </c>
      <c r="AD198" s="244">
        <v>28680</v>
      </c>
      <c r="AE198" s="244">
        <v>32760</v>
      </c>
      <c r="AF198" s="244">
        <v>36840</v>
      </c>
      <c r="AG198" s="244">
        <v>40920</v>
      </c>
      <c r="AH198" s="244">
        <v>44220</v>
      </c>
      <c r="AI198" s="244">
        <v>47520</v>
      </c>
      <c r="AJ198" s="244">
        <v>50760</v>
      </c>
      <c r="AK198" s="244">
        <v>54060</v>
      </c>
      <c r="AL198" s="184" t="s">
        <v>845</v>
      </c>
      <c r="AM198" s="184" t="s">
        <v>845</v>
      </c>
      <c r="AN198" s="184" t="s">
        <v>288</v>
      </c>
      <c r="AO198" s="184">
        <v>0</v>
      </c>
      <c r="AP198" s="184" t="s">
        <v>846</v>
      </c>
      <c r="AQ198" s="184" t="s">
        <v>290</v>
      </c>
      <c r="AR198" s="184">
        <v>389</v>
      </c>
      <c r="AS198" s="184" t="s">
        <v>846</v>
      </c>
    </row>
    <row r="199" spans="1:45">
      <c r="A199" s="184" t="str">
        <f t="shared" si="3"/>
        <v>5/13/2016 - 4/13/2017Refugio</v>
      </c>
      <c r="B199" s="184" t="s">
        <v>849</v>
      </c>
      <c r="C199" s="184" t="s">
        <v>242</v>
      </c>
      <c r="D199" s="184">
        <v>50300</v>
      </c>
      <c r="E199" s="243">
        <v>18350</v>
      </c>
      <c r="F199" s="243">
        <v>21000</v>
      </c>
      <c r="G199" s="243">
        <v>23600</v>
      </c>
      <c r="H199" s="243">
        <v>26200</v>
      </c>
      <c r="I199" s="243">
        <v>28300</v>
      </c>
      <c r="J199" s="243">
        <v>30400</v>
      </c>
      <c r="K199" s="243">
        <v>32500</v>
      </c>
      <c r="L199" s="243">
        <v>34600</v>
      </c>
      <c r="M199" s="244">
        <v>22020</v>
      </c>
      <c r="N199" s="244">
        <v>25200</v>
      </c>
      <c r="O199" s="244">
        <v>28320</v>
      </c>
      <c r="P199" s="244">
        <v>31440</v>
      </c>
      <c r="Q199" s="244">
        <v>33960</v>
      </c>
      <c r="R199" s="244">
        <v>36480</v>
      </c>
      <c r="S199" s="244">
        <v>39000</v>
      </c>
      <c r="T199" s="244">
        <v>41520</v>
      </c>
      <c r="U199" s="184" t="s">
        <v>286</v>
      </c>
      <c r="V199" s="243">
        <v>19700</v>
      </c>
      <c r="W199" s="243">
        <v>22500</v>
      </c>
      <c r="X199" s="243">
        <v>25300</v>
      </c>
      <c r="Y199" s="243">
        <v>28100</v>
      </c>
      <c r="Z199" s="243">
        <v>30350</v>
      </c>
      <c r="AA199" s="243">
        <v>32600</v>
      </c>
      <c r="AB199" s="243">
        <v>34850</v>
      </c>
      <c r="AC199" s="243">
        <v>37100</v>
      </c>
      <c r="AD199" s="244">
        <v>23640</v>
      </c>
      <c r="AE199" s="244">
        <v>27000</v>
      </c>
      <c r="AF199" s="244">
        <v>30360</v>
      </c>
      <c r="AG199" s="244">
        <v>33720</v>
      </c>
      <c r="AH199" s="244">
        <v>36420</v>
      </c>
      <c r="AI199" s="244">
        <v>39120</v>
      </c>
      <c r="AJ199" s="244">
        <v>41820</v>
      </c>
      <c r="AK199" s="244">
        <v>44520</v>
      </c>
      <c r="AL199" s="184" t="s">
        <v>848</v>
      </c>
      <c r="AM199" s="184" t="s">
        <v>848</v>
      </c>
      <c r="AN199" s="184" t="s">
        <v>288</v>
      </c>
      <c r="AO199" s="184">
        <v>0</v>
      </c>
      <c r="AP199" s="184" t="s">
        <v>849</v>
      </c>
      <c r="AQ199" s="184" t="s">
        <v>290</v>
      </c>
      <c r="AR199" s="184">
        <v>391</v>
      </c>
      <c r="AS199" s="184" t="s">
        <v>849</v>
      </c>
    </row>
    <row r="200" spans="1:45">
      <c r="A200" s="184" t="str">
        <f t="shared" si="3"/>
        <v>5/13/2016 - 4/13/2017Roberts</v>
      </c>
      <c r="B200" s="184" t="s">
        <v>852</v>
      </c>
      <c r="C200" s="184" t="s">
        <v>243</v>
      </c>
      <c r="D200" s="184">
        <v>85500</v>
      </c>
      <c r="E200" s="243">
        <v>27550</v>
      </c>
      <c r="F200" s="243">
        <v>31450</v>
      </c>
      <c r="G200" s="243">
        <v>35400</v>
      </c>
      <c r="H200" s="243">
        <v>39300</v>
      </c>
      <c r="I200" s="243">
        <v>42450</v>
      </c>
      <c r="J200" s="243">
        <v>45600</v>
      </c>
      <c r="K200" s="243">
        <v>48750</v>
      </c>
      <c r="L200" s="243">
        <v>51900</v>
      </c>
      <c r="M200" s="244">
        <v>33060</v>
      </c>
      <c r="N200" s="244">
        <v>37740</v>
      </c>
      <c r="O200" s="244">
        <v>42480</v>
      </c>
      <c r="P200" s="244">
        <v>47160</v>
      </c>
      <c r="Q200" s="244">
        <v>50940</v>
      </c>
      <c r="R200" s="244">
        <v>54720</v>
      </c>
      <c r="S200" s="244">
        <v>58500</v>
      </c>
      <c r="T200" s="244">
        <v>62280</v>
      </c>
      <c r="U200" s="184" t="s">
        <v>286</v>
      </c>
      <c r="V200" s="243">
        <v>29950</v>
      </c>
      <c r="W200" s="243">
        <v>34200</v>
      </c>
      <c r="X200" s="243">
        <v>38500</v>
      </c>
      <c r="Y200" s="243">
        <v>42750</v>
      </c>
      <c r="Z200" s="243">
        <v>46200</v>
      </c>
      <c r="AA200" s="243">
        <v>49600</v>
      </c>
      <c r="AB200" s="243">
        <v>53050</v>
      </c>
      <c r="AC200" s="243">
        <v>56450</v>
      </c>
      <c r="AD200" s="244">
        <v>35940</v>
      </c>
      <c r="AE200" s="244">
        <v>41040</v>
      </c>
      <c r="AF200" s="244">
        <v>46200</v>
      </c>
      <c r="AG200" s="244">
        <v>51300</v>
      </c>
      <c r="AH200" s="244">
        <v>55440</v>
      </c>
      <c r="AI200" s="244">
        <v>59520</v>
      </c>
      <c r="AJ200" s="244">
        <v>63660</v>
      </c>
      <c r="AK200" s="244">
        <v>67740</v>
      </c>
      <c r="AL200" s="184" t="s">
        <v>851</v>
      </c>
      <c r="AM200" s="184" t="s">
        <v>851</v>
      </c>
      <c r="AN200" s="184" t="s">
        <v>288</v>
      </c>
      <c r="AO200" s="184">
        <v>0</v>
      </c>
      <c r="AP200" s="184" t="s">
        <v>852</v>
      </c>
      <c r="AQ200" s="184" t="s">
        <v>290</v>
      </c>
      <c r="AR200" s="184">
        <v>393</v>
      </c>
      <c r="AS200" s="184" t="s">
        <v>852</v>
      </c>
    </row>
    <row r="201" spans="1:45">
      <c r="A201" s="184" t="str">
        <f t="shared" si="3"/>
        <v>5/13/2016 - 4/13/2017Robertson</v>
      </c>
      <c r="B201" s="184" t="s">
        <v>854</v>
      </c>
      <c r="C201" s="184" t="s">
        <v>36</v>
      </c>
      <c r="D201" s="184">
        <v>58900</v>
      </c>
      <c r="E201" s="243">
        <v>20650</v>
      </c>
      <c r="F201" s="243">
        <v>23600</v>
      </c>
      <c r="G201" s="243">
        <v>26550</v>
      </c>
      <c r="H201" s="243">
        <v>29450</v>
      </c>
      <c r="I201" s="243">
        <v>31850</v>
      </c>
      <c r="J201" s="243">
        <v>34200</v>
      </c>
      <c r="K201" s="243">
        <v>36550</v>
      </c>
      <c r="L201" s="243">
        <v>38900</v>
      </c>
      <c r="M201" s="244">
        <v>24780</v>
      </c>
      <c r="N201" s="244">
        <v>28320</v>
      </c>
      <c r="O201" s="244">
        <v>31860</v>
      </c>
      <c r="P201" s="244">
        <v>35340</v>
      </c>
      <c r="Q201" s="244">
        <v>38220</v>
      </c>
      <c r="R201" s="244">
        <v>41040</v>
      </c>
      <c r="S201" s="244">
        <v>43860</v>
      </c>
      <c r="T201" s="244">
        <v>46680</v>
      </c>
      <c r="U201" s="184" t="s">
        <v>286</v>
      </c>
      <c r="V201" s="243">
        <v>21700</v>
      </c>
      <c r="W201" s="243">
        <v>24800</v>
      </c>
      <c r="X201" s="243">
        <v>27900</v>
      </c>
      <c r="Y201" s="243">
        <v>31000</v>
      </c>
      <c r="Z201" s="243">
        <v>33500</v>
      </c>
      <c r="AA201" s="243">
        <v>36000</v>
      </c>
      <c r="AB201" s="243">
        <v>38450</v>
      </c>
      <c r="AC201" s="243">
        <v>40950</v>
      </c>
      <c r="AD201" s="244">
        <v>26040</v>
      </c>
      <c r="AE201" s="244">
        <v>29760</v>
      </c>
      <c r="AF201" s="244">
        <v>33480</v>
      </c>
      <c r="AG201" s="244">
        <v>37200</v>
      </c>
      <c r="AH201" s="244">
        <v>40200</v>
      </c>
      <c r="AI201" s="244">
        <v>43200</v>
      </c>
      <c r="AJ201" s="244">
        <v>46140</v>
      </c>
      <c r="AK201" s="244">
        <v>49140</v>
      </c>
      <c r="AL201" s="184" t="s">
        <v>853</v>
      </c>
      <c r="AM201" s="184" t="s">
        <v>853</v>
      </c>
      <c r="AN201" s="184" t="s">
        <v>288</v>
      </c>
      <c r="AO201" s="184">
        <v>1</v>
      </c>
      <c r="AP201" s="184" t="s">
        <v>854</v>
      </c>
      <c r="AQ201" s="184" t="s">
        <v>290</v>
      </c>
      <c r="AR201" s="184">
        <v>395</v>
      </c>
      <c r="AS201" s="184" t="s">
        <v>854</v>
      </c>
    </row>
    <row r="202" spans="1:45">
      <c r="A202" s="184" t="str">
        <f t="shared" si="3"/>
        <v>5/13/2016 - 4/13/2017Rockwall</v>
      </c>
      <c r="B202" s="184" t="s">
        <v>856</v>
      </c>
      <c r="C202" s="184" t="s">
        <v>49</v>
      </c>
      <c r="D202" s="184">
        <v>71700</v>
      </c>
      <c r="E202" s="243">
        <v>25100</v>
      </c>
      <c r="F202" s="243">
        <v>28700</v>
      </c>
      <c r="G202" s="243">
        <v>32300</v>
      </c>
      <c r="H202" s="243">
        <v>35850</v>
      </c>
      <c r="I202" s="243">
        <v>38750</v>
      </c>
      <c r="J202" s="243">
        <v>41600</v>
      </c>
      <c r="K202" s="243">
        <v>44500</v>
      </c>
      <c r="L202" s="243">
        <v>47350</v>
      </c>
      <c r="M202" s="244">
        <v>30120</v>
      </c>
      <c r="N202" s="244">
        <v>34440</v>
      </c>
      <c r="O202" s="244">
        <v>38760</v>
      </c>
      <c r="P202" s="244">
        <v>43020</v>
      </c>
      <c r="Q202" s="244">
        <v>46500</v>
      </c>
      <c r="R202" s="244">
        <v>49920</v>
      </c>
      <c r="S202" s="244">
        <v>53400</v>
      </c>
      <c r="T202" s="244">
        <v>56820</v>
      </c>
      <c r="U202" s="184" t="s">
        <v>286</v>
      </c>
      <c r="V202" s="243">
        <v>25800</v>
      </c>
      <c r="W202" s="243">
        <v>29450</v>
      </c>
      <c r="X202" s="243">
        <v>33150</v>
      </c>
      <c r="Y202" s="243">
        <v>36800</v>
      </c>
      <c r="Z202" s="243">
        <v>39750</v>
      </c>
      <c r="AA202" s="243">
        <v>42700</v>
      </c>
      <c r="AB202" s="243">
        <v>45650</v>
      </c>
      <c r="AC202" s="243">
        <v>48600</v>
      </c>
      <c r="AD202" s="244">
        <v>30960</v>
      </c>
      <c r="AE202" s="244">
        <v>35340</v>
      </c>
      <c r="AF202" s="244">
        <v>39780</v>
      </c>
      <c r="AG202" s="244">
        <v>44160</v>
      </c>
      <c r="AH202" s="244">
        <v>47700</v>
      </c>
      <c r="AI202" s="244">
        <v>51240</v>
      </c>
      <c r="AJ202" s="244">
        <v>54780</v>
      </c>
      <c r="AK202" s="244">
        <v>58320</v>
      </c>
      <c r="AL202" s="184" t="s">
        <v>855</v>
      </c>
      <c r="AM202" s="184" t="s">
        <v>855</v>
      </c>
      <c r="AN202" s="184" t="s">
        <v>288</v>
      </c>
      <c r="AO202" s="184">
        <v>1</v>
      </c>
      <c r="AP202" s="184" t="s">
        <v>856</v>
      </c>
      <c r="AQ202" s="184" t="s">
        <v>290</v>
      </c>
      <c r="AR202" s="184">
        <v>397</v>
      </c>
      <c r="AS202" s="184" t="s">
        <v>856</v>
      </c>
    </row>
    <row r="203" spans="1:45">
      <c r="A203" s="184" t="str">
        <f t="shared" si="3"/>
        <v>5/13/2016 - 4/13/2017Runnels</v>
      </c>
      <c r="B203" s="184" t="s">
        <v>859</v>
      </c>
      <c r="C203" s="184" t="s">
        <v>244</v>
      </c>
      <c r="D203" s="184">
        <v>46700</v>
      </c>
      <c r="E203" s="243">
        <v>18350</v>
      </c>
      <c r="F203" s="243">
        <v>21000</v>
      </c>
      <c r="G203" s="243">
        <v>23600</v>
      </c>
      <c r="H203" s="243">
        <v>26200</v>
      </c>
      <c r="I203" s="243">
        <v>28300</v>
      </c>
      <c r="J203" s="243">
        <v>30400</v>
      </c>
      <c r="K203" s="243">
        <v>32500</v>
      </c>
      <c r="L203" s="243">
        <v>34600</v>
      </c>
      <c r="M203" s="244">
        <v>22020</v>
      </c>
      <c r="N203" s="244">
        <v>25200</v>
      </c>
      <c r="O203" s="244">
        <v>28320</v>
      </c>
      <c r="P203" s="244">
        <v>31440</v>
      </c>
      <c r="Q203" s="244">
        <v>33960</v>
      </c>
      <c r="R203" s="244">
        <v>36480</v>
      </c>
      <c r="S203" s="244">
        <v>39000</v>
      </c>
      <c r="T203" s="244">
        <v>41520</v>
      </c>
      <c r="U203" s="184" t="s">
        <v>286</v>
      </c>
      <c r="V203" s="243">
        <v>18700</v>
      </c>
      <c r="W203" s="243">
        <v>21400</v>
      </c>
      <c r="X203" s="243">
        <v>24050</v>
      </c>
      <c r="Y203" s="243">
        <v>26700</v>
      </c>
      <c r="Z203" s="243">
        <v>28850</v>
      </c>
      <c r="AA203" s="243">
        <v>31000</v>
      </c>
      <c r="AB203" s="243">
        <v>33150</v>
      </c>
      <c r="AC203" s="243">
        <v>35250</v>
      </c>
      <c r="AD203" s="244">
        <v>22440</v>
      </c>
      <c r="AE203" s="244">
        <v>25680</v>
      </c>
      <c r="AF203" s="244">
        <v>28860</v>
      </c>
      <c r="AG203" s="244">
        <v>32040</v>
      </c>
      <c r="AH203" s="244">
        <v>34620</v>
      </c>
      <c r="AI203" s="244">
        <v>37200</v>
      </c>
      <c r="AJ203" s="244">
        <v>39780</v>
      </c>
      <c r="AK203" s="244">
        <v>42300</v>
      </c>
      <c r="AL203" s="184" t="s">
        <v>858</v>
      </c>
      <c r="AM203" s="184" t="s">
        <v>858</v>
      </c>
      <c r="AN203" s="184" t="s">
        <v>288</v>
      </c>
      <c r="AO203" s="184">
        <v>0</v>
      </c>
      <c r="AP203" s="184" t="s">
        <v>859</v>
      </c>
      <c r="AQ203" s="184" t="s">
        <v>290</v>
      </c>
      <c r="AR203" s="184">
        <v>399</v>
      </c>
      <c r="AS203" s="184" t="s">
        <v>859</v>
      </c>
    </row>
    <row r="204" spans="1:45">
      <c r="A204" s="184" t="str">
        <f t="shared" si="3"/>
        <v>5/13/2016 - 4/13/2017Rusk</v>
      </c>
      <c r="B204" s="184" t="s">
        <v>862</v>
      </c>
      <c r="C204" s="184" t="s">
        <v>245</v>
      </c>
      <c r="D204" s="184">
        <v>56900</v>
      </c>
      <c r="E204" s="243">
        <v>19950</v>
      </c>
      <c r="F204" s="243">
        <v>22800</v>
      </c>
      <c r="G204" s="243">
        <v>25650</v>
      </c>
      <c r="H204" s="243">
        <v>28450</v>
      </c>
      <c r="I204" s="243">
        <v>30750</v>
      </c>
      <c r="J204" s="243">
        <v>33050</v>
      </c>
      <c r="K204" s="243">
        <v>35300</v>
      </c>
      <c r="L204" s="243">
        <v>37600</v>
      </c>
      <c r="M204" s="244">
        <v>23940</v>
      </c>
      <c r="N204" s="244">
        <v>27360</v>
      </c>
      <c r="O204" s="244">
        <v>30780</v>
      </c>
      <c r="P204" s="244">
        <v>34140</v>
      </c>
      <c r="Q204" s="244">
        <v>36900</v>
      </c>
      <c r="R204" s="244">
        <v>39660</v>
      </c>
      <c r="S204" s="244">
        <v>42360</v>
      </c>
      <c r="T204" s="244">
        <v>45120</v>
      </c>
      <c r="U204" s="184" t="s">
        <v>286</v>
      </c>
      <c r="V204" s="243">
        <v>20750</v>
      </c>
      <c r="W204" s="243">
        <v>23700</v>
      </c>
      <c r="X204" s="243">
        <v>26650</v>
      </c>
      <c r="Y204" s="243">
        <v>29600</v>
      </c>
      <c r="Z204" s="243">
        <v>32000</v>
      </c>
      <c r="AA204" s="243">
        <v>34350</v>
      </c>
      <c r="AB204" s="243">
        <v>36750</v>
      </c>
      <c r="AC204" s="243">
        <v>39100</v>
      </c>
      <c r="AD204" s="244">
        <v>24900</v>
      </c>
      <c r="AE204" s="244">
        <v>28440</v>
      </c>
      <c r="AF204" s="244">
        <v>31980</v>
      </c>
      <c r="AG204" s="244">
        <v>35520</v>
      </c>
      <c r="AH204" s="244">
        <v>38400</v>
      </c>
      <c r="AI204" s="244">
        <v>41220</v>
      </c>
      <c r="AJ204" s="244">
        <v>44100</v>
      </c>
      <c r="AK204" s="244">
        <v>46920</v>
      </c>
      <c r="AL204" s="184" t="s">
        <v>861</v>
      </c>
      <c r="AM204" s="184" t="s">
        <v>861</v>
      </c>
      <c r="AN204" s="184" t="s">
        <v>288</v>
      </c>
      <c r="AO204" s="184">
        <v>1</v>
      </c>
      <c r="AP204" s="184" t="s">
        <v>862</v>
      </c>
      <c r="AQ204" s="184" t="s">
        <v>290</v>
      </c>
      <c r="AR204" s="184">
        <v>401</v>
      </c>
      <c r="AS204" s="184" t="s">
        <v>862</v>
      </c>
    </row>
    <row r="205" spans="1:45">
      <c r="A205" s="184" t="str">
        <f t="shared" si="3"/>
        <v>5/13/2016 - 4/13/2017Sabine</v>
      </c>
      <c r="B205" s="184" t="s">
        <v>865</v>
      </c>
      <c r="C205" s="184" t="s">
        <v>246</v>
      </c>
      <c r="D205" s="184">
        <v>38800</v>
      </c>
      <c r="E205" s="243">
        <v>18350</v>
      </c>
      <c r="F205" s="243">
        <v>21000</v>
      </c>
      <c r="G205" s="243">
        <v>23600</v>
      </c>
      <c r="H205" s="243">
        <v>26200</v>
      </c>
      <c r="I205" s="243">
        <v>28300</v>
      </c>
      <c r="J205" s="243">
        <v>30400</v>
      </c>
      <c r="K205" s="243">
        <v>32500</v>
      </c>
      <c r="L205" s="243">
        <v>34600</v>
      </c>
      <c r="M205" s="244">
        <v>22020</v>
      </c>
      <c r="N205" s="244">
        <v>25200</v>
      </c>
      <c r="O205" s="244">
        <v>28320</v>
      </c>
      <c r="P205" s="244">
        <v>31440</v>
      </c>
      <c r="Q205" s="244">
        <v>33960</v>
      </c>
      <c r="R205" s="244">
        <v>36480</v>
      </c>
      <c r="S205" s="244">
        <v>39000</v>
      </c>
      <c r="T205" s="244">
        <v>41520</v>
      </c>
      <c r="U205" s="184" t="s">
        <v>301</v>
      </c>
      <c r="AL205" s="184" t="s">
        <v>864</v>
      </c>
      <c r="AM205" s="184" t="s">
        <v>864</v>
      </c>
      <c r="AN205" s="184" t="s">
        <v>288</v>
      </c>
      <c r="AO205" s="184">
        <v>0</v>
      </c>
      <c r="AP205" s="184" t="s">
        <v>865</v>
      </c>
      <c r="AQ205" s="184" t="s">
        <v>290</v>
      </c>
      <c r="AR205" s="184">
        <v>403</v>
      </c>
      <c r="AS205" s="184" t="s">
        <v>865</v>
      </c>
    </row>
    <row r="206" spans="1:45">
      <c r="A206" s="184" t="str">
        <f t="shared" si="3"/>
        <v>5/13/2016 - 4/13/2017San Augustine</v>
      </c>
      <c r="B206" s="184" t="s">
        <v>868</v>
      </c>
      <c r="C206" s="184" t="s">
        <v>247</v>
      </c>
      <c r="D206" s="184">
        <v>42100</v>
      </c>
      <c r="E206" s="243">
        <v>18350</v>
      </c>
      <c r="F206" s="243">
        <v>21000</v>
      </c>
      <c r="G206" s="243">
        <v>23600</v>
      </c>
      <c r="H206" s="243">
        <v>26200</v>
      </c>
      <c r="I206" s="243">
        <v>28300</v>
      </c>
      <c r="J206" s="243">
        <v>30400</v>
      </c>
      <c r="K206" s="243">
        <v>32500</v>
      </c>
      <c r="L206" s="243">
        <v>34600</v>
      </c>
      <c r="M206" s="244">
        <v>22020</v>
      </c>
      <c r="N206" s="244">
        <v>25200</v>
      </c>
      <c r="O206" s="244">
        <v>28320</v>
      </c>
      <c r="P206" s="244">
        <v>31440</v>
      </c>
      <c r="Q206" s="244">
        <v>33960</v>
      </c>
      <c r="R206" s="244">
        <v>36480</v>
      </c>
      <c r="S206" s="244">
        <v>39000</v>
      </c>
      <c r="T206" s="244">
        <v>41520</v>
      </c>
      <c r="U206" s="184" t="s">
        <v>301</v>
      </c>
      <c r="AL206" s="184" t="s">
        <v>867</v>
      </c>
      <c r="AM206" s="184" t="s">
        <v>867</v>
      </c>
      <c r="AN206" s="184" t="s">
        <v>288</v>
      </c>
      <c r="AO206" s="184">
        <v>0</v>
      </c>
      <c r="AP206" s="184" t="s">
        <v>868</v>
      </c>
      <c r="AQ206" s="184" t="s">
        <v>290</v>
      </c>
      <c r="AR206" s="184">
        <v>405</v>
      </c>
      <c r="AS206" s="184" t="s">
        <v>868</v>
      </c>
    </row>
    <row r="207" spans="1:45">
      <c r="A207" s="184" t="str">
        <f t="shared" si="3"/>
        <v>5/13/2016 - 4/13/2017San Jacinto</v>
      </c>
      <c r="B207" s="184" t="s">
        <v>870</v>
      </c>
      <c r="C207" s="184" t="s">
        <v>58</v>
      </c>
      <c r="D207" s="184">
        <v>55000</v>
      </c>
      <c r="E207" s="243">
        <v>23100</v>
      </c>
      <c r="F207" s="243">
        <v>26400</v>
      </c>
      <c r="G207" s="243">
        <v>29700</v>
      </c>
      <c r="H207" s="243">
        <v>32950</v>
      </c>
      <c r="I207" s="243">
        <v>35600</v>
      </c>
      <c r="J207" s="243">
        <v>38250</v>
      </c>
      <c r="K207" s="243">
        <v>40900</v>
      </c>
      <c r="L207" s="243">
        <v>43500</v>
      </c>
      <c r="M207" s="244">
        <v>27720</v>
      </c>
      <c r="N207" s="244">
        <v>31680</v>
      </c>
      <c r="O207" s="244">
        <v>35640</v>
      </c>
      <c r="P207" s="244">
        <v>39540</v>
      </c>
      <c r="Q207" s="244">
        <v>42720</v>
      </c>
      <c r="R207" s="244">
        <v>45900</v>
      </c>
      <c r="S207" s="244">
        <v>49080</v>
      </c>
      <c r="T207" s="244">
        <v>52200</v>
      </c>
      <c r="U207" s="184" t="s">
        <v>286</v>
      </c>
      <c r="V207" s="243">
        <v>24300</v>
      </c>
      <c r="W207" s="243">
        <v>27750</v>
      </c>
      <c r="X207" s="243">
        <v>31200</v>
      </c>
      <c r="Y207" s="243">
        <v>34650</v>
      </c>
      <c r="Z207" s="243">
        <v>37450</v>
      </c>
      <c r="AA207" s="243">
        <v>40200</v>
      </c>
      <c r="AB207" s="243">
        <v>43000</v>
      </c>
      <c r="AC207" s="243">
        <v>45750</v>
      </c>
      <c r="AD207" s="244">
        <v>29160</v>
      </c>
      <c r="AE207" s="244">
        <v>33300</v>
      </c>
      <c r="AF207" s="244">
        <v>37440</v>
      </c>
      <c r="AG207" s="244">
        <v>41580</v>
      </c>
      <c r="AH207" s="244">
        <v>44940</v>
      </c>
      <c r="AI207" s="244">
        <v>48240</v>
      </c>
      <c r="AJ207" s="244">
        <v>51600</v>
      </c>
      <c r="AK207" s="244">
        <v>54900</v>
      </c>
      <c r="AL207" s="184" t="s">
        <v>869</v>
      </c>
      <c r="AM207" s="184" t="s">
        <v>869</v>
      </c>
      <c r="AN207" s="184" t="s">
        <v>288</v>
      </c>
      <c r="AO207" s="184">
        <v>0</v>
      </c>
      <c r="AP207" s="184" t="s">
        <v>870</v>
      </c>
      <c r="AQ207" s="184" t="s">
        <v>290</v>
      </c>
      <c r="AR207" s="184">
        <v>407</v>
      </c>
      <c r="AS207" s="184" t="s">
        <v>870</v>
      </c>
    </row>
    <row r="208" spans="1:45">
      <c r="A208" s="184" t="str">
        <f t="shared" si="3"/>
        <v>5/13/2016 - 4/13/2017San Patricio</v>
      </c>
      <c r="B208" s="184" t="s">
        <v>872</v>
      </c>
      <c r="C208" s="184" t="s">
        <v>39</v>
      </c>
      <c r="D208" s="184">
        <v>57900</v>
      </c>
      <c r="E208" s="243">
        <v>20350</v>
      </c>
      <c r="F208" s="243">
        <v>23250</v>
      </c>
      <c r="G208" s="243">
        <v>26150</v>
      </c>
      <c r="H208" s="243">
        <v>29050</v>
      </c>
      <c r="I208" s="243">
        <v>31400</v>
      </c>
      <c r="J208" s="243">
        <v>33700</v>
      </c>
      <c r="K208" s="243">
        <v>36050</v>
      </c>
      <c r="L208" s="243">
        <v>38350</v>
      </c>
      <c r="M208" s="244">
        <v>24420</v>
      </c>
      <c r="N208" s="244">
        <v>27900</v>
      </c>
      <c r="O208" s="244">
        <v>31380</v>
      </c>
      <c r="P208" s="244">
        <v>34860</v>
      </c>
      <c r="Q208" s="244">
        <v>37680</v>
      </c>
      <c r="R208" s="244">
        <v>40440</v>
      </c>
      <c r="S208" s="244">
        <v>43260</v>
      </c>
      <c r="T208" s="244">
        <v>46020</v>
      </c>
      <c r="U208" s="184" t="s">
        <v>286</v>
      </c>
      <c r="V208" s="243">
        <v>20800</v>
      </c>
      <c r="W208" s="243">
        <v>23750</v>
      </c>
      <c r="X208" s="243">
        <v>26700</v>
      </c>
      <c r="Y208" s="243">
        <v>29650</v>
      </c>
      <c r="Z208" s="243">
        <v>32050</v>
      </c>
      <c r="AA208" s="243">
        <v>34400</v>
      </c>
      <c r="AB208" s="243">
        <v>36800</v>
      </c>
      <c r="AC208" s="243">
        <v>39150</v>
      </c>
      <c r="AD208" s="244">
        <v>24960</v>
      </c>
      <c r="AE208" s="244">
        <v>28500</v>
      </c>
      <c r="AF208" s="244">
        <v>32040</v>
      </c>
      <c r="AG208" s="244">
        <v>35580</v>
      </c>
      <c r="AH208" s="244">
        <v>38460</v>
      </c>
      <c r="AI208" s="244">
        <v>41280</v>
      </c>
      <c r="AJ208" s="244">
        <v>44160</v>
      </c>
      <c r="AK208" s="244">
        <v>46980</v>
      </c>
      <c r="AL208" s="184" t="s">
        <v>871</v>
      </c>
      <c r="AM208" s="184" t="s">
        <v>871</v>
      </c>
      <c r="AN208" s="184" t="s">
        <v>288</v>
      </c>
      <c r="AO208" s="184">
        <v>1</v>
      </c>
      <c r="AP208" s="184" t="s">
        <v>872</v>
      </c>
      <c r="AQ208" s="184" t="s">
        <v>290</v>
      </c>
      <c r="AR208" s="184">
        <v>409</v>
      </c>
      <c r="AS208" s="184" t="s">
        <v>872</v>
      </c>
    </row>
    <row r="209" spans="1:45">
      <c r="A209" s="184" t="str">
        <f t="shared" si="3"/>
        <v>5/13/2016 - 4/13/2017San Saba</v>
      </c>
      <c r="B209" s="184" t="s">
        <v>875</v>
      </c>
      <c r="C209" s="184" t="s">
        <v>248</v>
      </c>
      <c r="D209" s="184">
        <v>46900</v>
      </c>
      <c r="E209" s="243">
        <v>18350</v>
      </c>
      <c r="F209" s="243">
        <v>21000</v>
      </c>
      <c r="G209" s="243">
        <v>23600</v>
      </c>
      <c r="H209" s="243">
        <v>26200</v>
      </c>
      <c r="I209" s="243">
        <v>28300</v>
      </c>
      <c r="J209" s="243">
        <v>30400</v>
      </c>
      <c r="K209" s="243">
        <v>32500</v>
      </c>
      <c r="L209" s="243">
        <v>34600</v>
      </c>
      <c r="M209" s="244">
        <v>22020</v>
      </c>
      <c r="N209" s="244">
        <v>25200</v>
      </c>
      <c r="O209" s="244">
        <v>28320</v>
      </c>
      <c r="P209" s="244">
        <v>31440</v>
      </c>
      <c r="Q209" s="244">
        <v>33960</v>
      </c>
      <c r="R209" s="244">
        <v>36480</v>
      </c>
      <c r="S209" s="244">
        <v>39000</v>
      </c>
      <c r="T209" s="244">
        <v>41520</v>
      </c>
      <c r="U209" s="184" t="s">
        <v>301</v>
      </c>
      <c r="AL209" s="184" t="s">
        <v>874</v>
      </c>
      <c r="AM209" s="184" t="s">
        <v>874</v>
      </c>
      <c r="AN209" s="184" t="s">
        <v>288</v>
      </c>
      <c r="AO209" s="184">
        <v>0</v>
      </c>
      <c r="AP209" s="184" t="s">
        <v>875</v>
      </c>
      <c r="AQ209" s="184" t="s">
        <v>290</v>
      </c>
      <c r="AR209" s="184">
        <v>411</v>
      </c>
      <c r="AS209" s="184" t="s">
        <v>875</v>
      </c>
    </row>
    <row r="210" spans="1:45">
      <c r="A210" s="184" t="str">
        <f t="shared" si="3"/>
        <v>5/13/2016 - 4/13/2017Schleicher</v>
      </c>
      <c r="B210" s="184" t="s">
        <v>878</v>
      </c>
      <c r="C210" s="184" t="s">
        <v>249</v>
      </c>
      <c r="D210" s="184">
        <v>72400</v>
      </c>
      <c r="E210" s="243">
        <v>22550</v>
      </c>
      <c r="F210" s="243">
        <v>25750</v>
      </c>
      <c r="G210" s="243">
        <v>28950</v>
      </c>
      <c r="H210" s="243">
        <v>32150</v>
      </c>
      <c r="I210" s="243">
        <v>34750</v>
      </c>
      <c r="J210" s="243">
        <v>37300</v>
      </c>
      <c r="K210" s="243">
        <v>39900</v>
      </c>
      <c r="L210" s="243">
        <v>42450</v>
      </c>
      <c r="M210" s="244">
        <v>27060</v>
      </c>
      <c r="N210" s="244">
        <v>30900</v>
      </c>
      <c r="O210" s="244">
        <v>34740</v>
      </c>
      <c r="P210" s="244">
        <v>38580</v>
      </c>
      <c r="Q210" s="244">
        <v>41700</v>
      </c>
      <c r="R210" s="244">
        <v>44760</v>
      </c>
      <c r="S210" s="244">
        <v>47880</v>
      </c>
      <c r="T210" s="244">
        <v>50940</v>
      </c>
      <c r="U210" s="184" t="s">
        <v>286</v>
      </c>
      <c r="V210" s="243">
        <v>25350</v>
      </c>
      <c r="W210" s="243">
        <v>29000</v>
      </c>
      <c r="X210" s="243">
        <v>32600</v>
      </c>
      <c r="Y210" s="243">
        <v>36200</v>
      </c>
      <c r="Z210" s="243">
        <v>39100</v>
      </c>
      <c r="AA210" s="243">
        <v>42000</v>
      </c>
      <c r="AB210" s="243">
        <v>44900</v>
      </c>
      <c r="AC210" s="243">
        <v>47800</v>
      </c>
      <c r="AD210" s="244">
        <v>30420</v>
      </c>
      <c r="AE210" s="244">
        <v>34800</v>
      </c>
      <c r="AF210" s="244">
        <v>39120</v>
      </c>
      <c r="AG210" s="244">
        <v>43440</v>
      </c>
      <c r="AH210" s="244">
        <v>46920</v>
      </c>
      <c r="AI210" s="244">
        <v>50400</v>
      </c>
      <c r="AJ210" s="244">
        <v>53880</v>
      </c>
      <c r="AK210" s="244">
        <v>57360</v>
      </c>
      <c r="AL210" s="184" t="s">
        <v>877</v>
      </c>
      <c r="AM210" s="184" t="s">
        <v>877</v>
      </c>
      <c r="AN210" s="184" t="s">
        <v>288</v>
      </c>
      <c r="AO210" s="184">
        <v>0</v>
      </c>
      <c r="AP210" s="184" t="s">
        <v>878</v>
      </c>
      <c r="AQ210" s="184" t="s">
        <v>290</v>
      </c>
      <c r="AR210" s="184">
        <v>413</v>
      </c>
      <c r="AS210" s="184" t="s">
        <v>878</v>
      </c>
    </row>
    <row r="211" spans="1:45">
      <c r="A211" s="184" t="str">
        <f t="shared" si="3"/>
        <v>5/13/2016 - 4/13/2017Scurry</v>
      </c>
      <c r="B211" s="184" t="s">
        <v>881</v>
      </c>
      <c r="C211" s="184" t="s">
        <v>250</v>
      </c>
      <c r="D211" s="184">
        <v>58100</v>
      </c>
      <c r="E211" s="243">
        <v>20350</v>
      </c>
      <c r="F211" s="243">
        <v>23250</v>
      </c>
      <c r="G211" s="243">
        <v>26150</v>
      </c>
      <c r="H211" s="243">
        <v>29050</v>
      </c>
      <c r="I211" s="243">
        <v>31400</v>
      </c>
      <c r="J211" s="243">
        <v>33700</v>
      </c>
      <c r="K211" s="243">
        <v>36050</v>
      </c>
      <c r="L211" s="243">
        <v>38350</v>
      </c>
      <c r="M211" s="244">
        <v>24420</v>
      </c>
      <c r="N211" s="244">
        <v>27900</v>
      </c>
      <c r="O211" s="244">
        <v>31380</v>
      </c>
      <c r="P211" s="244">
        <v>34860</v>
      </c>
      <c r="Q211" s="244">
        <v>37680</v>
      </c>
      <c r="R211" s="244">
        <v>40440</v>
      </c>
      <c r="S211" s="244">
        <v>43260</v>
      </c>
      <c r="T211" s="244">
        <v>46020</v>
      </c>
      <c r="U211" s="184" t="s">
        <v>301</v>
      </c>
      <c r="AL211" s="184" t="s">
        <v>880</v>
      </c>
      <c r="AM211" s="184" t="s">
        <v>880</v>
      </c>
      <c r="AN211" s="184" t="s">
        <v>288</v>
      </c>
      <c r="AO211" s="184">
        <v>0</v>
      </c>
      <c r="AP211" s="184" t="s">
        <v>881</v>
      </c>
      <c r="AQ211" s="184" t="s">
        <v>290</v>
      </c>
      <c r="AR211" s="184">
        <v>415</v>
      </c>
      <c r="AS211" s="184" t="s">
        <v>881</v>
      </c>
    </row>
    <row r="212" spans="1:45">
      <c r="A212" s="184" t="str">
        <f t="shared" si="3"/>
        <v>5/13/2016 - 4/13/2017Shackelford</v>
      </c>
      <c r="B212" s="184" t="s">
        <v>884</v>
      </c>
      <c r="C212" s="184" t="s">
        <v>251</v>
      </c>
      <c r="D212" s="184">
        <v>58400</v>
      </c>
      <c r="E212" s="243">
        <v>20450</v>
      </c>
      <c r="F212" s="243">
        <v>23400</v>
      </c>
      <c r="G212" s="243">
        <v>26300</v>
      </c>
      <c r="H212" s="243">
        <v>29200</v>
      </c>
      <c r="I212" s="243">
        <v>31550</v>
      </c>
      <c r="J212" s="243">
        <v>33900</v>
      </c>
      <c r="K212" s="243">
        <v>36250</v>
      </c>
      <c r="L212" s="243">
        <v>38550</v>
      </c>
      <c r="M212" s="244">
        <v>24540</v>
      </c>
      <c r="N212" s="244">
        <v>28080</v>
      </c>
      <c r="O212" s="244">
        <v>31560</v>
      </c>
      <c r="P212" s="244">
        <v>35040</v>
      </c>
      <c r="Q212" s="244">
        <v>37860</v>
      </c>
      <c r="R212" s="244">
        <v>40680</v>
      </c>
      <c r="S212" s="244">
        <v>43500</v>
      </c>
      <c r="T212" s="244">
        <v>46260</v>
      </c>
      <c r="U212" s="184" t="s">
        <v>286</v>
      </c>
      <c r="V212" s="243">
        <v>20900</v>
      </c>
      <c r="W212" s="243">
        <v>23900</v>
      </c>
      <c r="X212" s="243">
        <v>26900</v>
      </c>
      <c r="Y212" s="243">
        <v>29850</v>
      </c>
      <c r="Z212" s="243">
        <v>32250</v>
      </c>
      <c r="AA212" s="243">
        <v>34650</v>
      </c>
      <c r="AB212" s="243">
        <v>37050</v>
      </c>
      <c r="AC212" s="243">
        <v>39450</v>
      </c>
      <c r="AD212" s="244">
        <v>25080</v>
      </c>
      <c r="AE212" s="244">
        <v>28680</v>
      </c>
      <c r="AF212" s="244">
        <v>32280</v>
      </c>
      <c r="AG212" s="244">
        <v>35820</v>
      </c>
      <c r="AH212" s="244">
        <v>38700</v>
      </c>
      <c r="AI212" s="244">
        <v>41580</v>
      </c>
      <c r="AJ212" s="244">
        <v>44460</v>
      </c>
      <c r="AK212" s="244">
        <v>47340</v>
      </c>
      <c r="AL212" s="184" t="s">
        <v>883</v>
      </c>
      <c r="AM212" s="184" t="s">
        <v>883</v>
      </c>
      <c r="AN212" s="184" t="s">
        <v>288</v>
      </c>
      <c r="AO212" s="184">
        <v>0</v>
      </c>
      <c r="AP212" s="184" t="s">
        <v>884</v>
      </c>
      <c r="AQ212" s="184" t="s">
        <v>290</v>
      </c>
      <c r="AR212" s="184">
        <v>417</v>
      </c>
      <c r="AS212" s="184" t="s">
        <v>884</v>
      </c>
    </row>
    <row r="213" spans="1:45">
      <c r="A213" s="184" t="str">
        <f t="shared" si="3"/>
        <v>5/13/2016 - 4/13/2017Shelby</v>
      </c>
      <c r="B213" s="184" t="s">
        <v>887</v>
      </c>
      <c r="C213" s="184" t="s">
        <v>252</v>
      </c>
      <c r="D213" s="184">
        <v>45300</v>
      </c>
      <c r="E213" s="243">
        <v>18350</v>
      </c>
      <c r="F213" s="243">
        <v>21000</v>
      </c>
      <c r="G213" s="243">
        <v>23600</v>
      </c>
      <c r="H213" s="243">
        <v>26200</v>
      </c>
      <c r="I213" s="243">
        <v>28300</v>
      </c>
      <c r="J213" s="243">
        <v>30400</v>
      </c>
      <c r="K213" s="243">
        <v>32500</v>
      </c>
      <c r="L213" s="243">
        <v>34600</v>
      </c>
      <c r="M213" s="244">
        <v>22020</v>
      </c>
      <c r="N213" s="244">
        <v>25200</v>
      </c>
      <c r="O213" s="244">
        <v>28320</v>
      </c>
      <c r="P213" s="244">
        <v>31440</v>
      </c>
      <c r="Q213" s="244">
        <v>33960</v>
      </c>
      <c r="R213" s="244">
        <v>36480</v>
      </c>
      <c r="S213" s="244">
        <v>39000</v>
      </c>
      <c r="T213" s="244">
        <v>41520</v>
      </c>
      <c r="U213" s="184" t="s">
        <v>301</v>
      </c>
      <c r="AL213" s="184" t="s">
        <v>886</v>
      </c>
      <c r="AM213" s="184" t="s">
        <v>886</v>
      </c>
      <c r="AN213" s="184" t="s">
        <v>288</v>
      </c>
      <c r="AO213" s="184">
        <v>0</v>
      </c>
      <c r="AP213" s="184" t="s">
        <v>887</v>
      </c>
      <c r="AQ213" s="184" t="s">
        <v>290</v>
      </c>
      <c r="AR213" s="184">
        <v>419</v>
      </c>
      <c r="AS213" s="184" t="s">
        <v>887</v>
      </c>
    </row>
    <row r="214" spans="1:45">
      <c r="A214" s="184" t="str">
        <f t="shared" si="3"/>
        <v>5/13/2016 - 4/13/2017Sherman</v>
      </c>
      <c r="B214" s="184" t="s">
        <v>890</v>
      </c>
      <c r="C214" s="184" t="s">
        <v>253</v>
      </c>
      <c r="D214" s="184">
        <v>60500</v>
      </c>
      <c r="E214" s="243">
        <v>21200</v>
      </c>
      <c r="F214" s="243">
        <v>24200</v>
      </c>
      <c r="G214" s="243">
        <v>27250</v>
      </c>
      <c r="H214" s="243">
        <v>30250</v>
      </c>
      <c r="I214" s="243">
        <v>32700</v>
      </c>
      <c r="J214" s="243">
        <v>35100</v>
      </c>
      <c r="K214" s="243">
        <v>37550</v>
      </c>
      <c r="L214" s="243">
        <v>39950</v>
      </c>
      <c r="M214" s="244">
        <v>25440</v>
      </c>
      <c r="N214" s="244">
        <v>29040</v>
      </c>
      <c r="O214" s="244">
        <v>32700</v>
      </c>
      <c r="P214" s="244">
        <v>36300</v>
      </c>
      <c r="Q214" s="244">
        <v>39240</v>
      </c>
      <c r="R214" s="244">
        <v>42120</v>
      </c>
      <c r="S214" s="244">
        <v>45060</v>
      </c>
      <c r="T214" s="244">
        <v>47940</v>
      </c>
      <c r="U214" s="184" t="s">
        <v>286</v>
      </c>
      <c r="V214" s="243">
        <v>22050</v>
      </c>
      <c r="W214" s="243">
        <v>25200</v>
      </c>
      <c r="X214" s="243">
        <v>28350</v>
      </c>
      <c r="Y214" s="243">
        <v>31450</v>
      </c>
      <c r="Z214" s="243">
        <v>34000</v>
      </c>
      <c r="AA214" s="243">
        <v>36500</v>
      </c>
      <c r="AB214" s="243">
        <v>39000</v>
      </c>
      <c r="AC214" s="243">
        <v>41550</v>
      </c>
      <c r="AD214" s="244">
        <v>26460</v>
      </c>
      <c r="AE214" s="244">
        <v>30240</v>
      </c>
      <c r="AF214" s="244">
        <v>34020</v>
      </c>
      <c r="AG214" s="244">
        <v>37740</v>
      </c>
      <c r="AH214" s="244">
        <v>40800</v>
      </c>
      <c r="AI214" s="244">
        <v>43800</v>
      </c>
      <c r="AJ214" s="244">
        <v>46800</v>
      </c>
      <c r="AK214" s="244">
        <v>49860</v>
      </c>
      <c r="AL214" s="184" t="s">
        <v>889</v>
      </c>
      <c r="AM214" s="184" t="s">
        <v>889</v>
      </c>
      <c r="AN214" s="184" t="s">
        <v>288</v>
      </c>
      <c r="AO214" s="184">
        <v>0</v>
      </c>
      <c r="AP214" s="184" t="s">
        <v>890</v>
      </c>
      <c r="AQ214" s="184" t="s">
        <v>290</v>
      </c>
      <c r="AR214" s="184">
        <v>421</v>
      </c>
      <c r="AS214" s="184" t="s">
        <v>890</v>
      </c>
    </row>
    <row r="215" spans="1:45">
      <c r="A215" s="184" t="str">
        <f t="shared" si="3"/>
        <v>5/13/2016 - 4/13/2017Smith</v>
      </c>
      <c r="B215" s="184" t="s">
        <v>893</v>
      </c>
      <c r="C215" s="184" t="s">
        <v>86</v>
      </c>
      <c r="D215" s="184">
        <v>64000</v>
      </c>
      <c r="E215" s="243">
        <v>21500</v>
      </c>
      <c r="F215" s="243">
        <v>24550</v>
      </c>
      <c r="G215" s="243">
        <v>27600</v>
      </c>
      <c r="H215" s="243">
        <v>30650</v>
      </c>
      <c r="I215" s="243">
        <v>33150</v>
      </c>
      <c r="J215" s="243">
        <v>35600</v>
      </c>
      <c r="K215" s="243">
        <v>38050</v>
      </c>
      <c r="L215" s="243">
        <v>40500</v>
      </c>
      <c r="M215" s="244">
        <v>25800</v>
      </c>
      <c r="N215" s="244">
        <v>29460</v>
      </c>
      <c r="O215" s="244">
        <v>33120</v>
      </c>
      <c r="P215" s="244">
        <v>36780</v>
      </c>
      <c r="Q215" s="244">
        <v>39780</v>
      </c>
      <c r="R215" s="244">
        <v>42720</v>
      </c>
      <c r="S215" s="244">
        <v>45660</v>
      </c>
      <c r="T215" s="244">
        <v>48600</v>
      </c>
      <c r="U215" s="184" t="s">
        <v>286</v>
      </c>
      <c r="V215" s="243">
        <v>22500</v>
      </c>
      <c r="W215" s="243">
        <v>25700</v>
      </c>
      <c r="X215" s="243">
        <v>28900</v>
      </c>
      <c r="Y215" s="243">
        <v>32100</v>
      </c>
      <c r="Z215" s="243">
        <v>34700</v>
      </c>
      <c r="AA215" s="243">
        <v>37250</v>
      </c>
      <c r="AB215" s="243">
        <v>39850</v>
      </c>
      <c r="AC215" s="243">
        <v>42400</v>
      </c>
      <c r="AD215" s="244">
        <v>27000</v>
      </c>
      <c r="AE215" s="244">
        <v>30840</v>
      </c>
      <c r="AF215" s="244">
        <v>34680</v>
      </c>
      <c r="AG215" s="244">
        <v>38520</v>
      </c>
      <c r="AH215" s="244">
        <v>41640</v>
      </c>
      <c r="AI215" s="244">
        <v>44700</v>
      </c>
      <c r="AJ215" s="244">
        <v>47820</v>
      </c>
      <c r="AK215" s="244">
        <v>50880</v>
      </c>
      <c r="AL215" s="184" t="s">
        <v>892</v>
      </c>
      <c r="AM215" s="184" t="s">
        <v>892</v>
      </c>
      <c r="AN215" s="184" t="s">
        <v>288</v>
      </c>
      <c r="AO215" s="184">
        <v>1</v>
      </c>
      <c r="AP215" s="184" t="s">
        <v>893</v>
      </c>
      <c r="AQ215" s="184" t="s">
        <v>290</v>
      </c>
      <c r="AR215" s="184">
        <v>423</v>
      </c>
      <c r="AS215" s="184" t="s">
        <v>893</v>
      </c>
    </row>
    <row r="216" spans="1:45">
      <c r="A216" s="184" t="str">
        <f t="shared" si="3"/>
        <v>5/13/2016 - 4/13/2017Somervell</v>
      </c>
      <c r="B216" s="184" t="s">
        <v>896</v>
      </c>
      <c r="C216" s="184" t="s">
        <v>254</v>
      </c>
      <c r="D216" s="184">
        <v>72500</v>
      </c>
      <c r="E216" s="243">
        <v>24750</v>
      </c>
      <c r="F216" s="243">
        <v>28250</v>
      </c>
      <c r="G216" s="243">
        <v>31800</v>
      </c>
      <c r="H216" s="243">
        <v>35300</v>
      </c>
      <c r="I216" s="243">
        <v>38150</v>
      </c>
      <c r="J216" s="243">
        <v>40950</v>
      </c>
      <c r="K216" s="243">
        <v>43800</v>
      </c>
      <c r="L216" s="243">
        <v>46600</v>
      </c>
      <c r="M216" s="244">
        <v>29700</v>
      </c>
      <c r="N216" s="244">
        <v>33900</v>
      </c>
      <c r="O216" s="244">
        <v>38160</v>
      </c>
      <c r="P216" s="244">
        <v>42360</v>
      </c>
      <c r="Q216" s="244">
        <v>45780</v>
      </c>
      <c r="R216" s="244">
        <v>49140</v>
      </c>
      <c r="S216" s="244">
        <v>52560</v>
      </c>
      <c r="T216" s="244">
        <v>55920</v>
      </c>
      <c r="U216" s="184" t="s">
        <v>286</v>
      </c>
      <c r="V216" s="243">
        <v>25700</v>
      </c>
      <c r="W216" s="243">
        <v>29350</v>
      </c>
      <c r="X216" s="243">
        <v>33000</v>
      </c>
      <c r="Y216" s="243">
        <v>36650</v>
      </c>
      <c r="Z216" s="243">
        <v>39600</v>
      </c>
      <c r="AA216" s="243">
        <v>42550</v>
      </c>
      <c r="AB216" s="243">
        <v>45450</v>
      </c>
      <c r="AC216" s="243">
        <v>48400</v>
      </c>
      <c r="AD216" s="244">
        <v>30840</v>
      </c>
      <c r="AE216" s="244">
        <v>35220</v>
      </c>
      <c r="AF216" s="244">
        <v>39600</v>
      </c>
      <c r="AG216" s="244">
        <v>43980</v>
      </c>
      <c r="AH216" s="244">
        <v>47520</v>
      </c>
      <c r="AI216" s="244">
        <v>51060</v>
      </c>
      <c r="AJ216" s="244">
        <v>54540</v>
      </c>
      <c r="AK216" s="244">
        <v>58080</v>
      </c>
      <c r="AL216" s="184" t="s">
        <v>895</v>
      </c>
      <c r="AM216" s="184" t="s">
        <v>895</v>
      </c>
      <c r="AN216" s="184" t="s">
        <v>288</v>
      </c>
      <c r="AO216" s="184">
        <v>1</v>
      </c>
      <c r="AP216" s="184" t="s">
        <v>896</v>
      </c>
      <c r="AQ216" s="184" t="s">
        <v>290</v>
      </c>
      <c r="AR216" s="184">
        <v>425</v>
      </c>
      <c r="AS216" s="184" t="s">
        <v>896</v>
      </c>
    </row>
    <row r="217" spans="1:45">
      <c r="A217" s="184" t="str">
        <f t="shared" si="3"/>
        <v>5/13/2016 - 4/13/2017Starr</v>
      </c>
      <c r="B217" s="184" t="s">
        <v>899</v>
      </c>
      <c r="C217" s="184" t="s">
        <v>255</v>
      </c>
      <c r="D217" s="184">
        <v>28300</v>
      </c>
      <c r="E217" s="243">
        <v>18350</v>
      </c>
      <c r="F217" s="243">
        <v>21000</v>
      </c>
      <c r="G217" s="243">
        <v>23600</v>
      </c>
      <c r="H217" s="243">
        <v>26200</v>
      </c>
      <c r="I217" s="243">
        <v>28300</v>
      </c>
      <c r="J217" s="243">
        <v>30400</v>
      </c>
      <c r="K217" s="243">
        <v>32500</v>
      </c>
      <c r="L217" s="243">
        <v>34600</v>
      </c>
      <c r="M217" s="244">
        <v>22020</v>
      </c>
      <c r="N217" s="244">
        <v>25200</v>
      </c>
      <c r="O217" s="244">
        <v>28320</v>
      </c>
      <c r="P217" s="244">
        <v>31440</v>
      </c>
      <c r="Q217" s="244">
        <v>33960</v>
      </c>
      <c r="R217" s="244">
        <v>36480</v>
      </c>
      <c r="S217" s="244">
        <v>39000</v>
      </c>
      <c r="T217" s="244">
        <v>41520</v>
      </c>
      <c r="U217" s="184" t="s">
        <v>286</v>
      </c>
      <c r="V217" s="243">
        <v>21650</v>
      </c>
      <c r="W217" s="243">
        <v>24750</v>
      </c>
      <c r="X217" s="243">
        <v>27850</v>
      </c>
      <c r="Y217" s="243">
        <v>30900</v>
      </c>
      <c r="Z217" s="243">
        <v>33400</v>
      </c>
      <c r="AA217" s="243">
        <v>35850</v>
      </c>
      <c r="AB217" s="243">
        <v>38350</v>
      </c>
      <c r="AC217" s="243">
        <v>40800</v>
      </c>
      <c r="AD217" s="244">
        <v>25980</v>
      </c>
      <c r="AE217" s="244">
        <v>29700</v>
      </c>
      <c r="AF217" s="244">
        <v>33420</v>
      </c>
      <c r="AG217" s="244">
        <v>37080</v>
      </c>
      <c r="AH217" s="244">
        <v>40080</v>
      </c>
      <c r="AI217" s="244">
        <v>43020</v>
      </c>
      <c r="AJ217" s="244">
        <v>46020</v>
      </c>
      <c r="AK217" s="244">
        <v>48960</v>
      </c>
      <c r="AL217" s="184" t="s">
        <v>898</v>
      </c>
      <c r="AM217" s="184" t="s">
        <v>898</v>
      </c>
      <c r="AN217" s="184" t="s">
        <v>288</v>
      </c>
      <c r="AO217" s="184">
        <v>0</v>
      </c>
      <c r="AP217" s="184" t="s">
        <v>899</v>
      </c>
      <c r="AQ217" s="184" t="s">
        <v>290</v>
      </c>
      <c r="AR217" s="184">
        <v>427</v>
      </c>
      <c r="AS217" s="184" t="s">
        <v>899</v>
      </c>
    </row>
    <row r="218" spans="1:45">
      <c r="A218" s="184" t="str">
        <f t="shared" si="3"/>
        <v>5/13/2016 - 4/13/2017Stephens</v>
      </c>
      <c r="B218" s="184" t="s">
        <v>902</v>
      </c>
      <c r="C218" s="184" t="s">
        <v>256</v>
      </c>
      <c r="D218" s="184">
        <v>51400</v>
      </c>
      <c r="E218" s="243">
        <v>18350</v>
      </c>
      <c r="F218" s="243">
        <v>21000</v>
      </c>
      <c r="G218" s="243">
        <v>23600</v>
      </c>
      <c r="H218" s="243">
        <v>26200</v>
      </c>
      <c r="I218" s="243">
        <v>28300</v>
      </c>
      <c r="J218" s="243">
        <v>30400</v>
      </c>
      <c r="K218" s="243">
        <v>32500</v>
      </c>
      <c r="L218" s="243">
        <v>34600</v>
      </c>
      <c r="M218" s="244">
        <v>22020</v>
      </c>
      <c r="N218" s="244">
        <v>25200</v>
      </c>
      <c r="O218" s="244">
        <v>28320</v>
      </c>
      <c r="P218" s="244">
        <v>31440</v>
      </c>
      <c r="Q218" s="244">
        <v>33960</v>
      </c>
      <c r="R218" s="244">
        <v>36480</v>
      </c>
      <c r="S218" s="244">
        <v>39000</v>
      </c>
      <c r="T218" s="244">
        <v>41520</v>
      </c>
      <c r="U218" s="184" t="s">
        <v>286</v>
      </c>
      <c r="V218" s="243">
        <v>18650</v>
      </c>
      <c r="W218" s="243">
        <v>21300</v>
      </c>
      <c r="X218" s="243">
        <v>23950</v>
      </c>
      <c r="Y218" s="243">
        <v>26600</v>
      </c>
      <c r="Z218" s="243">
        <v>28750</v>
      </c>
      <c r="AA218" s="243">
        <v>30900</v>
      </c>
      <c r="AB218" s="243">
        <v>33000</v>
      </c>
      <c r="AC218" s="243">
        <v>35150</v>
      </c>
      <c r="AD218" s="244">
        <v>22380</v>
      </c>
      <c r="AE218" s="244">
        <v>25560</v>
      </c>
      <c r="AF218" s="244">
        <v>28740</v>
      </c>
      <c r="AG218" s="244">
        <v>31920</v>
      </c>
      <c r="AH218" s="244">
        <v>34500</v>
      </c>
      <c r="AI218" s="244">
        <v>37080</v>
      </c>
      <c r="AJ218" s="244">
        <v>39600</v>
      </c>
      <c r="AK218" s="244">
        <v>42180</v>
      </c>
      <c r="AL218" s="184" t="s">
        <v>901</v>
      </c>
      <c r="AM218" s="184" t="s">
        <v>901</v>
      </c>
      <c r="AN218" s="184" t="s">
        <v>288</v>
      </c>
      <c r="AO218" s="184">
        <v>0</v>
      </c>
      <c r="AP218" s="184" t="s">
        <v>902</v>
      </c>
      <c r="AQ218" s="184" t="s">
        <v>290</v>
      </c>
      <c r="AR218" s="184">
        <v>429</v>
      </c>
      <c r="AS218" s="184" t="s">
        <v>902</v>
      </c>
    </row>
    <row r="219" spans="1:45">
      <c r="A219" s="184" t="str">
        <f t="shared" si="3"/>
        <v>5/13/2016 - 4/13/2017Sterling</v>
      </c>
      <c r="B219" s="184" t="s">
        <v>905</v>
      </c>
      <c r="C219" s="184" t="s">
        <v>257</v>
      </c>
      <c r="D219" s="184">
        <v>59700</v>
      </c>
      <c r="E219" s="243">
        <v>20800</v>
      </c>
      <c r="F219" s="243">
        <v>23750</v>
      </c>
      <c r="G219" s="243">
        <v>26700</v>
      </c>
      <c r="H219" s="243">
        <v>29650</v>
      </c>
      <c r="I219" s="243">
        <v>32050</v>
      </c>
      <c r="J219" s="243">
        <v>34400</v>
      </c>
      <c r="K219" s="243">
        <v>36800</v>
      </c>
      <c r="L219" s="243">
        <v>39150</v>
      </c>
      <c r="M219" s="244">
        <v>24960</v>
      </c>
      <c r="N219" s="244">
        <v>28500</v>
      </c>
      <c r="O219" s="244">
        <v>32040</v>
      </c>
      <c r="P219" s="244">
        <v>35580</v>
      </c>
      <c r="Q219" s="244">
        <v>38460</v>
      </c>
      <c r="R219" s="244">
        <v>41280</v>
      </c>
      <c r="S219" s="244">
        <v>44160</v>
      </c>
      <c r="T219" s="244">
        <v>46980</v>
      </c>
      <c r="U219" s="184" t="s">
        <v>286</v>
      </c>
      <c r="V219" s="243">
        <v>22250</v>
      </c>
      <c r="W219" s="243">
        <v>25400</v>
      </c>
      <c r="X219" s="243">
        <v>28600</v>
      </c>
      <c r="Y219" s="243">
        <v>31750</v>
      </c>
      <c r="Z219" s="243">
        <v>34300</v>
      </c>
      <c r="AA219" s="243">
        <v>36850</v>
      </c>
      <c r="AB219" s="243">
        <v>39400</v>
      </c>
      <c r="AC219" s="243">
        <v>41950</v>
      </c>
      <c r="AD219" s="244">
        <v>26700</v>
      </c>
      <c r="AE219" s="244">
        <v>30480</v>
      </c>
      <c r="AF219" s="244">
        <v>34320</v>
      </c>
      <c r="AG219" s="244">
        <v>38100</v>
      </c>
      <c r="AH219" s="244">
        <v>41160</v>
      </c>
      <c r="AI219" s="244">
        <v>44220</v>
      </c>
      <c r="AJ219" s="244">
        <v>47280</v>
      </c>
      <c r="AK219" s="244">
        <v>50340</v>
      </c>
      <c r="AL219" s="184" t="s">
        <v>904</v>
      </c>
      <c r="AM219" s="184" t="s">
        <v>904</v>
      </c>
      <c r="AN219" s="184" t="s">
        <v>288</v>
      </c>
      <c r="AO219" s="184">
        <v>0</v>
      </c>
      <c r="AP219" s="184" t="s">
        <v>905</v>
      </c>
      <c r="AQ219" s="184" t="s">
        <v>290</v>
      </c>
      <c r="AR219" s="184">
        <v>431</v>
      </c>
      <c r="AS219" s="184" t="s">
        <v>905</v>
      </c>
    </row>
    <row r="220" spans="1:45">
      <c r="A220" s="184" t="str">
        <f t="shared" si="3"/>
        <v>5/13/2016 - 4/13/2017Stonewall</v>
      </c>
      <c r="B220" s="184" t="s">
        <v>908</v>
      </c>
      <c r="C220" s="184" t="s">
        <v>258</v>
      </c>
      <c r="D220" s="184">
        <v>55600</v>
      </c>
      <c r="E220" s="243">
        <v>19850</v>
      </c>
      <c r="F220" s="243">
        <v>22700</v>
      </c>
      <c r="G220" s="243">
        <v>25550</v>
      </c>
      <c r="H220" s="243">
        <v>28350</v>
      </c>
      <c r="I220" s="243">
        <v>30650</v>
      </c>
      <c r="J220" s="243">
        <v>32900</v>
      </c>
      <c r="K220" s="243">
        <v>35200</v>
      </c>
      <c r="L220" s="243">
        <v>37450</v>
      </c>
      <c r="M220" s="244">
        <v>23820</v>
      </c>
      <c r="N220" s="244">
        <v>27240</v>
      </c>
      <c r="O220" s="244">
        <v>30660</v>
      </c>
      <c r="P220" s="244">
        <v>34020</v>
      </c>
      <c r="Q220" s="244">
        <v>36780</v>
      </c>
      <c r="R220" s="244">
        <v>39480</v>
      </c>
      <c r="S220" s="244">
        <v>42240</v>
      </c>
      <c r="T220" s="244">
        <v>44940</v>
      </c>
      <c r="U220" s="184" t="s">
        <v>286</v>
      </c>
      <c r="V220" s="243">
        <v>23250</v>
      </c>
      <c r="W220" s="243">
        <v>26550</v>
      </c>
      <c r="X220" s="243">
        <v>29850</v>
      </c>
      <c r="Y220" s="243">
        <v>33150</v>
      </c>
      <c r="Z220" s="243">
        <v>35850</v>
      </c>
      <c r="AA220" s="243">
        <v>38500</v>
      </c>
      <c r="AB220" s="243">
        <v>41150</v>
      </c>
      <c r="AC220" s="243">
        <v>43800</v>
      </c>
      <c r="AD220" s="244">
        <v>27900</v>
      </c>
      <c r="AE220" s="244">
        <v>31860</v>
      </c>
      <c r="AF220" s="244">
        <v>35820</v>
      </c>
      <c r="AG220" s="244">
        <v>39780</v>
      </c>
      <c r="AH220" s="244">
        <v>43020</v>
      </c>
      <c r="AI220" s="244">
        <v>46200</v>
      </c>
      <c r="AJ220" s="244">
        <v>49380</v>
      </c>
      <c r="AK220" s="244">
        <v>52560</v>
      </c>
      <c r="AL220" s="184" t="s">
        <v>907</v>
      </c>
      <c r="AM220" s="184" t="s">
        <v>907</v>
      </c>
      <c r="AN220" s="184" t="s">
        <v>288</v>
      </c>
      <c r="AO220" s="184">
        <v>0</v>
      </c>
      <c r="AP220" s="184" t="s">
        <v>908</v>
      </c>
      <c r="AQ220" s="184" t="s">
        <v>290</v>
      </c>
      <c r="AR220" s="184">
        <v>433</v>
      </c>
      <c r="AS220" s="184" t="s">
        <v>908</v>
      </c>
    </row>
    <row r="221" spans="1:45">
      <c r="A221" s="184" t="str">
        <f t="shared" si="3"/>
        <v>5/13/2016 - 4/13/2017Sutton</v>
      </c>
      <c r="B221" s="184" t="s">
        <v>911</v>
      </c>
      <c r="C221" s="184" t="s">
        <v>259</v>
      </c>
      <c r="D221" s="184">
        <v>62000</v>
      </c>
      <c r="E221" s="243">
        <v>21700</v>
      </c>
      <c r="F221" s="243">
        <v>24800</v>
      </c>
      <c r="G221" s="243">
        <v>27900</v>
      </c>
      <c r="H221" s="243">
        <v>31000</v>
      </c>
      <c r="I221" s="243">
        <v>33500</v>
      </c>
      <c r="J221" s="243">
        <v>36000</v>
      </c>
      <c r="K221" s="243">
        <v>38450</v>
      </c>
      <c r="L221" s="243">
        <v>40950</v>
      </c>
      <c r="M221" s="244">
        <v>26040</v>
      </c>
      <c r="N221" s="244">
        <v>29760</v>
      </c>
      <c r="O221" s="244">
        <v>33480</v>
      </c>
      <c r="P221" s="244">
        <v>37200</v>
      </c>
      <c r="Q221" s="244">
        <v>40200</v>
      </c>
      <c r="R221" s="244">
        <v>43200</v>
      </c>
      <c r="S221" s="244">
        <v>46140</v>
      </c>
      <c r="T221" s="244">
        <v>49140</v>
      </c>
      <c r="U221" s="184" t="s">
        <v>286</v>
      </c>
      <c r="V221" s="243">
        <v>24050</v>
      </c>
      <c r="W221" s="243">
        <v>27500</v>
      </c>
      <c r="X221" s="243">
        <v>30950</v>
      </c>
      <c r="Y221" s="243">
        <v>34350</v>
      </c>
      <c r="Z221" s="243">
        <v>37100</v>
      </c>
      <c r="AA221" s="243">
        <v>39850</v>
      </c>
      <c r="AB221" s="243">
        <v>42600</v>
      </c>
      <c r="AC221" s="243">
        <v>45350</v>
      </c>
      <c r="AD221" s="244">
        <v>28860</v>
      </c>
      <c r="AE221" s="244">
        <v>33000</v>
      </c>
      <c r="AF221" s="244">
        <v>37140</v>
      </c>
      <c r="AG221" s="244">
        <v>41220</v>
      </c>
      <c r="AH221" s="244">
        <v>44520</v>
      </c>
      <c r="AI221" s="244">
        <v>47820</v>
      </c>
      <c r="AJ221" s="244">
        <v>51120</v>
      </c>
      <c r="AK221" s="244">
        <v>54420</v>
      </c>
      <c r="AL221" s="184" t="s">
        <v>910</v>
      </c>
      <c r="AM221" s="184" t="s">
        <v>910</v>
      </c>
      <c r="AN221" s="184" t="s">
        <v>288</v>
      </c>
      <c r="AO221" s="184">
        <v>0</v>
      </c>
      <c r="AP221" s="184" t="s">
        <v>911</v>
      </c>
      <c r="AQ221" s="184" t="s">
        <v>290</v>
      </c>
      <c r="AR221" s="184">
        <v>435</v>
      </c>
      <c r="AS221" s="184" t="s">
        <v>911</v>
      </c>
    </row>
    <row r="222" spans="1:45">
      <c r="A222" s="184" t="str">
        <f t="shared" si="3"/>
        <v>5/13/2016 - 4/13/2017Swisher</v>
      </c>
      <c r="B222" s="184" t="s">
        <v>914</v>
      </c>
      <c r="C222" s="184" t="s">
        <v>260</v>
      </c>
      <c r="D222" s="184">
        <v>46300</v>
      </c>
      <c r="E222" s="243">
        <v>18350</v>
      </c>
      <c r="F222" s="243">
        <v>21000</v>
      </c>
      <c r="G222" s="243">
        <v>23600</v>
      </c>
      <c r="H222" s="243">
        <v>26200</v>
      </c>
      <c r="I222" s="243">
        <v>28300</v>
      </c>
      <c r="J222" s="243">
        <v>30400</v>
      </c>
      <c r="K222" s="243">
        <v>32500</v>
      </c>
      <c r="L222" s="243">
        <v>34600</v>
      </c>
      <c r="M222" s="244">
        <v>22020</v>
      </c>
      <c r="N222" s="244">
        <v>25200</v>
      </c>
      <c r="O222" s="244">
        <v>28320</v>
      </c>
      <c r="P222" s="244">
        <v>31440</v>
      </c>
      <c r="Q222" s="244">
        <v>33960</v>
      </c>
      <c r="R222" s="244">
        <v>36480</v>
      </c>
      <c r="S222" s="244">
        <v>39000</v>
      </c>
      <c r="T222" s="244">
        <v>41520</v>
      </c>
      <c r="U222" s="184" t="s">
        <v>286</v>
      </c>
      <c r="V222" s="243">
        <v>20000</v>
      </c>
      <c r="W222" s="243">
        <v>22850</v>
      </c>
      <c r="X222" s="243">
        <v>25700</v>
      </c>
      <c r="Y222" s="243">
        <v>28550</v>
      </c>
      <c r="Z222" s="243">
        <v>30850</v>
      </c>
      <c r="AA222" s="243">
        <v>33150</v>
      </c>
      <c r="AB222" s="243">
        <v>35450</v>
      </c>
      <c r="AC222" s="243">
        <v>37700</v>
      </c>
      <c r="AD222" s="244">
        <v>24000</v>
      </c>
      <c r="AE222" s="244">
        <v>27420</v>
      </c>
      <c r="AF222" s="244">
        <v>30840</v>
      </c>
      <c r="AG222" s="244">
        <v>34260</v>
      </c>
      <c r="AH222" s="244">
        <v>37020</v>
      </c>
      <c r="AI222" s="244">
        <v>39780</v>
      </c>
      <c r="AJ222" s="244">
        <v>42540</v>
      </c>
      <c r="AK222" s="244">
        <v>45240</v>
      </c>
      <c r="AL222" s="184" t="s">
        <v>913</v>
      </c>
      <c r="AM222" s="184" t="s">
        <v>913</v>
      </c>
      <c r="AN222" s="184" t="s">
        <v>288</v>
      </c>
      <c r="AO222" s="184">
        <v>0</v>
      </c>
      <c r="AP222" s="184" t="s">
        <v>914</v>
      </c>
      <c r="AQ222" s="184" t="s">
        <v>290</v>
      </c>
      <c r="AR222" s="184">
        <v>437</v>
      </c>
      <c r="AS222" s="184" t="s">
        <v>914</v>
      </c>
    </row>
    <row r="223" spans="1:45">
      <c r="A223" s="184" t="str">
        <f t="shared" si="3"/>
        <v>5/13/2016 - 4/13/2017Tarrant</v>
      </c>
      <c r="B223" s="184" t="s">
        <v>916</v>
      </c>
      <c r="C223" s="184" t="s">
        <v>50</v>
      </c>
      <c r="D223" s="184">
        <v>69400</v>
      </c>
      <c r="E223" s="243">
        <v>24300</v>
      </c>
      <c r="F223" s="243">
        <v>27800</v>
      </c>
      <c r="G223" s="243">
        <v>31250</v>
      </c>
      <c r="H223" s="243">
        <v>34700</v>
      </c>
      <c r="I223" s="243">
        <v>37500</v>
      </c>
      <c r="J223" s="243">
        <v>40300</v>
      </c>
      <c r="K223" s="243">
        <v>43050</v>
      </c>
      <c r="L223" s="243">
        <v>45850</v>
      </c>
      <c r="M223" s="244">
        <v>29160</v>
      </c>
      <c r="N223" s="244">
        <v>33360</v>
      </c>
      <c r="O223" s="244">
        <v>37500</v>
      </c>
      <c r="P223" s="244">
        <v>41640</v>
      </c>
      <c r="Q223" s="244">
        <v>45000</v>
      </c>
      <c r="R223" s="244">
        <v>48360</v>
      </c>
      <c r="S223" s="244">
        <v>51660</v>
      </c>
      <c r="T223" s="244">
        <v>55020</v>
      </c>
      <c r="U223" s="184" t="s">
        <v>286</v>
      </c>
      <c r="V223" s="243">
        <v>24700</v>
      </c>
      <c r="W223" s="243">
        <v>28200</v>
      </c>
      <c r="X223" s="243">
        <v>31750</v>
      </c>
      <c r="Y223" s="243">
        <v>35250</v>
      </c>
      <c r="Z223" s="243">
        <v>38100</v>
      </c>
      <c r="AA223" s="243">
        <v>40900</v>
      </c>
      <c r="AB223" s="243">
        <v>43750</v>
      </c>
      <c r="AC223" s="243">
        <v>46550</v>
      </c>
      <c r="AD223" s="244">
        <v>29640</v>
      </c>
      <c r="AE223" s="244">
        <v>33840</v>
      </c>
      <c r="AF223" s="244">
        <v>38100</v>
      </c>
      <c r="AG223" s="244">
        <v>42300</v>
      </c>
      <c r="AH223" s="244">
        <v>45720</v>
      </c>
      <c r="AI223" s="244">
        <v>49080</v>
      </c>
      <c r="AJ223" s="244">
        <v>52500</v>
      </c>
      <c r="AK223" s="244">
        <v>55860</v>
      </c>
      <c r="AL223" s="184" t="s">
        <v>915</v>
      </c>
      <c r="AM223" s="184" t="s">
        <v>915</v>
      </c>
      <c r="AN223" s="184" t="s">
        <v>288</v>
      </c>
      <c r="AO223" s="184">
        <v>1</v>
      </c>
      <c r="AP223" s="184" t="s">
        <v>916</v>
      </c>
      <c r="AQ223" s="184" t="s">
        <v>290</v>
      </c>
      <c r="AR223" s="184">
        <v>439</v>
      </c>
      <c r="AS223" s="184" t="s">
        <v>916</v>
      </c>
    </row>
    <row r="224" spans="1:45">
      <c r="A224" s="184" t="str">
        <f t="shared" si="3"/>
        <v>5/13/2016 - 4/13/2017Taylor</v>
      </c>
      <c r="B224" s="184" t="s">
        <v>918</v>
      </c>
      <c r="C224" s="184" t="s">
        <v>19</v>
      </c>
      <c r="D224" s="184">
        <v>58000</v>
      </c>
      <c r="E224" s="243">
        <v>20300</v>
      </c>
      <c r="F224" s="243">
        <v>23200</v>
      </c>
      <c r="G224" s="243">
        <v>26100</v>
      </c>
      <c r="H224" s="243">
        <v>29000</v>
      </c>
      <c r="I224" s="243">
        <v>31350</v>
      </c>
      <c r="J224" s="243">
        <v>33650</v>
      </c>
      <c r="K224" s="243">
        <v>36000</v>
      </c>
      <c r="L224" s="243">
        <v>38300</v>
      </c>
      <c r="M224" s="244">
        <v>24360</v>
      </c>
      <c r="N224" s="244">
        <v>27840</v>
      </c>
      <c r="O224" s="244">
        <v>31320</v>
      </c>
      <c r="P224" s="244">
        <v>34800</v>
      </c>
      <c r="Q224" s="244">
        <v>37620</v>
      </c>
      <c r="R224" s="244">
        <v>40380</v>
      </c>
      <c r="S224" s="244">
        <v>43200</v>
      </c>
      <c r="T224" s="244">
        <v>45960</v>
      </c>
      <c r="U224" s="184" t="s">
        <v>301</v>
      </c>
      <c r="AL224" s="184" t="s">
        <v>917</v>
      </c>
      <c r="AM224" s="184" t="s">
        <v>917</v>
      </c>
      <c r="AN224" s="184" t="s">
        <v>288</v>
      </c>
      <c r="AO224" s="184">
        <v>1</v>
      </c>
      <c r="AP224" s="184" t="s">
        <v>918</v>
      </c>
      <c r="AQ224" s="184" t="s">
        <v>290</v>
      </c>
      <c r="AR224" s="184">
        <v>441</v>
      </c>
      <c r="AS224" s="184" t="s">
        <v>918</v>
      </c>
    </row>
    <row r="225" spans="1:45">
      <c r="A225" s="184" t="str">
        <f t="shared" si="3"/>
        <v>5/13/2016 - 4/13/2017Terrell</v>
      </c>
      <c r="B225" s="184" t="s">
        <v>921</v>
      </c>
      <c r="C225" s="184" t="s">
        <v>261</v>
      </c>
      <c r="D225" s="184">
        <v>52400</v>
      </c>
      <c r="E225" s="243">
        <v>18350</v>
      </c>
      <c r="F225" s="243">
        <v>21000</v>
      </c>
      <c r="G225" s="243">
        <v>23600</v>
      </c>
      <c r="H225" s="243">
        <v>26200</v>
      </c>
      <c r="I225" s="243">
        <v>28300</v>
      </c>
      <c r="J225" s="243">
        <v>30400</v>
      </c>
      <c r="K225" s="243">
        <v>32500</v>
      </c>
      <c r="L225" s="243">
        <v>34600</v>
      </c>
      <c r="M225" s="244">
        <v>22020</v>
      </c>
      <c r="N225" s="244">
        <v>25200</v>
      </c>
      <c r="O225" s="244">
        <v>28320</v>
      </c>
      <c r="P225" s="244">
        <v>31440</v>
      </c>
      <c r="Q225" s="244">
        <v>33960</v>
      </c>
      <c r="R225" s="244">
        <v>36480</v>
      </c>
      <c r="S225" s="244">
        <v>39000</v>
      </c>
      <c r="T225" s="244">
        <v>41520</v>
      </c>
      <c r="U225" s="184" t="s">
        <v>286</v>
      </c>
      <c r="V225" s="243">
        <v>22900</v>
      </c>
      <c r="W225" s="243">
        <v>26150</v>
      </c>
      <c r="X225" s="243">
        <v>29400</v>
      </c>
      <c r="Y225" s="243">
        <v>32650</v>
      </c>
      <c r="Z225" s="243">
        <v>35300</v>
      </c>
      <c r="AA225" s="243">
        <v>37900</v>
      </c>
      <c r="AB225" s="243">
        <v>40500</v>
      </c>
      <c r="AC225" s="243">
        <v>43100</v>
      </c>
      <c r="AD225" s="244">
        <v>27480</v>
      </c>
      <c r="AE225" s="244">
        <v>31380</v>
      </c>
      <c r="AF225" s="244">
        <v>35280</v>
      </c>
      <c r="AG225" s="244">
        <v>39180</v>
      </c>
      <c r="AH225" s="244">
        <v>42360</v>
      </c>
      <c r="AI225" s="244">
        <v>45480</v>
      </c>
      <c r="AJ225" s="244">
        <v>48600</v>
      </c>
      <c r="AK225" s="244">
        <v>51720</v>
      </c>
      <c r="AL225" s="184" t="s">
        <v>920</v>
      </c>
      <c r="AM225" s="184" t="s">
        <v>920</v>
      </c>
      <c r="AN225" s="184" t="s">
        <v>288</v>
      </c>
      <c r="AO225" s="184">
        <v>0</v>
      </c>
      <c r="AP225" s="184" t="s">
        <v>921</v>
      </c>
      <c r="AQ225" s="184" t="s">
        <v>290</v>
      </c>
      <c r="AR225" s="184">
        <v>443</v>
      </c>
      <c r="AS225" s="184" t="s">
        <v>921</v>
      </c>
    </row>
    <row r="226" spans="1:45">
      <c r="A226" s="184" t="str">
        <f t="shared" si="3"/>
        <v>5/13/2016 - 4/13/2017Terry</v>
      </c>
      <c r="B226" s="184" t="s">
        <v>924</v>
      </c>
      <c r="C226" s="184" t="s">
        <v>262</v>
      </c>
      <c r="D226" s="184">
        <v>47000</v>
      </c>
      <c r="E226" s="243">
        <v>18350</v>
      </c>
      <c r="F226" s="243">
        <v>21000</v>
      </c>
      <c r="G226" s="243">
        <v>23600</v>
      </c>
      <c r="H226" s="243">
        <v>26200</v>
      </c>
      <c r="I226" s="243">
        <v>28300</v>
      </c>
      <c r="J226" s="243">
        <v>30400</v>
      </c>
      <c r="K226" s="243">
        <v>32500</v>
      </c>
      <c r="L226" s="243">
        <v>34600</v>
      </c>
      <c r="M226" s="244">
        <v>22020</v>
      </c>
      <c r="N226" s="244">
        <v>25200</v>
      </c>
      <c r="O226" s="244">
        <v>28320</v>
      </c>
      <c r="P226" s="244">
        <v>31440</v>
      </c>
      <c r="Q226" s="244">
        <v>33960</v>
      </c>
      <c r="R226" s="244">
        <v>36480</v>
      </c>
      <c r="S226" s="244">
        <v>39000</v>
      </c>
      <c r="T226" s="244">
        <v>41520</v>
      </c>
      <c r="U226" s="184" t="s">
        <v>286</v>
      </c>
      <c r="V226" s="243">
        <v>19550</v>
      </c>
      <c r="W226" s="243">
        <v>22350</v>
      </c>
      <c r="X226" s="243">
        <v>25150</v>
      </c>
      <c r="Y226" s="243">
        <v>27900</v>
      </c>
      <c r="Z226" s="243">
        <v>30150</v>
      </c>
      <c r="AA226" s="243">
        <v>32400</v>
      </c>
      <c r="AB226" s="243">
        <v>34600</v>
      </c>
      <c r="AC226" s="243">
        <v>36850</v>
      </c>
      <c r="AD226" s="244">
        <v>23460</v>
      </c>
      <c r="AE226" s="244">
        <v>26820</v>
      </c>
      <c r="AF226" s="244">
        <v>30180</v>
      </c>
      <c r="AG226" s="244">
        <v>33480</v>
      </c>
      <c r="AH226" s="244">
        <v>36180</v>
      </c>
      <c r="AI226" s="244">
        <v>38880</v>
      </c>
      <c r="AJ226" s="244">
        <v>41520</v>
      </c>
      <c r="AK226" s="244">
        <v>44220</v>
      </c>
      <c r="AL226" s="184" t="s">
        <v>923</v>
      </c>
      <c r="AM226" s="184" t="s">
        <v>923</v>
      </c>
      <c r="AN226" s="184" t="s">
        <v>288</v>
      </c>
      <c r="AO226" s="184">
        <v>0</v>
      </c>
      <c r="AP226" s="184" t="s">
        <v>924</v>
      </c>
      <c r="AQ226" s="184" t="s">
        <v>290</v>
      </c>
      <c r="AR226" s="184">
        <v>445</v>
      </c>
      <c r="AS226" s="184" t="s">
        <v>924</v>
      </c>
    </row>
    <row r="227" spans="1:45">
      <c r="A227" s="184" t="str">
        <f t="shared" si="3"/>
        <v>5/13/2016 - 4/13/2017Throckmorton</v>
      </c>
      <c r="B227" s="184" t="s">
        <v>927</v>
      </c>
      <c r="C227" s="184" t="s">
        <v>263</v>
      </c>
      <c r="D227" s="184">
        <v>43500</v>
      </c>
      <c r="E227" s="243">
        <v>18350</v>
      </c>
      <c r="F227" s="243">
        <v>21000</v>
      </c>
      <c r="G227" s="243">
        <v>23600</v>
      </c>
      <c r="H227" s="243">
        <v>26200</v>
      </c>
      <c r="I227" s="243">
        <v>28300</v>
      </c>
      <c r="J227" s="243">
        <v>30400</v>
      </c>
      <c r="K227" s="243">
        <v>32500</v>
      </c>
      <c r="L227" s="243">
        <v>34600</v>
      </c>
      <c r="M227" s="244">
        <v>22020</v>
      </c>
      <c r="N227" s="244">
        <v>25200</v>
      </c>
      <c r="O227" s="244">
        <v>28320</v>
      </c>
      <c r="P227" s="244">
        <v>31440</v>
      </c>
      <c r="Q227" s="244">
        <v>33960</v>
      </c>
      <c r="R227" s="244">
        <v>36480</v>
      </c>
      <c r="S227" s="244">
        <v>39000</v>
      </c>
      <c r="T227" s="244">
        <v>41520</v>
      </c>
      <c r="U227" s="184" t="s">
        <v>301</v>
      </c>
      <c r="AL227" s="184" t="s">
        <v>926</v>
      </c>
      <c r="AM227" s="184" t="s">
        <v>926</v>
      </c>
      <c r="AN227" s="184" t="s">
        <v>288</v>
      </c>
      <c r="AO227" s="184">
        <v>0</v>
      </c>
      <c r="AP227" s="184" t="s">
        <v>927</v>
      </c>
      <c r="AQ227" s="184" t="s">
        <v>290</v>
      </c>
      <c r="AR227" s="184">
        <v>447</v>
      </c>
      <c r="AS227" s="184" t="s">
        <v>927</v>
      </c>
    </row>
    <row r="228" spans="1:45">
      <c r="A228" s="184" t="str">
        <f t="shared" si="3"/>
        <v>5/13/2016 - 4/13/2017Titus</v>
      </c>
      <c r="B228" s="184" t="s">
        <v>930</v>
      </c>
      <c r="C228" s="184" t="s">
        <v>264</v>
      </c>
      <c r="D228" s="184">
        <v>51700</v>
      </c>
      <c r="E228" s="243">
        <v>18350</v>
      </c>
      <c r="F228" s="243">
        <v>21000</v>
      </c>
      <c r="G228" s="243">
        <v>23600</v>
      </c>
      <c r="H228" s="243">
        <v>26200</v>
      </c>
      <c r="I228" s="243">
        <v>28300</v>
      </c>
      <c r="J228" s="243">
        <v>30400</v>
      </c>
      <c r="K228" s="243">
        <v>32500</v>
      </c>
      <c r="L228" s="243">
        <v>34600</v>
      </c>
      <c r="M228" s="244">
        <v>22020</v>
      </c>
      <c r="N228" s="244">
        <v>25200</v>
      </c>
      <c r="O228" s="244">
        <v>28320</v>
      </c>
      <c r="P228" s="244">
        <v>31440</v>
      </c>
      <c r="Q228" s="244">
        <v>33960</v>
      </c>
      <c r="R228" s="244">
        <v>36480</v>
      </c>
      <c r="S228" s="244">
        <v>39000</v>
      </c>
      <c r="T228" s="244">
        <v>41520</v>
      </c>
      <c r="U228" s="184" t="s">
        <v>301</v>
      </c>
      <c r="AL228" s="184" t="s">
        <v>929</v>
      </c>
      <c r="AM228" s="184" t="s">
        <v>929</v>
      </c>
      <c r="AN228" s="184" t="s">
        <v>288</v>
      </c>
      <c r="AO228" s="184">
        <v>0</v>
      </c>
      <c r="AP228" s="184" t="s">
        <v>930</v>
      </c>
      <c r="AQ228" s="184" t="s">
        <v>290</v>
      </c>
      <c r="AR228" s="184">
        <v>449</v>
      </c>
      <c r="AS228" s="184" t="s">
        <v>930</v>
      </c>
    </row>
    <row r="229" spans="1:45">
      <c r="A229" s="184" t="str">
        <f t="shared" si="3"/>
        <v>5/13/2016 - 4/13/2017Tom Green</v>
      </c>
      <c r="B229" s="184" t="s">
        <v>932</v>
      </c>
      <c r="C229" s="184" t="s">
        <v>76</v>
      </c>
      <c r="D229" s="184">
        <v>59800</v>
      </c>
      <c r="E229" s="243">
        <v>20950</v>
      </c>
      <c r="F229" s="243">
        <v>23950</v>
      </c>
      <c r="G229" s="243">
        <v>26950</v>
      </c>
      <c r="H229" s="243">
        <v>29900</v>
      </c>
      <c r="I229" s="243">
        <v>32300</v>
      </c>
      <c r="J229" s="243">
        <v>34700</v>
      </c>
      <c r="K229" s="243">
        <v>37100</v>
      </c>
      <c r="L229" s="243">
        <v>39500</v>
      </c>
      <c r="M229" s="244">
        <v>25140</v>
      </c>
      <c r="N229" s="244">
        <v>28740</v>
      </c>
      <c r="O229" s="244">
        <v>32340</v>
      </c>
      <c r="P229" s="244">
        <v>35880</v>
      </c>
      <c r="Q229" s="244">
        <v>38760</v>
      </c>
      <c r="R229" s="244">
        <v>41640</v>
      </c>
      <c r="S229" s="244">
        <v>44520</v>
      </c>
      <c r="T229" s="244">
        <v>47400</v>
      </c>
      <c r="U229" s="184" t="s">
        <v>301</v>
      </c>
      <c r="AL229" s="184" t="s">
        <v>931</v>
      </c>
      <c r="AM229" s="184" t="s">
        <v>931</v>
      </c>
      <c r="AN229" s="184" t="s">
        <v>288</v>
      </c>
      <c r="AO229" s="184">
        <v>1</v>
      </c>
      <c r="AP229" s="184" t="s">
        <v>932</v>
      </c>
      <c r="AQ229" s="184" t="s">
        <v>290</v>
      </c>
      <c r="AR229" s="184">
        <v>451</v>
      </c>
      <c r="AS229" s="184" t="s">
        <v>932</v>
      </c>
    </row>
    <row r="230" spans="1:45">
      <c r="A230" s="184" t="str">
        <f t="shared" si="3"/>
        <v>5/13/2016 - 4/13/2017Travis</v>
      </c>
      <c r="B230" s="184" t="s">
        <v>934</v>
      </c>
      <c r="C230" s="184" t="s">
        <v>28</v>
      </c>
      <c r="D230" s="184">
        <v>77800</v>
      </c>
      <c r="E230" s="243">
        <v>27250</v>
      </c>
      <c r="F230" s="243">
        <v>31150</v>
      </c>
      <c r="G230" s="243">
        <v>35050</v>
      </c>
      <c r="H230" s="243">
        <v>38900</v>
      </c>
      <c r="I230" s="243">
        <v>42050</v>
      </c>
      <c r="J230" s="243">
        <v>45150</v>
      </c>
      <c r="K230" s="243">
        <v>48250</v>
      </c>
      <c r="L230" s="243">
        <v>51350</v>
      </c>
      <c r="M230" s="244">
        <v>32700</v>
      </c>
      <c r="N230" s="244">
        <v>37380</v>
      </c>
      <c r="O230" s="244">
        <v>42060</v>
      </c>
      <c r="P230" s="244">
        <v>46680</v>
      </c>
      <c r="Q230" s="244">
        <v>50460</v>
      </c>
      <c r="R230" s="244">
        <v>54180</v>
      </c>
      <c r="S230" s="244">
        <v>57900</v>
      </c>
      <c r="T230" s="244">
        <v>61620</v>
      </c>
      <c r="U230" s="184" t="s">
        <v>286</v>
      </c>
      <c r="V230" s="243">
        <v>28050</v>
      </c>
      <c r="W230" s="243">
        <v>32050</v>
      </c>
      <c r="X230" s="243">
        <v>36050</v>
      </c>
      <c r="Y230" s="243">
        <v>40050</v>
      </c>
      <c r="Z230" s="243">
        <v>43300</v>
      </c>
      <c r="AA230" s="243">
        <v>46500</v>
      </c>
      <c r="AB230" s="243">
        <v>49700</v>
      </c>
      <c r="AC230" s="243">
        <v>52900</v>
      </c>
      <c r="AD230" s="244">
        <v>33660</v>
      </c>
      <c r="AE230" s="244">
        <v>38460</v>
      </c>
      <c r="AF230" s="244">
        <v>43260</v>
      </c>
      <c r="AG230" s="244">
        <v>48060</v>
      </c>
      <c r="AH230" s="244">
        <v>51960</v>
      </c>
      <c r="AI230" s="244">
        <v>55800</v>
      </c>
      <c r="AJ230" s="244">
        <v>59640</v>
      </c>
      <c r="AK230" s="244">
        <v>63480</v>
      </c>
      <c r="AL230" s="184" t="s">
        <v>933</v>
      </c>
      <c r="AM230" s="184" t="s">
        <v>933</v>
      </c>
      <c r="AN230" s="184" t="s">
        <v>288</v>
      </c>
      <c r="AO230" s="184">
        <v>1</v>
      </c>
      <c r="AP230" s="184" t="s">
        <v>934</v>
      </c>
      <c r="AQ230" s="184" t="s">
        <v>290</v>
      </c>
      <c r="AR230" s="184">
        <v>453</v>
      </c>
      <c r="AS230" s="184" t="s">
        <v>934</v>
      </c>
    </row>
    <row r="231" spans="1:45">
      <c r="A231" s="184" t="str">
        <f t="shared" si="3"/>
        <v>5/13/2016 - 4/13/2017Trinity</v>
      </c>
      <c r="B231" s="184" t="s">
        <v>937</v>
      </c>
      <c r="C231" s="184" t="s">
        <v>265</v>
      </c>
      <c r="D231" s="184">
        <v>45500</v>
      </c>
      <c r="E231" s="243">
        <v>18350</v>
      </c>
      <c r="F231" s="243">
        <v>21000</v>
      </c>
      <c r="G231" s="243">
        <v>23600</v>
      </c>
      <c r="H231" s="243">
        <v>26200</v>
      </c>
      <c r="I231" s="243">
        <v>28300</v>
      </c>
      <c r="J231" s="243">
        <v>30400</v>
      </c>
      <c r="K231" s="243">
        <v>32500</v>
      </c>
      <c r="L231" s="243">
        <v>34600</v>
      </c>
      <c r="M231" s="244">
        <v>22020</v>
      </c>
      <c r="N231" s="244">
        <v>25200</v>
      </c>
      <c r="O231" s="244">
        <v>28320</v>
      </c>
      <c r="P231" s="244">
        <v>31440</v>
      </c>
      <c r="Q231" s="244">
        <v>33960</v>
      </c>
      <c r="R231" s="244">
        <v>36480</v>
      </c>
      <c r="S231" s="244">
        <v>39000</v>
      </c>
      <c r="T231" s="244">
        <v>41520</v>
      </c>
      <c r="U231" s="184" t="s">
        <v>286</v>
      </c>
      <c r="V231" s="243">
        <v>20450</v>
      </c>
      <c r="W231" s="243">
        <v>23350</v>
      </c>
      <c r="X231" s="243">
        <v>26250</v>
      </c>
      <c r="Y231" s="243">
        <v>29150</v>
      </c>
      <c r="Z231" s="243">
        <v>31500</v>
      </c>
      <c r="AA231" s="243">
        <v>33850</v>
      </c>
      <c r="AB231" s="243">
        <v>36150</v>
      </c>
      <c r="AC231" s="243">
        <v>38500</v>
      </c>
      <c r="AD231" s="244">
        <v>24540</v>
      </c>
      <c r="AE231" s="244">
        <v>28020</v>
      </c>
      <c r="AF231" s="244">
        <v>31500</v>
      </c>
      <c r="AG231" s="244">
        <v>34980</v>
      </c>
      <c r="AH231" s="244">
        <v>37800</v>
      </c>
      <c r="AI231" s="244">
        <v>40620</v>
      </c>
      <c r="AJ231" s="244">
        <v>43380</v>
      </c>
      <c r="AK231" s="244">
        <v>46200</v>
      </c>
      <c r="AL231" s="184" t="s">
        <v>936</v>
      </c>
      <c r="AM231" s="184" t="s">
        <v>936</v>
      </c>
      <c r="AN231" s="184" t="s">
        <v>288</v>
      </c>
      <c r="AO231" s="184">
        <v>0</v>
      </c>
      <c r="AP231" s="184" t="s">
        <v>937</v>
      </c>
      <c r="AQ231" s="184" t="s">
        <v>290</v>
      </c>
      <c r="AR231" s="184">
        <v>455</v>
      </c>
      <c r="AS231" s="184" t="s">
        <v>937</v>
      </c>
    </row>
    <row r="232" spans="1:45">
      <c r="A232" s="184" t="str">
        <f t="shared" si="3"/>
        <v>5/13/2016 - 4/13/2017Tyler</v>
      </c>
      <c r="B232" s="184" t="s">
        <v>940</v>
      </c>
      <c r="C232" s="184" t="s">
        <v>85</v>
      </c>
      <c r="D232" s="184">
        <v>46400</v>
      </c>
      <c r="E232" s="243">
        <v>18350</v>
      </c>
      <c r="F232" s="243">
        <v>21000</v>
      </c>
      <c r="G232" s="243">
        <v>23600</v>
      </c>
      <c r="H232" s="243">
        <v>26200</v>
      </c>
      <c r="I232" s="243">
        <v>28300</v>
      </c>
      <c r="J232" s="243">
        <v>30400</v>
      </c>
      <c r="K232" s="243">
        <v>32500</v>
      </c>
      <c r="L232" s="243">
        <v>34600</v>
      </c>
      <c r="M232" s="244">
        <v>22020</v>
      </c>
      <c r="N232" s="244">
        <v>25200</v>
      </c>
      <c r="O232" s="244">
        <v>28320</v>
      </c>
      <c r="P232" s="244">
        <v>31440</v>
      </c>
      <c r="Q232" s="244">
        <v>33960</v>
      </c>
      <c r="R232" s="244">
        <v>36480</v>
      </c>
      <c r="S232" s="244">
        <v>39000</v>
      </c>
      <c r="T232" s="244">
        <v>41520</v>
      </c>
      <c r="U232" s="184" t="s">
        <v>301</v>
      </c>
      <c r="AL232" s="184" t="s">
        <v>939</v>
      </c>
      <c r="AM232" s="184" t="s">
        <v>939</v>
      </c>
      <c r="AN232" s="184" t="s">
        <v>288</v>
      </c>
      <c r="AO232" s="184">
        <v>0</v>
      </c>
      <c r="AP232" s="184" t="s">
        <v>940</v>
      </c>
      <c r="AQ232" s="184" t="s">
        <v>290</v>
      </c>
      <c r="AR232" s="184">
        <v>457</v>
      </c>
      <c r="AS232" s="184" t="s">
        <v>940</v>
      </c>
    </row>
    <row r="233" spans="1:45">
      <c r="A233" s="184" t="str">
        <f t="shared" si="3"/>
        <v>5/13/2016 - 4/13/2017Upshur</v>
      </c>
      <c r="B233" s="184" t="s">
        <v>942</v>
      </c>
      <c r="C233" s="184" t="s">
        <v>67</v>
      </c>
      <c r="D233" s="184">
        <v>56400</v>
      </c>
      <c r="E233" s="243">
        <v>19750</v>
      </c>
      <c r="F233" s="243">
        <v>22600</v>
      </c>
      <c r="G233" s="243">
        <v>25400</v>
      </c>
      <c r="H233" s="243">
        <v>28200</v>
      </c>
      <c r="I233" s="243">
        <v>30500</v>
      </c>
      <c r="J233" s="243">
        <v>32750</v>
      </c>
      <c r="K233" s="243">
        <v>35000</v>
      </c>
      <c r="L233" s="243">
        <v>37250</v>
      </c>
      <c r="M233" s="244">
        <v>23700</v>
      </c>
      <c r="N233" s="244">
        <v>27120</v>
      </c>
      <c r="O233" s="244">
        <v>30480</v>
      </c>
      <c r="P233" s="244">
        <v>33840</v>
      </c>
      <c r="Q233" s="244">
        <v>36600</v>
      </c>
      <c r="R233" s="244">
        <v>39300</v>
      </c>
      <c r="S233" s="244">
        <v>42000</v>
      </c>
      <c r="T233" s="244">
        <v>44700</v>
      </c>
      <c r="U233" s="184" t="s">
        <v>286</v>
      </c>
      <c r="V233" s="243">
        <v>19950</v>
      </c>
      <c r="W233" s="243">
        <v>22800</v>
      </c>
      <c r="X233" s="243">
        <v>25650</v>
      </c>
      <c r="Y233" s="243">
        <v>28450</v>
      </c>
      <c r="Z233" s="243">
        <v>30750</v>
      </c>
      <c r="AA233" s="243">
        <v>33050</v>
      </c>
      <c r="AB233" s="243">
        <v>35300</v>
      </c>
      <c r="AC233" s="243">
        <v>37600</v>
      </c>
      <c r="AD233" s="244">
        <v>23940</v>
      </c>
      <c r="AE233" s="244">
        <v>27360</v>
      </c>
      <c r="AF233" s="244">
        <v>30780</v>
      </c>
      <c r="AG233" s="244">
        <v>34140</v>
      </c>
      <c r="AH233" s="244">
        <v>36900</v>
      </c>
      <c r="AI233" s="244">
        <v>39660</v>
      </c>
      <c r="AJ233" s="244">
        <v>42360</v>
      </c>
      <c r="AK233" s="244">
        <v>45120</v>
      </c>
      <c r="AL233" s="184" t="s">
        <v>941</v>
      </c>
      <c r="AM233" s="184" t="s">
        <v>941</v>
      </c>
      <c r="AN233" s="184" t="s">
        <v>288</v>
      </c>
      <c r="AO233" s="184">
        <v>1</v>
      </c>
      <c r="AP233" s="184" t="s">
        <v>942</v>
      </c>
      <c r="AQ233" s="184" t="s">
        <v>290</v>
      </c>
      <c r="AR233" s="184">
        <v>459</v>
      </c>
      <c r="AS233" s="184" t="s">
        <v>942</v>
      </c>
    </row>
    <row r="234" spans="1:45">
      <c r="A234" s="184" t="str">
        <f t="shared" si="3"/>
        <v>5/13/2016 - 4/13/2017Upton</v>
      </c>
      <c r="B234" s="184" t="s">
        <v>945</v>
      </c>
      <c r="C234" s="184" t="s">
        <v>266</v>
      </c>
      <c r="D234" s="184">
        <v>58900</v>
      </c>
      <c r="E234" s="243">
        <v>20650</v>
      </c>
      <c r="F234" s="243">
        <v>23600</v>
      </c>
      <c r="G234" s="243">
        <v>26550</v>
      </c>
      <c r="H234" s="243">
        <v>29450</v>
      </c>
      <c r="I234" s="243">
        <v>31850</v>
      </c>
      <c r="J234" s="243">
        <v>34200</v>
      </c>
      <c r="K234" s="243">
        <v>36550</v>
      </c>
      <c r="L234" s="243">
        <v>38900</v>
      </c>
      <c r="M234" s="244">
        <v>24780</v>
      </c>
      <c r="N234" s="244">
        <v>28320</v>
      </c>
      <c r="O234" s="244">
        <v>31860</v>
      </c>
      <c r="P234" s="244">
        <v>35340</v>
      </c>
      <c r="Q234" s="244">
        <v>38220</v>
      </c>
      <c r="R234" s="244">
        <v>41040</v>
      </c>
      <c r="S234" s="244">
        <v>43860</v>
      </c>
      <c r="T234" s="244">
        <v>46680</v>
      </c>
      <c r="U234" s="184" t="s">
        <v>286</v>
      </c>
      <c r="V234" s="243">
        <v>20800</v>
      </c>
      <c r="W234" s="243">
        <v>23800</v>
      </c>
      <c r="X234" s="243">
        <v>26750</v>
      </c>
      <c r="Y234" s="243">
        <v>29700</v>
      </c>
      <c r="Z234" s="243">
        <v>32100</v>
      </c>
      <c r="AA234" s="243">
        <v>34500</v>
      </c>
      <c r="AB234" s="243">
        <v>36850</v>
      </c>
      <c r="AC234" s="243">
        <v>39250</v>
      </c>
      <c r="AD234" s="244">
        <v>24960</v>
      </c>
      <c r="AE234" s="244">
        <v>28560</v>
      </c>
      <c r="AF234" s="244">
        <v>32100</v>
      </c>
      <c r="AG234" s="244">
        <v>35640</v>
      </c>
      <c r="AH234" s="244">
        <v>38520</v>
      </c>
      <c r="AI234" s="244">
        <v>41400</v>
      </c>
      <c r="AJ234" s="244">
        <v>44220</v>
      </c>
      <c r="AK234" s="244">
        <v>47100</v>
      </c>
      <c r="AL234" s="184" t="s">
        <v>944</v>
      </c>
      <c r="AM234" s="184" t="s">
        <v>944</v>
      </c>
      <c r="AN234" s="184" t="s">
        <v>288</v>
      </c>
      <c r="AO234" s="184">
        <v>0</v>
      </c>
      <c r="AP234" s="184" t="s">
        <v>945</v>
      </c>
      <c r="AQ234" s="184" t="s">
        <v>290</v>
      </c>
      <c r="AR234" s="184">
        <v>461</v>
      </c>
      <c r="AS234" s="184" t="s">
        <v>945</v>
      </c>
    </row>
    <row r="235" spans="1:45">
      <c r="A235" s="184" t="str">
        <f t="shared" si="3"/>
        <v>5/13/2016 - 4/13/2017Uvalde</v>
      </c>
      <c r="B235" s="184" t="s">
        <v>948</v>
      </c>
      <c r="C235" s="184" t="s">
        <v>267</v>
      </c>
      <c r="D235" s="184">
        <v>42300</v>
      </c>
      <c r="E235" s="243">
        <v>18350</v>
      </c>
      <c r="F235" s="243">
        <v>21000</v>
      </c>
      <c r="G235" s="243">
        <v>23600</v>
      </c>
      <c r="H235" s="243">
        <v>26200</v>
      </c>
      <c r="I235" s="243">
        <v>28300</v>
      </c>
      <c r="J235" s="243">
        <v>30400</v>
      </c>
      <c r="K235" s="243">
        <v>32500</v>
      </c>
      <c r="L235" s="243">
        <v>34600</v>
      </c>
      <c r="M235" s="244">
        <v>22020</v>
      </c>
      <c r="N235" s="244">
        <v>25200</v>
      </c>
      <c r="O235" s="244">
        <v>28320</v>
      </c>
      <c r="P235" s="244">
        <v>31440</v>
      </c>
      <c r="Q235" s="244">
        <v>33960</v>
      </c>
      <c r="R235" s="244">
        <v>36480</v>
      </c>
      <c r="S235" s="244">
        <v>39000</v>
      </c>
      <c r="T235" s="244">
        <v>41520</v>
      </c>
      <c r="U235" s="184" t="s">
        <v>301</v>
      </c>
      <c r="AL235" s="184" t="s">
        <v>947</v>
      </c>
      <c r="AM235" s="184" t="s">
        <v>947</v>
      </c>
      <c r="AN235" s="184" t="s">
        <v>288</v>
      </c>
      <c r="AO235" s="184">
        <v>0</v>
      </c>
      <c r="AP235" s="184" t="s">
        <v>948</v>
      </c>
      <c r="AQ235" s="184" t="s">
        <v>290</v>
      </c>
      <c r="AR235" s="184">
        <v>463</v>
      </c>
      <c r="AS235" s="184" t="s">
        <v>948</v>
      </c>
    </row>
    <row r="236" spans="1:45">
      <c r="A236" s="184" t="str">
        <f t="shared" si="3"/>
        <v>5/13/2016 - 4/13/2017Val Verde</v>
      </c>
      <c r="B236" s="184" t="s">
        <v>951</v>
      </c>
      <c r="C236" s="184" t="s">
        <v>269</v>
      </c>
      <c r="D236" s="184">
        <v>46700</v>
      </c>
      <c r="E236" s="243">
        <v>18350</v>
      </c>
      <c r="F236" s="243">
        <v>21000</v>
      </c>
      <c r="G236" s="243">
        <v>23600</v>
      </c>
      <c r="H236" s="243">
        <v>26200</v>
      </c>
      <c r="I236" s="243">
        <v>28300</v>
      </c>
      <c r="J236" s="243">
        <v>30400</v>
      </c>
      <c r="K236" s="243">
        <v>32500</v>
      </c>
      <c r="L236" s="243">
        <v>34600</v>
      </c>
      <c r="M236" s="244">
        <v>22020</v>
      </c>
      <c r="N236" s="244">
        <v>25200</v>
      </c>
      <c r="O236" s="244">
        <v>28320</v>
      </c>
      <c r="P236" s="244">
        <v>31440</v>
      </c>
      <c r="Q236" s="244">
        <v>33960</v>
      </c>
      <c r="R236" s="244">
        <v>36480</v>
      </c>
      <c r="S236" s="244">
        <v>39000</v>
      </c>
      <c r="T236" s="244">
        <v>41520</v>
      </c>
      <c r="U236" s="184" t="s">
        <v>286</v>
      </c>
      <c r="V236" s="243">
        <v>18850</v>
      </c>
      <c r="W236" s="243">
        <v>21550</v>
      </c>
      <c r="X236" s="243">
        <v>24250</v>
      </c>
      <c r="Y236" s="243">
        <v>26900</v>
      </c>
      <c r="Z236" s="243">
        <v>29100</v>
      </c>
      <c r="AA236" s="243">
        <v>31250</v>
      </c>
      <c r="AB236" s="243">
        <v>33400</v>
      </c>
      <c r="AC236" s="243">
        <v>35550</v>
      </c>
      <c r="AD236" s="244">
        <v>22620</v>
      </c>
      <c r="AE236" s="244">
        <v>25860</v>
      </c>
      <c r="AF236" s="244">
        <v>29100</v>
      </c>
      <c r="AG236" s="244">
        <v>32280</v>
      </c>
      <c r="AH236" s="244">
        <v>34920</v>
      </c>
      <c r="AI236" s="244">
        <v>37500</v>
      </c>
      <c r="AJ236" s="244">
        <v>40080</v>
      </c>
      <c r="AK236" s="244">
        <v>42660</v>
      </c>
      <c r="AL236" s="184" t="s">
        <v>950</v>
      </c>
      <c r="AM236" s="184" t="s">
        <v>950</v>
      </c>
      <c r="AN236" s="184" t="s">
        <v>288</v>
      </c>
      <c r="AO236" s="184">
        <v>0</v>
      </c>
      <c r="AP236" s="184" t="s">
        <v>951</v>
      </c>
      <c r="AQ236" s="184" t="s">
        <v>290</v>
      </c>
      <c r="AR236" s="184">
        <v>465</v>
      </c>
      <c r="AS236" s="184" t="s">
        <v>951</v>
      </c>
    </row>
    <row r="237" spans="1:45">
      <c r="A237" s="184" t="str">
        <f t="shared" si="3"/>
        <v>5/13/2016 - 4/13/2017Van Zandt</v>
      </c>
      <c r="B237" s="184" t="s">
        <v>954</v>
      </c>
      <c r="C237" s="184" t="s">
        <v>270</v>
      </c>
      <c r="D237" s="184">
        <v>53100</v>
      </c>
      <c r="E237" s="243">
        <v>18600</v>
      </c>
      <c r="F237" s="243">
        <v>21250</v>
      </c>
      <c r="G237" s="243">
        <v>23900</v>
      </c>
      <c r="H237" s="243">
        <v>26550</v>
      </c>
      <c r="I237" s="243">
        <v>28700</v>
      </c>
      <c r="J237" s="243">
        <v>30800</v>
      </c>
      <c r="K237" s="243">
        <v>32950</v>
      </c>
      <c r="L237" s="243">
        <v>35050</v>
      </c>
      <c r="M237" s="244">
        <v>22320</v>
      </c>
      <c r="N237" s="244">
        <v>25500</v>
      </c>
      <c r="O237" s="244">
        <v>28680</v>
      </c>
      <c r="P237" s="244">
        <v>31860</v>
      </c>
      <c r="Q237" s="244">
        <v>34440</v>
      </c>
      <c r="R237" s="244">
        <v>36960</v>
      </c>
      <c r="S237" s="244">
        <v>39540</v>
      </c>
      <c r="T237" s="244">
        <v>42060</v>
      </c>
      <c r="U237" s="184" t="s">
        <v>286</v>
      </c>
      <c r="V237" s="243">
        <v>19150</v>
      </c>
      <c r="W237" s="243">
        <v>21850</v>
      </c>
      <c r="X237" s="243">
        <v>24600</v>
      </c>
      <c r="Y237" s="243">
        <v>27300</v>
      </c>
      <c r="Z237" s="243">
        <v>29500</v>
      </c>
      <c r="AA237" s="243">
        <v>31700</v>
      </c>
      <c r="AB237" s="243">
        <v>33900</v>
      </c>
      <c r="AC237" s="243">
        <v>36050</v>
      </c>
      <c r="AD237" s="244">
        <v>22980</v>
      </c>
      <c r="AE237" s="244">
        <v>26220</v>
      </c>
      <c r="AF237" s="244">
        <v>29520</v>
      </c>
      <c r="AG237" s="244">
        <v>32760</v>
      </c>
      <c r="AH237" s="244">
        <v>35400</v>
      </c>
      <c r="AI237" s="244">
        <v>38040</v>
      </c>
      <c r="AJ237" s="244">
        <v>40680</v>
      </c>
      <c r="AK237" s="244">
        <v>43260</v>
      </c>
      <c r="AL237" s="184" t="s">
        <v>953</v>
      </c>
      <c r="AM237" s="184" t="s">
        <v>953</v>
      </c>
      <c r="AN237" s="184" t="s">
        <v>288</v>
      </c>
      <c r="AO237" s="184">
        <v>0</v>
      </c>
      <c r="AP237" s="184" t="s">
        <v>954</v>
      </c>
      <c r="AQ237" s="184" t="s">
        <v>290</v>
      </c>
      <c r="AR237" s="184">
        <v>467</v>
      </c>
      <c r="AS237" s="184" t="s">
        <v>954</v>
      </c>
    </row>
    <row r="238" spans="1:45">
      <c r="A238" s="184" t="str">
        <f t="shared" si="3"/>
        <v>5/13/2016 - 4/13/2017Victoria</v>
      </c>
      <c r="B238" s="184" t="s">
        <v>956</v>
      </c>
      <c r="C238" s="184" t="s">
        <v>87</v>
      </c>
      <c r="D238" s="184">
        <v>58200</v>
      </c>
      <c r="E238" s="243">
        <v>20400</v>
      </c>
      <c r="F238" s="243">
        <v>23300</v>
      </c>
      <c r="G238" s="243">
        <v>26200</v>
      </c>
      <c r="H238" s="243">
        <v>29100</v>
      </c>
      <c r="I238" s="243">
        <v>31450</v>
      </c>
      <c r="J238" s="243">
        <v>33800</v>
      </c>
      <c r="K238" s="243">
        <v>36100</v>
      </c>
      <c r="L238" s="243">
        <v>38450</v>
      </c>
      <c r="M238" s="244">
        <v>24480</v>
      </c>
      <c r="N238" s="244">
        <v>27960</v>
      </c>
      <c r="O238" s="244">
        <v>31440</v>
      </c>
      <c r="P238" s="244">
        <v>34920</v>
      </c>
      <c r="Q238" s="244">
        <v>37740</v>
      </c>
      <c r="R238" s="244">
        <v>40560</v>
      </c>
      <c r="S238" s="244">
        <v>43320</v>
      </c>
      <c r="T238" s="244">
        <v>46140</v>
      </c>
      <c r="U238" s="184" t="s">
        <v>286</v>
      </c>
      <c r="V238" s="243">
        <v>23100</v>
      </c>
      <c r="W238" s="243">
        <v>26400</v>
      </c>
      <c r="X238" s="243">
        <v>29700</v>
      </c>
      <c r="Y238" s="243">
        <v>33000</v>
      </c>
      <c r="Z238" s="243">
        <v>35650</v>
      </c>
      <c r="AA238" s="243">
        <v>38300</v>
      </c>
      <c r="AB238" s="243">
        <v>40950</v>
      </c>
      <c r="AC238" s="243">
        <v>43600</v>
      </c>
      <c r="AD238" s="244">
        <v>27720</v>
      </c>
      <c r="AE238" s="244">
        <v>31680</v>
      </c>
      <c r="AF238" s="244">
        <v>35640</v>
      </c>
      <c r="AG238" s="244">
        <v>39600</v>
      </c>
      <c r="AH238" s="244">
        <v>42780</v>
      </c>
      <c r="AI238" s="244">
        <v>45960</v>
      </c>
      <c r="AJ238" s="244">
        <v>49140</v>
      </c>
      <c r="AK238" s="244">
        <v>52320</v>
      </c>
      <c r="AL238" s="184" t="s">
        <v>955</v>
      </c>
      <c r="AM238" s="184" t="s">
        <v>955</v>
      </c>
      <c r="AN238" s="184" t="s">
        <v>288</v>
      </c>
      <c r="AO238" s="184">
        <v>1</v>
      </c>
      <c r="AP238" s="184" t="s">
        <v>956</v>
      </c>
      <c r="AQ238" s="184" t="s">
        <v>290</v>
      </c>
      <c r="AR238" s="184">
        <v>469</v>
      </c>
      <c r="AS238" s="184" t="s">
        <v>956</v>
      </c>
    </row>
    <row r="239" spans="1:45">
      <c r="A239" s="184" t="str">
        <f t="shared" si="3"/>
        <v>5/13/2016 - 4/13/2017Walker</v>
      </c>
      <c r="B239" s="184" t="s">
        <v>959</v>
      </c>
      <c r="C239" s="184" t="s">
        <v>271</v>
      </c>
      <c r="D239" s="184">
        <v>59000</v>
      </c>
      <c r="E239" s="243">
        <v>20600</v>
      </c>
      <c r="F239" s="243">
        <v>23550</v>
      </c>
      <c r="G239" s="243">
        <v>26500</v>
      </c>
      <c r="H239" s="243">
        <v>29400</v>
      </c>
      <c r="I239" s="243">
        <v>31800</v>
      </c>
      <c r="J239" s="243">
        <v>34150</v>
      </c>
      <c r="K239" s="243">
        <v>36500</v>
      </c>
      <c r="L239" s="243">
        <v>38850</v>
      </c>
      <c r="M239" s="244">
        <v>24720</v>
      </c>
      <c r="N239" s="244">
        <v>28260</v>
      </c>
      <c r="O239" s="244">
        <v>31800</v>
      </c>
      <c r="P239" s="244">
        <v>35280</v>
      </c>
      <c r="Q239" s="244">
        <v>38160</v>
      </c>
      <c r="R239" s="244">
        <v>40980</v>
      </c>
      <c r="S239" s="244">
        <v>43800</v>
      </c>
      <c r="T239" s="244">
        <v>46620</v>
      </c>
      <c r="U239" s="184" t="s">
        <v>286</v>
      </c>
      <c r="V239" s="243">
        <v>21150</v>
      </c>
      <c r="W239" s="243">
        <v>24150</v>
      </c>
      <c r="X239" s="243">
        <v>27150</v>
      </c>
      <c r="Y239" s="243">
        <v>30150</v>
      </c>
      <c r="Z239" s="243">
        <v>32600</v>
      </c>
      <c r="AA239" s="243">
        <v>35000</v>
      </c>
      <c r="AB239" s="243">
        <v>37400</v>
      </c>
      <c r="AC239" s="243">
        <v>39800</v>
      </c>
      <c r="AD239" s="244">
        <v>25380</v>
      </c>
      <c r="AE239" s="244">
        <v>28980</v>
      </c>
      <c r="AF239" s="244">
        <v>32580</v>
      </c>
      <c r="AG239" s="244">
        <v>36180</v>
      </c>
      <c r="AH239" s="244">
        <v>39120</v>
      </c>
      <c r="AI239" s="244">
        <v>42000</v>
      </c>
      <c r="AJ239" s="244">
        <v>44880</v>
      </c>
      <c r="AK239" s="244">
        <v>47760</v>
      </c>
      <c r="AL239" s="184" t="s">
        <v>958</v>
      </c>
      <c r="AM239" s="184" t="s">
        <v>958</v>
      </c>
      <c r="AN239" s="184" t="s">
        <v>288</v>
      </c>
      <c r="AO239" s="184">
        <v>0</v>
      </c>
      <c r="AP239" s="184" t="s">
        <v>959</v>
      </c>
      <c r="AQ239" s="184" t="s">
        <v>290</v>
      </c>
      <c r="AR239" s="184">
        <v>471</v>
      </c>
      <c r="AS239" s="184" t="s">
        <v>959</v>
      </c>
    </row>
    <row r="240" spans="1:45">
      <c r="A240" s="184" t="str">
        <f t="shared" si="3"/>
        <v>5/13/2016 - 4/13/2017Waller</v>
      </c>
      <c r="B240" s="184" t="s">
        <v>961</v>
      </c>
      <c r="C240" s="184" t="s">
        <v>59</v>
      </c>
      <c r="D240" s="184">
        <v>69200</v>
      </c>
      <c r="E240" s="243">
        <v>24250</v>
      </c>
      <c r="F240" s="243">
        <v>27700</v>
      </c>
      <c r="G240" s="243">
        <v>31150</v>
      </c>
      <c r="H240" s="243">
        <v>34600</v>
      </c>
      <c r="I240" s="243">
        <v>37400</v>
      </c>
      <c r="J240" s="243">
        <v>40150</v>
      </c>
      <c r="K240" s="243">
        <v>42950</v>
      </c>
      <c r="L240" s="243">
        <v>45700</v>
      </c>
      <c r="M240" s="244">
        <v>29100</v>
      </c>
      <c r="N240" s="244">
        <v>33240</v>
      </c>
      <c r="O240" s="244">
        <v>37380</v>
      </c>
      <c r="P240" s="244">
        <v>41520</v>
      </c>
      <c r="Q240" s="244">
        <v>44880</v>
      </c>
      <c r="R240" s="244">
        <v>48180</v>
      </c>
      <c r="S240" s="244">
        <v>51540</v>
      </c>
      <c r="T240" s="244">
        <v>54840</v>
      </c>
      <c r="U240" s="184" t="s">
        <v>286</v>
      </c>
      <c r="V240" s="243">
        <v>24300</v>
      </c>
      <c r="W240" s="243">
        <v>27750</v>
      </c>
      <c r="X240" s="243">
        <v>31200</v>
      </c>
      <c r="Y240" s="243">
        <v>34650</v>
      </c>
      <c r="Z240" s="243">
        <v>37450</v>
      </c>
      <c r="AA240" s="243">
        <v>40200</v>
      </c>
      <c r="AB240" s="243">
        <v>43000</v>
      </c>
      <c r="AC240" s="243">
        <v>45750</v>
      </c>
      <c r="AD240" s="244">
        <v>29160</v>
      </c>
      <c r="AE240" s="244">
        <v>33300</v>
      </c>
      <c r="AF240" s="244">
        <v>37440</v>
      </c>
      <c r="AG240" s="244">
        <v>41580</v>
      </c>
      <c r="AH240" s="244">
        <v>44940</v>
      </c>
      <c r="AI240" s="244">
        <v>48240</v>
      </c>
      <c r="AJ240" s="244">
        <v>51600</v>
      </c>
      <c r="AK240" s="244">
        <v>54900</v>
      </c>
      <c r="AL240" s="184" t="s">
        <v>960</v>
      </c>
      <c r="AM240" s="184" t="s">
        <v>960</v>
      </c>
      <c r="AN240" s="184" t="s">
        <v>288</v>
      </c>
      <c r="AO240" s="184">
        <v>1</v>
      </c>
      <c r="AP240" s="184" t="s">
        <v>961</v>
      </c>
      <c r="AQ240" s="184" t="s">
        <v>290</v>
      </c>
      <c r="AR240" s="184">
        <v>473</v>
      </c>
      <c r="AS240" s="184" t="s">
        <v>961</v>
      </c>
    </row>
    <row r="241" spans="1:45">
      <c r="A241" s="184" t="str">
        <f t="shared" si="3"/>
        <v>5/13/2016 - 4/13/2017Ward</v>
      </c>
      <c r="B241" s="184" t="s">
        <v>964</v>
      </c>
      <c r="C241" s="184" t="s">
        <v>272</v>
      </c>
      <c r="D241" s="184">
        <v>54300</v>
      </c>
      <c r="E241" s="243">
        <v>19050</v>
      </c>
      <c r="F241" s="243">
        <v>21750</v>
      </c>
      <c r="G241" s="243">
        <v>24450</v>
      </c>
      <c r="H241" s="243">
        <v>27150</v>
      </c>
      <c r="I241" s="243">
        <v>29350</v>
      </c>
      <c r="J241" s="243">
        <v>31500</v>
      </c>
      <c r="K241" s="243">
        <v>33700</v>
      </c>
      <c r="L241" s="243">
        <v>35850</v>
      </c>
      <c r="M241" s="244">
        <v>22860</v>
      </c>
      <c r="N241" s="244">
        <v>26100</v>
      </c>
      <c r="O241" s="244">
        <v>29340</v>
      </c>
      <c r="P241" s="244">
        <v>32580</v>
      </c>
      <c r="Q241" s="244">
        <v>35220</v>
      </c>
      <c r="R241" s="244">
        <v>37800</v>
      </c>
      <c r="S241" s="244">
        <v>40440</v>
      </c>
      <c r="T241" s="244">
        <v>43020</v>
      </c>
      <c r="U241" s="184" t="s">
        <v>301</v>
      </c>
      <c r="AL241" s="184" t="s">
        <v>963</v>
      </c>
      <c r="AM241" s="184" t="s">
        <v>963</v>
      </c>
      <c r="AN241" s="184" t="s">
        <v>288</v>
      </c>
      <c r="AO241" s="184">
        <v>0</v>
      </c>
      <c r="AP241" s="184" t="s">
        <v>964</v>
      </c>
      <c r="AQ241" s="184" t="s">
        <v>290</v>
      </c>
      <c r="AR241" s="184">
        <v>475</v>
      </c>
      <c r="AS241" s="184" t="s">
        <v>964</v>
      </c>
    </row>
    <row r="242" spans="1:45">
      <c r="A242" s="184" t="str">
        <f t="shared" si="3"/>
        <v>5/13/2016 - 4/13/2017Washington</v>
      </c>
      <c r="B242" s="184" t="s">
        <v>967</v>
      </c>
      <c r="C242" s="184" t="s">
        <v>273</v>
      </c>
      <c r="D242" s="184">
        <v>57100</v>
      </c>
      <c r="E242" s="243">
        <v>20000</v>
      </c>
      <c r="F242" s="243">
        <v>22850</v>
      </c>
      <c r="G242" s="243">
        <v>25700</v>
      </c>
      <c r="H242" s="243">
        <v>28550</v>
      </c>
      <c r="I242" s="243">
        <v>30850</v>
      </c>
      <c r="J242" s="243">
        <v>33150</v>
      </c>
      <c r="K242" s="243">
        <v>35450</v>
      </c>
      <c r="L242" s="243">
        <v>37700</v>
      </c>
      <c r="M242" s="244">
        <v>24000</v>
      </c>
      <c r="N242" s="244">
        <v>27420</v>
      </c>
      <c r="O242" s="244">
        <v>30840</v>
      </c>
      <c r="P242" s="244">
        <v>34260</v>
      </c>
      <c r="Q242" s="244">
        <v>37020</v>
      </c>
      <c r="R242" s="244">
        <v>39780</v>
      </c>
      <c r="S242" s="244">
        <v>42540</v>
      </c>
      <c r="T242" s="244">
        <v>45240</v>
      </c>
      <c r="U242" s="184" t="s">
        <v>286</v>
      </c>
      <c r="V242" s="243">
        <v>21250</v>
      </c>
      <c r="W242" s="243">
        <v>24250</v>
      </c>
      <c r="X242" s="243">
        <v>27300</v>
      </c>
      <c r="Y242" s="243">
        <v>30300</v>
      </c>
      <c r="Z242" s="243">
        <v>32750</v>
      </c>
      <c r="AA242" s="243">
        <v>35150</v>
      </c>
      <c r="AB242" s="243">
        <v>37600</v>
      </c>
      <c r="AC242" s="243">
        <v>40000</v>
      </c>
      <c r="AD242" s="244">
        <v>25500</v>
      </c>
      <c r="AE242" s="244">
        <v>29100</v>
      </c>
      <c r="AF242" s="244">
        <v>32760</v>
      </c>
      <c r="AG242" s="244">
        <v>36360</v>
      </c>
      <c r="AH242" s="244">
        <v>39300</v>
      </c>
      <c r="AI242" s="244">
        <v>42180</v>
      </c>
      <c r="AJ242" s="244">
        <v>45120</v>
      </c>
      <c r="AK242" s="244">
        <v>48000</v>
      </c>
      <c r="AL242" s="184" t="s">
        <v>966</v>
      </c>
      <c r="AM242" s="184" t="s">
        <v>966</v>
      </c>
      <c r="AN242" s="184" t="s">
        <v>288</v>
      </c>
      <c r="AO242" s="184">
        <v>0</v>
      </c>
      <c r="AP242" s="184" t="s">
        <v>967</v>
      </c>
      <c r="AQ242" s="184" t="s">
        <v>290</v>
      </c>
      <c r="AR242" s="184">
        <v>477</v>
      </c>
      <c r="AS242" s="184" t="s">
        <v>967</v>
      </c>
    </row>
    <row r="243" spans="1:45">
      <c r="A243" s="184" t="str">
        <f t="shared" si="3"/>
        <v>5/13/2016 - 4/13/2017Webb</v>
      </c>
      <c r="B243" s="184" t="s">
        <v>970</v>
      </c>
      <c r="C243" s="184" t="s">
        <v>63</v>
      </c>
      <c r="D243" s="184">
        <v>43900</v>
      </c>
      <c r="E243" s="243">
        <v>18350</v>
      </c>
      <c r="F243" s="243">
        <v>21000</v>
      </c>
      <c r="G243" s="243">
        <v>23600</v>
      </c>
      <c r="H243" s="243">
        <v>26200</v>
      </c>
      <c r="I243" s="243">
        <v>28300</v>
      </c>
      <c r="J243" s="243">
        <v>30400</v>
      </c>
      <c r="K243" s="243">
        <v>32500</v>
      </c>
      <c r="L243" s="243">
        <v>34600</v>
      </c>
      <c r="M243" s="244">
        <v>22020</v>
      </c>
      <c r="N243" s="244">
        <v>25200</v>
      </c>
      <c r="O243" s="244">
        <v>28320</v>
      </c>
      <c r="P243" s="244">
        <v>31440</v>
      </c>
      <c r="Q243" s="244">
        <v>33960</v>
      </c>
      <c r="R243" s="244">
        <v>36480</v>
      </c>
      <c r="S243" s="244">
        <v>39000</v>
      </c>
      <c r="T243" s="244">
        <v>41520</v>
      </c>
      <c r="U243" s="184" t="s">
        <v>286</v>
      </c>
      <c r="V243" s="243">
        <v>18650</v>
      </c>
      <c r="W243" s="243">
        <v>21300</v>
      </c>
      <c r="X243" s="243">
        <v>23950</v>
      </c>
      <c r="Y243" s="243">
        <v>26600</v>
      </c>
      <c r="Z243" s="243">
        <v>28750</v>
      </c>
      <c r="AA243" s="243">
        <v>30900</v>
      </c>
      <c r="AB243" s="243">
        <v>33000</v>
      </c>
      <c r="AC243" s="243">
        <v>35150</v>
      </c>
      <c r="AD243" s="244">
        <v>22380</v>
      </c>
      <c r="AE243" s="244">
        <v>25560</v>
      </c>
      <c r="AF243" s="244">
        <v>28740</v>
      </c>
      <c r="AG243" s="244">
        <v>31920</v>
      </c>
      <c r="AH243" s="244">
        <v>34500</v>
      </c>
      <c r="AI243" s="244">
        <v>37080</v>
      </c>
      <c r="AJ243" s="244">
        <v>39600</v>
      </c>
      <c r="AK243" s="244">
        <v>42180</v>
      </c>
      <c r="AL243" s="184" t="s">
        <v>969</v>
      </c>
      <c r="AM243" s="184" t="s">
        <v>969</v>
      </c>
      <c r="AN243" s="184" t="s">
        <v>288</v>
      </c>
      <c r="AO243" s="184">
        <v>1</v>
      </c>
      <c r="AP243" s="184" t="s">
        <v>970</v>
      </c>
      <c r="AQ243" s="184" t="s">
        <v>290</v>
      </c>
      <c r="AR243" s="184">
        <v>479</v>
      </c>
      <c r="AS243" s="184" t="s">
        <v>970</v>
      </c>
    </row>
    <row r="244" spans="1:45">
      <c r="A244" s="184" t="str">
        <f t="shared" si="3"/>
        <v>5/13/2016 - 4/13/2017Wharton</v>
      </c>
      <c r="B244" s="184" t="s">
        <v>973</v>
      </c>
      <c r="C244" s="184" t="s">
        <v>274</v>
      </c>
      <c r="D244" s="184">
        <v>53100</v>
      </c>
      <c r="E244" s="243">
        <v>18600</v>
      </c>
      <c r="F244" s="243">
        <v>21250</v>
      </c>
      <c r="G244" s="243">
        <v>23900</v>
      </c>
      <c r="H244" s="243">
        <v>26550</v>
      </c>
      <c r="I244" s="243">
        <v>28700</v>
      </c>
      <c r="J244" s="243">
        <v>30800</v>
      </c>
      <c r="K244" s="243">
        <v>32950</v>
      </c>
      <c r="L244" s="243">
        <v>35050</v>
      </c>
      <c r="M244" s="244">
        <v>22320</v>
      </c>
      <c r="N244" s="244">
        <v>25500</v>
      </c>
      <c r="O244" s="244">
        <v>28680</v>
      </c>
      <c r="P244" s="244">
        <v>31860</v>
      </c>
      <c r="Q244" s="244">
        <v>34440</v>
      </c>
      <c r="R244" s="244">
        <v>36960</v>
      </c>
      <c r="S244" s="244">
        <v>39540</v>
      </c>
      <c r="T244" s="244">
        <v>42060</v>
      </c>
      <c r="U244" s="184" t="s">
        <v>286</v>
      </c>
      <c r="V244" s="243">
        <v>19550</v>
      </c>
      <c r="W244" s="243">
        <v>22350</v>
      </c>
      <c r="X244" s="243">
        <v>25150</v>
      </c>
      <c r="Y244" s="243">
        <v>27900</v>
      </c>
      <c r="Z244" s="243">
        <v>30150</v>
      </c>
      <c r="AA244" s="243">
        <v>32400</v>
      </c>
      <c r="AB244" s="243">
        <v>34600</v>
      </c>
      <c r="AC244" s="243">
        <v>36850</v>
      </c>
      <c r="AD244" s="244">
        <v>23460</v>
      </c>
      <c r="AE244" s="244">
        <v>26820</v>
      </c>
      <c r="AF244" s="244">
        <v>30180</v>
      </c>
      <c r="AG244" s="244">
        <v>33480</v>
      </c>
      <c r="AH244" s="244">
        <v>36180</v>
      </c>
      <c r="AI244" s="244">
        <v>38880</v>
      </c>
      <c r="AJ244" s="244">
        <v>41520</v>
      </c>
      <c r="AK244" s="244">
        <v>44220</v>
      </c>
      <c r="AL244" s="184" t="s">
        <v>972</v>
      </c>
      <c r="AM244" s="184" t="s">
        <v>972</v>
      </c>
      <c r="AN244" s="184" t="s">
        <v>288</v>
      </c>
      <c r="AO244" s="184">
        <v>0</v>
      </c>
      <c r="AP244" s="184" t="s">
        <v>973</v>
      </c>
      <c r="AQ244" s="184" t="s">
        <v>290</v>
      </c>
      <c r="AR244" s="184">
        <v>481</v>
      </c>
      <c r="AS244" s="184" t="s">
        <v>973</v>
      </c>
    </row>
    <row r="245" spans="1:45">
      <c r="A245" s="184" t="str">
        <f t="shared" si="3"/>
        <v>5/13/2016 - 4/13/2017Wheeler</v>
      </c>
      <c r="B245" s="184" t="s">
        <v>976</v>
      </c>
      <c r="C245" s="184" t="s">
        <v>275</v>
      </c>
      <c r="D245" s="184">
        <v>64700</v>
      </c>
      <c r="E245" s="243">
        <v>22300</v>
      </c>
      <c r="F245" s="243">
        <v>25500</v>
      </c>
      <c r="G245" s="243">
        <v>28700</v>
      </c>
      <c r="H245" s="243">
        <v>31850</v>
      </c>
      <c r="I245" s="243">
        <v>34400</v>
      </c>
      <c r="J245" s="243">
        <v>36950</v>
      </c>
      <c r="K245" s="243">
        <v>39500</v>
      </c>
      <c r="L245" s="243">
        <v>42050</v>
      </c>
      <c r="M245" s="244">
        <v>26760</v>
      </c>
      <c r="N245" s="244">
        <v>30600</v>
      </c>
      <c r="O245" s="244">
        <v>34440</v>
      </c>
      <c r="P245" s="244">
        <v>38220</v>
      </c>
      <c r="Q245" s="244">
        <v>41280</v>
      </c>
      <c r="R245" s="244">
        <v>44340</v>
      </c>
      <c r="S245" s="244">
        <v>47400</v>
      </c>
      <c r="T245" s="244">
        <v>50460</v>
      </c>
      <c r="U245" s="184" t="s">
        <v>286</v>
      </c>
      <c r="V245" s="243">
        <v>22650</v>
      </c>
      <c r="W245" s="243">
        <v>25900</v>
      </c>
      <c r="X245" s="243">
        <v>29150</v>
      </c>
      <c r="Y245" s="243">
        <v>32350</v>
      </c>
      <c r="Z245" s="243">
        <v>34950</v>
      </c>
      <c r="AA245" s="243">
        <v>37550</v>
      </c>
      <c r="AB245" s="243">
        <v>40150</v>
      </c>
      <c r="AC245" s="243">
        <v>42750</v>
      </c>
      <c r="AD245" s="244">
        <v>27180</v>
      </c>
      <c r="AE245" s="244">
        <v>31080</v>
      </c>
      <c r="AF245" s="244">
        <v>34980</v>
      </c>
      <c r="AG245" s="244">
        <v>38820</v>
      </c>
      <c r="AH245" s="244">
        <v>41940</v>
      </c>
      <c r="AI245" s="244">
        <v>45060</v>
      </c>
      <c r="AJ245" s="244">
        <v>48180</v>
      </c>
      <c r="AK245" s="244">
        <v>51300</v>
      </c>
      <c r="AL245" s="184" t="s">
        <v>975</v>
      </c>
      <c r="AM245" s="184" t="s">
        <v>975</v>
      </c>
      <c r="AN245" s="184" t="s">
        <v>288</v>
      </c>
      <c r="AO245" s="184">
        <v>0</v>
      </c>
      <c r="AP245" s="184" t="s">
        <v>976</v>
      </c>
      <c r="AQ245" s="184" t="s">
        <v>290</v>
      </c>
      <c r="AR245" s="184">
        <v>483</v>
      </c>
      <c r="AS245" s="184" t="s">
        <v>976</v>
      </c>
    </row>
    <row r="246" spans="1:45">
      <c r="A246" s="184" t="str">
        <f t="shared" si="3"/>
        <v>5/13/2016 - 4/13/2017Wichita</v>
      </c>
      <c r="B246" s="184" t="s">
        <v>978</v>
      </c>
      <c r="C246" s="184" t="s">
        <v>94</v>
      </c>
      <c r="D246" s="184">
        <v>57400</v>
      </c>
      <c r="E246" s="243">
        <v>20100</v>
      </c>
      <c r="F246" s="243">
        <v>23000</v>
      </c>
      <c r="G246" s="243">
        <v>25850</v>
      </c>
      <c r="H246" s="243">
        <v>28700</v>
      </c>
      <c r="I246" s="243">
        <v>31000</v>
      </c>
      <c r="J246" s="243">
        <v>33300</v>
      </c>
      <c r="K246" s="243">
        <v>35600</v>
      </c>
      <c r="L246" s="243">
        <v>37900</v>
      </c>
      <c r="M246" s="244">
        <v>24120</v>
      </c>
      <c r="N246" s="244">
        <v>27600</v>
      </c>
      <c r="O246" s="244">
        <v>31020</v>
      </c>
      <c r="P246" s="244">
        <v>34440</v>
      </c>
      <c r="Q246" s="244">
        <v>37200</v>
      </c>
      <c r="R246" s="244">
        <v>39960</v>
      </c>
      <c r="S246" s="244">
        <v>42720</v>
      </c>
      <c r="T246" s="244">
        <v>45480</v>
      </c>
      <c r="U246" s="184" t="s">
        <v>301</v>
      </c>
      <c r="AL246" s="184" t="s">
        <v>977</v>
      </c>
      <c r="AM246" s="184" t="s">
        <v>977</v>
      </c>
      <c r="AN246" s="184" t="s">
        <v>288</v>
      </c>
      <c r="AO246" s="184">
        <v>1</v>
      </c>
      <c r="AP246" s="184" t="s">
        <v>978</v>
      </c>
      <c r="AQ246" s="184" t="s">
        <v>290</v>
      </c>
      <c r="AR246" s="184">
        <v>485</v>
      </c>
      <c r="AS246" s="184" t="s">
        <v>978</v>
      </c>
    </row>
    <row r="247" spans="1:45">
      <c r="A247" s="184" t="str">
        <f t="shared" si="3"/>
        <v>5/13/2016 - 4/13/2017Wilbarger</v>
      </c>
      <c r="B247" s="184" t="s">
        <v>981</v>
      </c>
      <c r="C247" s="184" t="s">
        <v>276</v>
      </c>
      <c r="D247" s="184">
        <v>46800</v>
      </c>
      <c r="E247" s="243">
        <v>18350</v>
      </c>
      <c r="F247" s="243">
        <v>21000</v>
      </c>
      <c r="G247" s="243">
        <v>23600</v>
      </c>
      <c r="H247" s="243">
        <v>26200</v>
      </c>
      <c r="I247" s="243">
        <v>28300</v>
      </c>
      <c r="J247" s="243">
        <v>30400</v>
      </c>
      <c r="K247" s="243">
        <v>32500</v>
      </c>
      <c r="L247" s="243">
        <v>34600</v>
      </c>
      <c r="M247" s="244">
        <v>22020</v>
      </c>
      <c r="N247" s="244">
        <v>25200</v>
      </c>
      <c r="O247" s="244">
        <v>28320</v>
      </c>
      <c r="P247" s="244">
        <v>31440</v>
      </c>
      <c r="Q247" s="244">
        <v>33960</v>
      </c>
      <c r="R247" s="244">
        <v>36480</v>
      </c>
      <c r="S247" s="244">
        <v>39000</v>
      </c>
      <c r="T247" s="244">
        <v>41520</v>
      </c>
      <c r="U247" s="184" t="s">
        <v>301</v>
      </c>
      <c r="AL247" s="184" t="s">
        <v>980</v>
      </c>
      <c r="AM247" s="184" t="s">
        <v>980</v>
      </c>
      <c r="AN247" s="184" t="s">
        <v>288</v>
      </c>
      <c r="AO247" s="184">
        <v>0</v>
      </c>
      <c r="AP247" s="184" t="s">
        <v>981</v>
      </c>
      <c r="AQ247" s="184" t="s">
        <v>290</v>
      </c>
      <c r="AR247" s="184">
        <v>487</v>
      </c>
      <c r="AS247" s="184" t="s">
        <v>981</v>
      </c>
    </row>
    <row r="248" spans="1:45">
      <c r="A248" s="184" t="str">
        <f t="shared" si="3"/>
        <v>5/13/2016 - 4/13/2017Willacy</v>
      </c>
      <c r="B248" s="184" t="s">
        <v>984</v>
      </c>
      <c r="C248" s="184" t="s">
        <v>277</v>
      </c>
      <c r="D248" s="184">
        <v>32400</v>
      </c>
      <c r="E248" s="243">
        <v>18350</v>
      </c>
      <c r="F248" s="243">
        <v>21000</v>
      </c>
      <c r="G248" s="243">
        <v>23600</v>
      </c>
      <c r="H248" s="243">
        <v>26200</v>
      </c>
      <c r="I248" s="243">
        <v>28300</v>
      </c>
      <c r="J248" s="243">
        <v>30400</v>
      </c>
      <c r="K248" s="243">
        <v>32500</v>
      </c>
      <c r="L248" s="243">
        <v>34600</v>
      </c>
      <c r="M248" s="244">
        <v>22020</v>
      </c>
      <c r="N248" s="244">
        <v>25200</v>
      </c>
      <c r="O248" s="244">
        <v>28320</v>
      </c>
      <c r="P248" s="244">
        <v>31440</v>
      </c>
      <c r="Q248" s="244">
        <v>33960</v>
      </c>
      <c r="R248" s="244">
        <v>36480</v>
      </c>
      <c r="S248" s="244">
        <v>39000</v>
      </c>
      <c r="T248" s="244">
        <v>41520</v>
      </c>
      <c r="U248" s="184" t="s">
        <v>301</v>
      </c>
      <c r="AL248" s="184" t="s">
        <v>983</v>
      </c>
      <c r="AM248" s="184" t="s">
        <v>983</v>
      </c>
      <c r="AN248" s="184" t="s">
        <v>288</v>
      </c>
      <c r="AO248" s="184">
        <v>0</v>
      </c>
      <c r="AP248" s="184" t="s">
        <v>984</v>
      </c>
      <c r="AQ248" s="184" t="s">
        <v>290</v>
      </c>
      <c r="AR248" s="184">
        <v>489</v>
      </c>
      <c r="AS248" s="184" t="s">
        <v>984</v>
      </c>
    </row>
    <row r="249" spans="1:45">
      <c r="A249" s="184" t="str">
        <f t="shared" si="3"/>
        <v>5/13/2016 - 4/13/2017Williamson</v>
      </c>
      <c r="B249" s="184" t="s">
        <v>986</v>
      </c>
      <c r="C249" s="184" t="s">
        <v>29</v>
      </c>
      <c r="D249" s="184">
        <v>77800</v>
      </c>
      <c r="E249" s="243">
        <v>27250</v>
      </c>
      <c r="F249" s="243">
        <v>31150</v>
      </c>
      <c r="G249" s="243">
        <v>35050</v>
      </c>
      <c r="H249" s="243">
        <v>38900</v>
      </c>
      <c r="I249" s="243">
        <v>42050</v>
      </c>
      <c r="J249" s="243">
        <v>45150</v>
      </c>
      <c r="K249" s="243">
        <v>48250</v>
      </c>
      <c r="L249" s="243">
        <v>51350</v>
      </c>
      <c r="M249" s="244">
        <v>32700</v>
      </c>
      <c r="N249" s="244">
        <v>37380</v>
      </c>
      <c r="O249" s="244">
        <v>42060</v>
      </c>
      <c r="P249" s="244">
        <v>46680</v>
      </c>
      <c r="Q249" s="244">
        <v>50460</v>
      </c>
      <c r="R249" s="244">
        <v>54180</v>
      </c>
      <c r="S249" s="244">
        <v>57900</v>
      </c>
      <c r="T249" s="244">
        <v>61620</v>
      </c>
      <c r="U249" s="184" t="s">
        <v>286</v>
      </c>
      <c r="V249" s="243">
        <v>28050</v>
      </c>
      <c r="W249" s="243">
        <v>32050</v>
      </c>
      <c r="X249" s="243">
        <v>36050</v>
      </c>
      <c r="Y249" s="243">
        <v>40050</v>
      </c>
      <c r="Z249" s="243">
        <v>43300</v>
      </c>
      <c r="AA249" s="243">
        <v>46500</v>
      </c>
      <c r="AB249" s="243">
        <v>49700</v>
      </c>
      <c r="AC249" s="243">
        <v>52900</v>
      </c>
      <c r="AD249" s="244">
        <v>33660</v>
      </c>
      <c r="AE249" s="244">
        <v>38460</v>
      </c>
      <c r="AF249" s="244">
        <v>43260</v>
      </c>
      <c r="AG249" s="244">
        <v>48060</v>
      </c>
      <c r="AH249" s="244">
        <v>51960</v>
      </c>
      <c r="AI249" s="244">
        <v>55800</v>
      </c>
      <c r="AJ249" s="244">
        <v>59640</v>
      </c>
      <c r="AK249" s="244">
        <v>63480</v>
      </c>
      <c r="AL249" s="184" t="s">
        <v>985</v>
      </c>
      <c r="AM249" s="184" t="s">
        <v>985</v>
      </c>
      <c r="AN249" s="184" t="s">
        <v>288</v>
      </c>
      <c r="AO249" s="184">
        <v>1</v>
      </c>
      <c r="AP249" s="184" t="s">
        <v>986</v>
      </c>
      <c r="AQ249" s="184" t="s">
        <v>290</v>
      </c>
      <c r="AR249" s="184">
        <v>491</v>
      </c>
      <c r="AS249" s="184" t="s">
        <v>986</v>
      </c>
    </row>
    <row r="250" spans="1:45">
      <c r="A250" s="184" t="str">
        <f t="shared" si="3"/>
        <v>5/13/2016 - 4/13/2017Wilson</v>
      </c>
      <c r="B250" s="184" t="s">
        <v>988</v>
      </c>
      <c r="C250" s="184" t="s">
        <v>82</v>
      </c>
      <c r="D250" s="184">
        <v>62100</v>
      </c>
      <c r="E250" s="243">
        <v>21750</v>
      </c>
      <c r="F250" s="243">
        <v>24850</v>
      </c>
      <c r="G250" s="243">
        <v>27950</v>
      </c>
      <c r="H250" s="243">
        <v>31050</v>
      </c>
      <c r="I250" s="243">
        <v>33550</v>
      </c>
      <c r="J250" s="243">
        <v>36050</v>
      </c>
      <c r="K250" s="243">
        <v>38550</v>
      </c>
      <c r="L250" s="243">
        <v>41000</v>
      </c>
      <c r="M250" s="244">
        <v>26100</v>
      </c>
      <c r="N250" s="244">
        <v>29820</v>
      </c>
      <c r="O250" s="244">
        <v>33540</v>
      </c>
      <c r="P250" s="244">
        <v>37260</v>
      </c>
      <c r="Q250" s="244">
        <v>40260</v>
      </c>
      <c r="R250" s="244">
        <v>43260</v>
      </c>
      <c r="S250" s="244">
        <v>46260</v>
      </c>
      <c r="T250" s="244">
        <v>49200</v>
      </c>
      <c r="U250" s="184" t="s">
        <v>301</v>
      </c>
      <c r="AL250" s="184" t="s">
        <v>987</v>
      </c>
      <c r="AM250" s="184" t="s">
        <v>987</v>
      </c>
      <c r="AN250" s="184" t="s">
        <v>288</v>
      </c>
      <c r="AO250" s="184">
        <v>1</v>
      </c>
      <c r="AP250" s="184" t="s">
        <v>988</v>
      </c>
      <c r="AQ250" s="184" t="s">
        <v>290</v>
      </c>
      <c r="AR250" s="184">
        <v>493</v>
      </c>
      <c r="AS250" s="184" t="s">
        <v>988</v>
      </c>
    </row>
    <row r="251" spans="1:45">
      <c r="A251" s="184" t="str">
        <f t="shared" si="3"/>
        <v>5/13/2016 - 4/13/2017Winkler</v>
      </c>
      <c r="B251" s="184" t="s">
        <v>991</v>
      </c>
      <c r="C251" s="184" t="s">
        <v>278</v>
      </c>
      <c r="D251" s="184">
        <v>57100</v>
      </c>
      <c r="E251" s="243">
        <v>20000</v>
      </c>
      <c r="F251" s="243">
        <v>22850</v>
      </c>
      <c r="G251" s="243">
        <v>25700</v>
      </c>
      <c r="H251" s="243">
        <v>28550</v>
      </c>
      <c r="I251" s="243">
        <v>30850</v>
      </c>
      <c r="J251" s="243">
        <v>33150</v>
      </c>
      <c r="K251" s="243">
        <v>35450</v>
      </c>
      <c r="L251" s="243">
        <v>37700</v>
      </c>
      <c r="M251" s="244">
        <v>24000</v>
      </c>
      <c r="N251" s="244">
        <v>27420</v>
      </c>
      <c r="O251" s="244">
        <v>30840</v>
      </c>
      <c r="P251" s="244">
        <v>34260</v>
      </c>
      <c r="Q251" s="244">
        <v>37020</v>
      </c>
      <c r="R251" s="244">
        <v>39780</v>
      </c>
      <c r="S251" s="244">
        <v>42540</v>
      </c>
      <c r="T251" s="244">
        <v>45240</v>
      </c>
      <c r="U251" s="184" t="s">
        <v>286</v>
      </c>
      <c r="V251" s="243">
        <v>20450</v>
      </c>
      <c r="W251" s="243">
        <v>23400</v>
      </c>
      <c r="X251" s="243">
        <v>26300</v>
      </c>
      <c r="Y251" s="243">
        <v>29200</v>
      </c>
      <c r="Z251" s="243">
        <v>31550</v>
      </c>
      <c r="AA251" s="243">
        <v>33900</v>
      </c>
      <c r="AB251" s="243">
        <v>36250</v>
      </c>
      <c r="AC251" s="243">
        <v>38550</v>
      </c>
      <c r="AD251" s="244">
        <v>24540</v>
      </c>
      <c r="AE251" s="244">
        <v>28080</v>
      </c>
      <c r="AF251" s="244">
        <v>31560</v>
      </c>
      <c r="AG251" s="244">
        <v>35040</v>
      </c>
      <c r="AH251" s="244">
        <v>37860</v>
      </c>
      <c r="AI251" s="244">
        <v>40680</v>
      </c>
      <c r="AJ251" s="244">
        <v>43500</v>
      </c>
      <c r="AK251" s="244">
        <v>46260</v>
      </c>
      <c r="AL251" s="184" t="s">
        <v>990</v>
      </c>
      <c r="AM251" s="184" t="s">
        <v>990</v>
      </c>
      <c r="AN251" s="184" t="s">
        <v>288</v>
      </c>
      <c r="AO251" s="184">
        <v>0</v>
      </c>
      <c r="AP251" s="184" t="s">
        <v>991</v>
      </c>
      <c r="AQ251" s="184" t="s">
        <v>290</v>
      </c>
      <c r="AR251" s="184">
        <v>495</v>
      </c>
      <c r="AS251" s="184" t="s">
        <v>991</v>
      </c>
    </row>
    <row r="252" spans="1:45">
      <c r="A252" s="184" t="str">
        <f t="shared" si="3"/>
        <v>5/13/2016 - 4/13/2017Wise</v>
      </c>
      <c r="B252" s="184" t="s">
        <v>994</v>
      </c>
      <c r="C252" s="184" t="s">
        <v>279</v>
      </c>
      <c r="D252" s="184">
        <v>65300</v>
      </c>
      <c r="E252" s="243">
        <v>22900</v>
      </c>
      <c r="F252" s="243">
        <v>26150</v>
      </c>
      <c r="G252" s="243">
        <v>29400</v>
      </c>
      <c r="H252" s="243">
        <v>32650</v>
      </c>
      <c r="I252" s="243">
        <v>35300</v>
      </c>
      <c r="J252" s="243">
        <v>37900</v>
      </c>
      <c r="K252" s="243">
        <v>40500</v>
      </c>
      <c r="L252" s="243">
        <v>43100</v>
      </c>
      <c r="M252" s="244">
        <v>27480</v>
      </c>
      <c r="N252" s="244">
        <v>31380</v>
      </c>
      <c r="O252" s="244">
        <v>35280</v>
      </c>
      <c r="P252" s="244">
        <v>39180</v>
      </c>
      <c r="Q252" s="244">
        <v>42360</v>
      </c>
      <c r="R252" s="244">
        <v>45480</v>
      </c>
      <c r="S252" s="244">
        <v>48600</v>
      </c>
      <c r="T252" s="244">
        <v>51720</v>
      </c>
      <c r="U252" s="184" t="s">
        <v>286</v>
      </c>
      <c r="V252" s="243">
        <v>24650</v>
      </c>
      <c r="W252" s="243">
        <v>28200</v>
      </c>
      <c r="X252" s="243">
        <v>31700</v>
      </c>
      <c r="Y252" s="243">
        <v>35200</v>
      </c>
      <c r="Z252" s="243">
        <v>38050</v>
      </c>
      <c r="AA252" s="243">
        <v>40850</v>
      </c>
      <c r="AB252" s="243">
        <v>43650</v>
      </c>
      <c r="AC252" s="243">
        <v>46500</v>
      </c>
      <c r="AD252" s="244">
        <v>29580</v>
      </c>
      <c r="AE252" s="244">
        <v>33840</v>
      </c>
      <c r="AF252" s="244">
        <v>38040</v>
      </c>
      <c r="AG252" s="244">
        <v>42240</v>
      </c>
      <c r="AH252" s="244">
        <v>45660</v>
      </c>
      <c r="AI252" s="244">
        <v>49020</v>
      </c>
      <c r="AJ252" s="244">
        <v>52380</v>
      </c>
      <c r="AK252" s="244">
        <v>55800</v>
      </c>
      <c r="AL252" s="184" t="s">
        <v>993</v>
      </c>
      <c r="AM252" s="184" t="s">
        <v>993</v>
      </c>
      <c r="AN252" s="184" t="s">
        <v>288</v>
      </c>
      <c r="AO252" s="184">
        <v>1</v>
      </c>
      <c r="AP252" s="184" t="s">
        <v>994</v>
      </c>
      <c r="AQ252" s="184" t="s">
        <v>290</v>
      </c>
      <c r="AR252" s="184">
        <v>497</v>
      </c>
      <c r="AS252" s="184" t="s">
        <v>994</v>
      </c>
    </row>
    <row r="253" spans="1:45">
      <c r="A253" s="184" t="str">
        <f t="shared" si="3"/>
        <v>5/13/2016 - 4/13/2017Wood</v>
      </c>
      <c r="B253" s="184" t="s">
        <v>997</v>
      </c>
      <c r="C253" s="184" t="s">
        <v>280</v>
      </c>
      <c r="D253" s="184">
        <v>53800</v>
      </c>
      <c r="E253" s="243">
        <v>18850</v>
      </c>
      <c r="F253" s="243">
        <v>21550</v>
      </c>
      <c r="G253" s="243">
        <v>24250</v>
      </c>
      <c r="H253" s="243">
        <v>26900</v>
      </c>
      <c r="I253" s="243">
        <v>29100</v>
      </c>
      <c r="J253" s="243">
        <v>31250</v>
      </c>
      <c r="K253" s="243">
        <v>33400</v>
      </c>
      <c r="L253" s="243">
        <v>35550</v>
      </c>
      <c r="M253" s="244">
        <v>22620</v>
      </c>
      <c r="N253" s="244">
        <v>25860</v>
      </c>
      <c r="O253" s="244">
        <v>29100</v>
      </c>
      <c r="P253" s="244">
        <v>32280</v>
      </c>
      <c r="Q253" s="244">
        <v>34920</v>
      </c>
      <c r="R253" s="244">
        <v>37500</v>
      </c>
      <c r="S253" s="244">
        <v>40080</v>
      </c>
      <c r="T253" s="244">
        <v>42660</v>
      </c>
      <c r="U253" s="184" t="s">
        <v>286</v>
      </c>
      <c r="V253" s="243">
        <v>19050</v>
      </c>
      <c r="W253" s="243">
        <v>21750</v>
      </c>
      <c r="X253" s="243">
        <v>24450</v>
      </c>
      <c r="Y253" s="243">
        <v>27150</v>
      </c>
      <c r="Z253" s="243">
        <v>29350</v>
      </c>
      <c r="AA253" s="243">
        <v>31500</v>
      </c>
      <c r="AB253" s="243">
        <v>33700</v>
      </c>
      <c r="AC253" s="243">
        <v>35850</v>
      </c>
      <c r="AD253" s="244">
        <v>22860</v>
      </c>
      <c r="AE253" s="244">
        <v>26100</v>
      </c>
      <c r="AF253" s="244">
        <v>29340</v>
      </c>
      <c r="AG253" s="244">
        <v>32580</v>
      </c>
      <c r="AH253" s="244">
        <v>35220</v>
      </c>
      <c r="AI253" s="244">
        <v>37800</v>
      </c>
      <c r="AJ253" s="244">
        <v>40440</v>
      </c>
      <c r="AK253" s="244">
        <v>43020</v>
      </c>
      <c r="AL253" s="184" t="s">
        <v>996</v>
      </c>
      <c r="AM253" s="184" t="s">
        <v>996</v>
      </c>
      <c r="AN253" s="184" t="s">
        <v>288</v>
      </c>
      <c r="AO253" s="184">
        <v>0</v>
      </c>
      <c r="AP253" s="184" t="s">
        <v>997</v>
      </c>
      <c r="AQ253" s="184" t="s">
        <v>290</v>
      </c>
      <c r="AR253" s="184">
        <v>499</v>
      </c>
      <c r="AS253" s="184" t="s">
        <v>997</v>
      </c>
    </row>
    <row r="254" spans="1:45">
      <c r="A254" s="184" t="str">
        <f t="shared" si="3"/>
        <v>5/13/2016 - 4/13/2017Yoakum</v>
      </c>
      <c r="B254" s="184" t="s">
        <v>1000</v>
      </c>
      <c r="C254" s="184" t="s">
        <v>281</v>
      </c>
      <c r="D254" s="184">
        <v>57000</v>
      </c>
      <c r="E254" s="243">
        <v>19950</v>
      </c>
      <c r="F254" s="243">
        <v>22800</v>
      </c>
      <c r="G254" s="243">
        <v>25650</v>
      </c>
      <c r="H254" s="243">
        <v>28500</v>
      </c>
      <c r="I254" s="243">
        <v>30800</v>
      </c>
      <c r="J254" s="243">
        <v>33100</v>
      </c>
      <c r="K254" s="243">
        <v>35350</v>
      </c>
      <c r="L254" s="243">
        <v>37650</v>
      </c>
      <c r="M254" s="244">
        <v>23940</v>
      </c>
      <c r="N254" s="244">
        <v>27360</v>
      </c>
      <c r="O254" s="244">
        <v>30780</v>
      </c>
      <c r="P254" s="244">
        <v>34200</v>
      </c>
      <c r="Q254" s="244">
        <v>36960</v>
      </c>
      <c r="R254" s="244">
        <v>39720</v>
      </c>
      <c r="S254" s="244">
        <v>42420</v>
      </c>
      <c r="T254" s="244">
        <v>45180</v>
      </c>
      <c r="U254" s="184" t="s">
        <v>286</v>
      </c>
      <c r="V254" s="243">
        <v>20500</v>
      </c>
      <c r="W254" s="243">
        <v>23400</v>
      </c>
      <c r="X254" s="243">
        <v>26350</v>
      </c>
      <c r="Y254" s="243">
        <v>29250</v>
      </c>
      <c r="Z254" s="243">
        <v>31600</v>
      </c>
      <c r="AA254" s="243">
        <v>33950</v>
      </c>
      <c r="AB254" s="243">
        <v>36300</v>
      </c>
      <c r="AC254" s="243">
        <v>38650</v>
      </c>
      <c r="AD254" s="244">
        <v>24600</v>
      </c>
      <c r="AE254" s="244">
        <v>28080</v>
      </c>
      <c r="AF254" s="244">
        <v>31620</v>
      </c>
      <c r="AG254" s="244">
        <v>35100</v>
      </c>
      <c r="AH254" s="244">
        <v>37920</v>
      </c>
      <c r="AI254" s="244">
        <v>40740</v>
      </c>
      <c r="AJ254" s="244">
        <v>43560</v>
      </c>
      <c r="AK254" s="244">
        <v>46380</v>
      </c>
      <c r="AL254" s="184" t="s">
        <v>999</v>
      </c>
      <c r="AM254" s="184" t="s">
        <v>999</v>
      </c>
      <c r="AN254" s="184" t="s">
        <v>288</v>
      </c>
      <c r="AO254" s="184">
        <v>0</v>
      </c>
      <c r="AP254" s="184" t="s">
        <v>1000</v>
      </c>
      <c r="AQ254" s="184" t="s">
        <v>290</v>
      </c>
      <c r="AR254" s="184">
        <v>501</v>
      </c>
      <c r="AS254" s="184" t="s">
        <v>1000</v>
      </c>
    </row>
    <row r="255" spans="1:45">
      <c r="A255" s="184" t="str">
        <f t="shared" si="3"/>
        <v>5/13/2016 - 4/13/2017Young</v>
      </c>
      <c r="B255" s="184" t="s">
        <v>1003</v>
      </c>
      <c r="C255" s="184" t="s">
        <v>282</v>
      </c>
      <c r="D255" s="184">
        <v>60400</v>
      </c>
      <c r="E255" s="243">
        <v>20900</v>
      </c>
      <c r="F255" s="243">
        <v>23850</v>
      </c>
      <c r="G255" s="243">
        <v>26850</v>
      </c>
      <c r="H255" s="243">
        <v>29800</v>
      </c>
      <c r="I255" s="243">
        <v>32200</v>
      </c>
      <c r="J255" s="243">
        <v>34600</v>
      </c>
      <c r="K255" s="243">
        <v>37000</v>
      </c>
      <c r="L255" s="243">
        <v>39350</v>
      </c>
      <c r="M255" s="244">
        <v>25080</v>
      </c>
      <c r="N255" s="244">
        <v>28620</v>
      </c>
      <c r="O255" s="244">
        <v>32220</v>
      </c>
      <c r="P255" s="244">
        <v>35760</v>
      </c>
      <c r="Q255" s="244">
        <v>38640</v>
      </c>
      <c r="R255" s="244">
        <v>41520</v>
      </c>
      <c r="S255" s="244">
        <v>44400</v>
      </c>
      <c r="T255" s="244">
        <v>47220</v>
      </c>
      <c r="U255" s="184" t="s">
        <v>286</v>
      </c>
      <c r="V255" s="243">
        <v>21150</v>
      </c>
      <c r="W255" s="243">
        <v>24200</v>
      </c>
      <c r="X255" s="243">
        <v>27200</v>
      </c>
      <c r="Y255" s="243">
        <v>30200</v>
      </c>
      <c r="Z255" s="243">
        <v>32650</v>
      </c>
      <c r="AA255" s="243">
        <v>35050</v>
      </c>
      <c r="AB255" s="243">
        <v>37450</v>
      </c>
      <c r="AC255" s="243">
        <v>39900</v>
      </c>
      <c r="AD255" s="244">
        <v>25380</v>
      </c>
      <c r="AE255" s="244">
        <v>29040</v>
      </c>
      <c r="AF255" s="244">
        <v>32640</v>
      </c>
      <c r="AG255" s="244">
        <v>36240</v>
      </c>
      <c r="AH255" s="244">
        <v>39180</v>
      </c>
      <c r="AI255" s="244">
        <v>42060</v>
      </c>
      <c r="AJ255" s="244">
        <v>44940</v>
      </c>
      <c r="AK255" s="244">
        <v>47880</v>
      </c>
      <c r="AL255" s="184" t="s">
        <v>1002</v>
      </c>
      <c r="AM255" s="184" t="s">
        <v>1002</v>
      </c>
      <c r="AN255" s="184" t="s">
        <v>288</v>
      </c>
      <c r="AO255" s="184">
        <v>0</v>
      </c>
      <c r="AP255" s="184" t="s">
        <v>1003</v>
      </c>
      <c r="AQ255" s="184" t="s">
        <v>290</v>
      </c>
      <c r="AR255" s="184">
        <v>503</v>
      </c>
      <c r="AS255" s="184" t="s">
        <v>1003</v>
      </c>
    </row>
    <row r="256" spans="1:45">
      <c r="A256" s="184" t="str">
        <f t="shared" si="3"/>
        <v>5/13/2016 - 4/13/2017Zapata</v>
      </c>
      <c r="B256" s="184" t="s">
        <v>1006</v>
      </c>
      <c r="C256" s="184" t="s">
        <v>283</v>
      </c>
      <c r="D256" s="184">
        <v>38200</v>
      </c>
      <c r="E256" s="243">
        <v>18350</v>
      </c>
      <c r="F256" s="243">
        <v>21000</v>
      </c>
      <c r="G256" s="243">
        <v>23600</v>
      </c>
      <c r="H256" s="243">
        <v>26200</v>
      </c>
      <c r="I256" s="243">
        <v>28300</v>
      </c>
      <c r="J256" s="243">
        <v>30400</v>
      </c>
      <c r="K256" s="243">
        <v>32500</v>
      </c>
      <c r="L256" s="243">
        <v>34600</v>
      </c>
      <c r="M256" s="244">
        <v>22020</v>
      </c>
      <c r="N256" s="244">
        <v>25200</v>
      </c>
      <c r="O256" s="244">
        <v>28320</v>
      </c>
      <c r="P256" s="244">
        <v>31440</v>
      </c>
      <c r="Q256" s="244">
        <v>33960</v>
      </c>
      <c r="R256" s="244">
        <v>36480</v>
      </c>
      <c r="S256" s="244">
        <v>39000</v>
      </c>
      <c r="T256" s="244">
        <v>41520</v>
      </c>
      <c r="U256" s="184" t="s">
        <v>301</v>
      </c>
      <c r="AL256" s="184" t="s">
        <v>1005</v>
      </c>
      <c r="AM256" s="184" t="s">
        <v>1005</v>
      </c>
      <c r="AN256" s="184" t="s">
        <v>288</v>
      </c>
      <c r="AO256" s="184">
        <v>0</v>
      </c>
      <c r="AP256" s="184" t="s">
        <v>1006</v>
      </c>
      <c r="AQ256" s="184" t="s">
        <v>290</v>
      </c>
      <c r="AR256" s="184">
        <v>505</v>
      </c>
      <c r="AS256" s="184" t="s">
        <v>1006</v>
      </c>
    </row>
    <row r="257" spans="1:45">
      <c r="A257" s="184" t="str">
        <f t="shared" si="3"/>
        <v>5/13/2016 - 4/13/2017Zavala</v>
      </c>
      <c r="B257" s="184" t="s">
        <v>1009</v>
      </c>
      <c r="C257" s="184" t="s">
        <v>284</v>
      </c>
      <c r="D257" s="184">
        <v>33800</v>
      </c>
      <c r="E257" s="243">
        <v>18350</v>
      </c>
      <c r="F257" s="243">
        <v>21000</v>
      </c>
      <c r="G257" s="243">
        <v>23600</v>
      </c>
      <c r="H257" s="243">
        <v>26200</v>
      </c>
      <c r="I257" s="243">
        <v>28300</v>
      </c>
      <c r="J257" s="243">
        <v>30400</v>
      </c>
      <c r="K257" s="243">
        <v>32500</v>
      </c>
      <c r="L257" s="243">
        <v>34600</v>
      </c>
      <c r="M257" s="244">
        <v>22020</v>
      </c>
      <c r="N257" s="244">
        <v>25200</v>
      </c>
      <c r="O257" s="244">
        <v>28320</v>
      </c>
      <c r="P257" s="244">
        <v>31440</v>
      </c>
      <c r="Q257" s="244">
        <v>33960</v>
      </c>
      <c r="R257" s="244">
        <v>36480</v>
      </c>
      <c r="S257" s="244">
        <v>39000</v>
      </c>
      <c r="T257" s="244">
        <v>41520</v>
      </c>
      <c r="U257" s="184" t="s">
        <v>286</v>
      </c>
      <c r="V257" s="243">
        <v>22350</v>
      </c>
      <c r="W257" s="243">
        <v>25550</v>
      </c>
      <c r="X257" s="243">
        <v>28750</v>
      </c>
      <c r="Y257" s="243">
        <v>31900</v>
      </c>
      <c r="Z257" s="243">
        <v>34500</v>
      </c>
      <c r="AA257" s="243">
        <v>37050</v>
      </c>
      <c r="AB257" s="243">
        <v>39600</v>
      </c>
      <c r="AC257" s="243">
        <v>42150</v>
      </c>
      <c r="AD257" s="244">
        <v>26820</v>
      </c>
      <c r="AE257" s="244">
        <v>30660</v>
      </c>
      <c r="AF257" s="244">
        <v>34500</v>
      </c>
      <c r="AG257" s="244">
        <v>38280</v>
      </c>
      <c r="AH257" s="244">
        <v>41400</v>
      </c>
      <c r="AI257" s="244">
        <v>44460</v>
      </c>
      <c r="AJ257" s="244">
        <v>47520</v>
      </c>
      <c r="AK257" s="244">
        <v>50580</v>
      </c>
      <c r="AL257" s="184" t="s">
        <v>1008</v>
      </c>
      <c r="AM257" s="184" t="s">
        <v>1008</v>
      </c>
      <c r="AN257" s="184" t="s">
        <v>288</v>
      </c>
      <c r="AO257" s="184">
        <v>0</v>
      </c>
      <c r="AP257" s="184" t="s">
        <v>1009</v>
      </c>
      <c r="AQ257" s="184" t="s">
        <v>290</v>
      </c>
      <c r="AR257" s="184">
        <v>507</v>
      </c>
      <c r="AS257" s="184"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59" bestFit="1" customWidth="1"/>
    <col min="13" max="20" width="11.28515625" style="263" bestFit="1" customWidth="1"/>
    <col min="21" max="21" width="17" bestFit="1" customWidth="1"/>
    <col min="22" max="29" width="17.28515625" style="259" bestFit="1" customWidth="1"/>
    <col min="30" max="37" width="17.28515625" style="263"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3">
      <c r="B2" t="s">
        <v>2417</v>
      </c>
    </row>
    <row r="3" spans="1:43">
      <c r="B3" t="s">
        <v>1065</v>
      </c>
      <c r="C3" t="s">
        <v>2232</v>
      </c>
      <c r="D3" t="s">
        <v>2271</v>
      </c>
      <c r="E3" s="259" t="s">
        <v>2272</v>
      </c>
      <c r="F3" s="259" t="s">
        <v>2273</v>
      </c>
      <c r="G3" s="259" t="s">
        <v>2274</v>
      </c>
      <c r="H3" s="259" t="s">
        <v>2275</v>
      </c>
      <c r="I3" s="259" t="s">
        <v>2276</v>
      </c>
      <c r="J3" s="259" t="s">
        <v>2277</v>
      </c>
      <c r="K3" s="259" t="s">
        <v>2278</v>
      </c>
      <c r="L3" s="259" t="s">
        <v>2279</v>
      </c>
      <c r="M3" s="263" t="s">
        <v>2280</v>
      </c>
      <c r="N3" s="263" t="s">
        <v>2281</v>
      </c>
      <c r="O3" s="263" t="s">
        <v>2282</v>
      </c>
      <c r="P3" s="263" t="s">
        <v>2283</v>
      </c>
      <c r="Q3" s="263" t="s">
        <v>2284</v>
      </c>
      <c r="R3" s="263" t="s">
        <v>2285</v>
      </c>
      <c r="S3" s="263" t="s">
        <v>2286</v>
      </c>
      <c r="T3" s="263" t="s">
        <v>2287</v>
      </c>
      <c r="U3" t="s">
        <v>2288</v>
      </c>
      <c r="V3" s="259" t="s">
        <v>2289</v>
      </c>
      <c r="W3" s="259" t="s">
        <v>2290</v>
      </c>
      <c r="X3" s="259" t="s">
        <v>2291</v>
      </c>
      <c r="Y3" s="259" t="s">
        <v>2292</v>
      </c>
      <c r="Z3" s="259" t="s">
        <v>2293</v>
      </c>
      <c r="AA3" s="259" t="s">
        <v>2294</v>
      </c>
      <c r="AB3" s="259" t="s">
        <v>2295</v>
      </c>
      <c r="AC3" s="259" t="s">
        <v>2296</v>
      </c>
      <c r="AD3" s="263" t="s">
        <v>2297</v>
      </c>
      <c r="AE3" s="263" t="s">
        <v>2298</v>
      </c>
      <c r="AF3" s="263" t="s">
        <v>2299</v>
      </c>
      <c r="AG3" s="263" t="s">
        <v>2300</v>
      </c>
      <c r="AH3" s="263" t="s">
        <v>2301</v>
      </c>
      <c r="AI3" s="263" t="s">
        <v>2302</v>
      </c>
      <c r="AJ3" s="263" t="s">
        <v>2303</v>
      </c>
      <c r="AK3" s="263" t="s">
        <v>2304</v>
      </c>
      <c r="AL3" t="s">
        <v>2101</v>
      </c>
      <c r="AM3" t="s">
        <v>1060</v>
      </c>
      <c r="AN3" t="s">
        <v>1061</v>
      </c>
      <c r="AO3" t="s">
        <v>1062</v>
      </c>
      <c r="AP3" t="s">
        <v>1063</v>
      </c>
      <c r="AQ3" t="s">
        <v>1064</v>
      </c>
    </row>
    <row r="4" spans="1:43">
      <c r="A4" t="str">
        <f>CONCATENATE($B$2,C4)</f>
        <v>5/30/2017 - 3/31/2018Anderson</v>
      </c>
      <c r="B4" t="s">
        <v>289</v>
      </c>
      <c r="C4" t="s">
        <v>95</v>
      </c>
      <c r="D4">
        <v>56000</v>
      </c>
      <c r="E4" s="259">
        <v>19600</v>
      </c>
      <c r="F4" s="259">
        <v>22400</v>
      </c>
      <c r="G4" s="259">
        <v>25200</v>
      </c>
      <c r="H4" s="259">
        <v>28000</v>
      </c>
      <c r="I4" s="259">
        <v>30250</v>
      </c>
      <c r="J4" s="259">
        <v>32500</v>
      </c>
      <c r="K4" s="259">
        <v>34750</v>
      </c>
      <c r="L4" s="259">
        <v>37000</v>
      </c>
      <c r="M4" s="263">
        <v>23520</v>
      </c>
      <c r="N4" s="263">
        <v>26880</v>
      </c>
      <c r="O4" s="263">
        <v>30240</v>
      </c>
      <c r="P4" s="263">
        <v>33600</v>
      </c>
      <c r="Q4" s="263">
        <v>36300</v>
      </c>
      <c r="R4" s="263">
        <v>39000</v>
      </c>
      <c r="S4" s="263">
        <v>41700</v>
      </c>
      <c r="T4" s="263">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59">
        <v>23850</v>
      </c>
      <c r="F5" s="259">
        <v>27250</v>
      </c>
      <c r="G5" s="259">
        <v>30650</v>
      </c>
      <c r="H5" s="259">
        <v>34050</v>
      </c>
      <c r="I5" s="259">
        <v>36800</v>
      </c>
      <c r="J5" s="259">
        <v>39500</v>
      </c>
      <c r="K5" s="259">
        <v>42250</v>
      </c>
      <c r="L5" s="259">
        <v>44950</v>
      </c>
      <c r="M5" s="263">
        <v>28620</v>
      </c>
      <c r="N5" s="263">
        <v>32700</v>
      </c>
      <c r="O5" s="263">
        <v>36780</v>
      </c>
      <c r="P5" s="263">
        <v>40860</v>
      </c>
      <c r="Q5" s="263">
        <v>44160</v>
      </c>
      <c r="R5" s="263">
        <v>47400</v>
      </c>
      <c r="S5" s="263">
        <v>50700</v>
      </c>
      <c r="T5" s="263">
        <v>53940</v>
      </c>
      <c r="U5" t="s">
        <v>286</v>
      </c>
      <c r="V5" s="259">
        <v>30600</v>
      </c>
      <c r="W5" s="259">
        <v>35000</v>
      </c>
      <c r="X5" s="259">
        <v>39350</v>
      </c>
      <c r="Y5" s="259">
        <v>43700</v>
      </c>
      <c r="Z5" s="259">
        <v>47200</v>
      </c>
      <c r="AA5" s="259">
        <v>50700</v>
      </c>
      <c r="AB5" s="259">
        <v>54200</v>
      </c>
      <c r="AC5" s="259">
        <v>57700</v>
      </c>
      <c r="AD5" s="263">
        <v>36720</v>
      </c>
      <c r="AE5" s="263">
        <v>42000</v>
      </c>
      <c r="AF5" s="263">
        <v>47220</v>
      </c>
      <c r="AG5" s="263">
        <v>52440</v>
      </c>
      <c r="AH5" s="263">
        <v>56640</v>
      </c>
      <c r="AI5" s="263">
        <v>60840</v>
      </c>
      <c r="AJ5" s="263">
        <v>65040</v>
      </c>
      <c r="AK5" s="263">
        <v>69240</v>
      </c>
      <c r="AL5" t="s">
        <v>292</v>
      </c>
      <c r="AM5" t="s">
        <v>288</v>
      </c>
      <c r="AN5">
        <v>0</v>
      </c>
      <c r="AO5" t="s">
        <v>293</v>
      </c>
      <c r="AP5" t="s">
        <v>290</v>
      </c>
      <c r="AQ5">
        <v>3</v>
      </c>
    </row>
    <row r="6" spans="1:43">
      <c r="A6" t="str">
        <f t="shared" si="0"/>
        <v>5/30/2017 - 3/31/2018Angelina</v>
      </c>
      <c r="B6" t="s">
        <v>296</v>
      </c>
      <c r="C6" t="s">
        <v>97</v>
      </c>
      <c r="D6">
        <v>48800</v>
      </c>
      <c r="E6" s="259">
        <v>19000</v>
      </c>
      <c r="F6" s="259">
        <v>21700</v>
      </c>
      <c r="G6" s="259">
        <v>24400</v>
      </c>
      <c r="H6" s="259">
        <v>27100</v>
      </c>
      <c r="I6" s="259">
        <v>29300</v>
      </c>
      <c r="J6" s="259">
        <v>31450</v>
      </c>
      <c r="K6" s="259">
        <v>33650</v>
      </c>
      <c r="L6" s="259">
        <v>35800</v>
      </c>
      <c r="M6" s="263">
        <v>22800</v>
      </c>
      <c r="N6" s="263">
        <v>26040</v>
      </c>
      <c r="O6" s="263">
        <v>29280</v>
      </c>
      <c r="P6" s="263">
        <v>32520</v>
      </c>
      <c r="Q6" s="263">
        <v>35160</v>
      </c>
      <c r="R6" s="263">
        <v>37740</v>
      </c>
      <c r="S6" s="263">
        <v>40380</v>
      </c>
      <c r="T6" s="263">
        <v>42960</v>
      </c>
      <c r="U6" t="s">
        <v>301</v>
      </c>
      <c r="AL6" t="s">
        <v>295</v>
      </c>
      <c r="AM6" t="s">
        <v>288</v>
      </c>
      <c r="AN6">
        <v>0</v>
      </c>
      <c r="AO6" t="s">
        <v>296</v>
      </c>
      <c r="AP6" t="s">
        <v>290</v>
      </c>
      <c r="AQ6">
        <v>5</v>
      </c>
    </row>
    <row r="7" spans="1:43">
      <c r="A7" t="str">
        <f t="shared" si="0"/>
        <v>5/30/2017 - 3/31/2018Aransas</v>
      </c>
      <c r="B7" t="s">
        <v>299</v>
      </c>
      <c r="C7" t="s">
        <v>98</v>
      </c>
      <c r="D7">
        <v>51800</v>
      </c>
      <c r="E7" s="259">
        <v>19150</v>
      </c>
      <c r="F7" s="259">
        <v>21850</v>
      </c>
      <c r="G7" s="259">
        <v>24600</v>
      </c>
      <c r="H7" s="259">
        <v>27300</v>
      </c>
      <c r="I7" s="259">
        <v>29500</v>
      </c>
      <c r="J7" s="259">
        <v>31700</v>
      </c>
      <c r="K7" s="259">
        <v>33900</v>
      </c>
      <c r="L7" s="259">
        <v>36050</v>
      </c>
      <c r="M7" s="263">
        <v>22980</v>
      </c>
      <c r="N7" s="263">
        <v>26220</v>
      </c>
      <c r="O7" s="263">
        <v>29520</v>
      </c>
      <c r="P7" s="263">
        <v>32760</v>
      </c>
      <c r="Q7" s="263">
        <v>35400</v>
      </c>
      <c r="R7" s="263">
        <v>38040</v>
      </c>
      <c r="S7" s="263">
        <v>40680</v>
      </c>
      <c r="T7" s="263">
        <v>43260</v>
      </c>
      <c r="U7" t="s">
        <v>286</v>
      </c>
      <c r="V7" s="259">
        <v>20900</v>
      </c>
      <c r="W7" s="259">
        <v>23850</v>
      </c>
      <c r="X7" s="259">
        <v>26850</v>
      </c>
      <c r="Y7" s="259">
        <v>29800</v>
      </c>
      <c r="Z7" s="259">
        <v>32200</v>
      </c>
      <c r="AA7" s="259">
        <v>34600</v>
      </c>
      <c r="AB7" s="259">
        <v>37000</v>
      </c>
      <c r="AC7" s="259">
        <v>39350</v>
      </c>
      <c r="AD7" s="263">
        <v>25080</v>
      </c>
      <c r="AE7" s="263">
        <v>28620</v>
      </c>
      <c r="AF7" s="263">
        <v>32220</v>
      </c>
      <c r="AG7" s="263">
        <v>35760</v>
      </c>
      <c r="AH7" s="263">
        <v>38640</v>
      </c>
      <c r="AI7" s="263">
        <v>41520</v>
      </c>
      <c r="AJ7" s="263">
        <v>44400</v>
      </c>
      <c r="AK7" s="263">
        <v>47220</v>
      </c>
      <c r="AL7" t="s">
        <v>298</v>
      </c>
      <c r="AM7" t="s">
        <v>288</v>
      </c>
      <c r="AN7">
        <v>1</v>
      </c>
      <c r="AO7" t="s">
        <v>299</v>
      </c>
      <c r="AP7" t="s">
        <v>290</v>
      </c>
      <c r="AQ7">
        <v>7</v>
      </c>
    </row>
    <row r="8" spans="1:43">
      <c r="A8" t="str">
        <f t="shared" si="0"/>
        <v>5/30/2017 - 3/31/2018Archer</v>
      </c>
      <c r="B8" t="s">
        <v>303</v>
      </c>
      <c r="C8" t="s">
        <v>92</v>
      </c>
      <c r="D8">
        <v>58700</v>
      </c>
      <c r="E8" s="259">
        <v>20550</v>
      </c>
      <c r="F8" s="259">
        <v>23500</v>
      </c>
      <c r="G8" s="259">
        <v>26450</v>
      </c>
      <c r="H8" s="259">
        <v>29350</v>
      </c>
      <c r="I8" s="259">
        <v>31700</v>
      </c>
      <c r="J8" s="259">
        <v>34050</v>
      </c>
      <c r="K8" s="259">
        <v>36400</v>
      </c>
      <c r="L8" s="259">
        <v>38750</v>
      </c>
      <c r="M8" s="263">
        <v>24660</v>
      </c>
      <c r="N8" s="263">
        <v>28200</v>
      </c>
      <c r="O8" s="263">
        <v>31740</v>
      </c>
      <c r="P8" s="263">
        <v>35220</v>
      </c>
      <c r="Q8" s="263">
        <v>38040</v>
      </c>
      <c r="R8" s="263">
        <v>40860</v>
      </c>
      <c r="S8" s="263">
        <v>43680</v>
      </c>
      <c r="T8" s="263">
        <v>46500</v>
      </c>
      <c r="U8" t="s">
        <v>301</v>
      </c>
      <c r="AL8" t="s">
        <v>302</v>
      </c>
      <c r="AM8" t="s">
        <v>288</v>
      </c>
      <c r="AN8">
        <v>1</v>
      </c>
      <c r="AO8" t="s">
        <v>303</v>
      </c>
      <c r="AP8" t="s">
        <v>290</v>
      </c>
      <c r="AQ8">
        <v>9</v>
      </c>
    </row>
    <row r="9" spans="1:43">
      <c r="A9" t="str">
        <f t="shared" si="0"/>
        <v>5/30/2017 - 3/31/2018Armstrong</v>
      </c>
      <c r="B9" t="s">
        <v>306</v>
      </c>
      <c r="C9" t="s">
        <v>21</v>
      </c>
      <c r="D9">
        <v>65300</v>
      </c>
      <c r="E9" s="259">
        <v>22900</v>
      </c>
      <c r="F9" s="259">
        <v>26150</v>
      </c>
      <c r="G9" s="259">
        <v>29400</v>
      </c>
      <c r="H9" s="259">
        <v>32650</v>
      </c>
      <c r="I9" s="259">
        <v>35300</v>
      </c>
      <c r="J9" s="259">
        <v>37900</v>
      </c>
      <c r="K9" s="259">
        <v>40500</v>
      </c>
      <c r="L9" s="259">
        <v>43100</v>
      </c>
      <c r="M9" s="263">
        <v>27480</v>
      </c>
      <c r="N9" s="263">
        <v>31380</v>
      </c>
      <c r="O9" s="263">
        <v>35280</v>
      </c>
      <c r="P9" s="263">
        <v>39180</v>
      </c>
      <c r="Q9" s="263">
        <v>42360</v>
      </c>
      <c r="R9" s="263">
        <v>45480</v>
      </c>
      <c r="S9" s="263">
        <v>48600</v>
      </c>
      <c r="T9" s="263">
        <v>51720</v>
      </c>
      <c r="U9" t="s">
        <v>301</v>
      </c>
      <c r="AL9" t="s">
        <v>305</v>
      </c>
      <c r="AM9" t="s">
        <v>288</v>
      </c>
      <c r="AN9">
        <v>1</v>
      </c>
      <c r="AO9" t="s">
        <v>306</v>
      </c>
      <c r="AP9" t="s">
        <v>290</v>
      </c>
      <c r="AQ9">
        <v>11</v>
      </c>
    </row>
    <row r="10" spans="1:43">
      <c r="A10" t="str">
        <f t="shared" si="0"/>
        <v>5/30/2017 - 3/31/2018Atascosa</v>
      </c>
      <c r="B10" t="s">
        <v>309</v>
      </c>
      <c r="C10" t="s">
        <v>99</v>
      </c>
      <c r="D10">
        <v>57800</v>
      </c>
      <c r="E10" s="259">
        <v>20250</v>
      </c>
      <c r="F10" s="259">
        <v>23150</v>
      </c>
      <c r="G10" s="259">
        <v>26050</v>
      </c>
      <c r="H10" s="259">
        <v>28900</v>
      </c>
      <c r="I10" s="259">
        <v>31250</v>
      </c>
      <c r="J10" s="259">
        <v>33550</v>
      </c>
      <c r="K10" s="259">
        <v>35850</v>
      </c>
      <c r="L10" s="259">
        <v>38150</v>
      </c>
      <c r="M10" s="263">
        <v>24300</v>
      </c>
      <c r="N10" s="263">
        <v>27780</v>
      </c>
      <c r="O10" s="263">
        <v>31260</v>
      </c>
      <c r="P10" s="263">
        <v>34680</v>
      </c>
      <c r="Q10" s="263">
        <v>37500</v>
      </c>
      <c r="R10" s="263">
        <v>40260</v>
      </c>
      <c r="S10" s="263">
        <v>43020</v>
      </c>
      <c r="T10" s="263">
        <v>45780</v>
      </c>
      <c r="U10" t="s">
        <v>301</v>
      </c>
      <c r="AL10" t="s">
        <v>308</v>
      </c>
      <c r="AM10" t="s">
        <v>288</v>
      </c>
      <c r="AN10">
        <v>1</v>
      </c>
      <c r="AO10" t="s">
        <v>309</v>
      </c>
      <c r="AP10" t="s">
        <v>290</v>
      </c>
      <c r="AQ10">
        <v>13</v>
      </c>
    </row>
    <row r="11" spans="1:43">
      <c r="A11" t="str">
        <f t="shared" si="0"/>
        <v>5/30/2017 - 3/31/2018Austin</v>
      </c>
      <c r="B11" t="s">
        <v>312</v>
      </c>
      <c r="C11" t="s">
        <v>100</v>
      </c>
      <c r="D11">
        <v>69800</v>
      </c>
      <c r="E11" s="259">
        <v>24450</v>
      </c>
      <c r="F11" s="259">
        <v>27950</v>
      </c>
      <c r="G11" s="259">
        <v>31450</v>
      </c>
      <c r="H11" s="259">
        <v>34900</v>
      </c>
      <c r="I11" s="259">
        <v>37700</v>
      </c>
      <c r="J11" s="259">
        <v>40500</v>
      </c>
      <c r="K11" s="259">
        <v>43300</v>
      </c>
      <c r="L11" s="259">
        <v>46100</v>
      </c>
      <c r="M11" s="263">
        <v>29340</v>
      </c>
      <c r="N11" s="263">
        <v>33540</v>
      </c>
      <c r="O11" s="263">
        <v>37740</v>
      </c>
      <c r="P11" s="263">
        <v>41880</v>
      </c>
      <c r="Q11" s="263">
        <v>45240</v>
      </c>
      <c r="R11" s="263">
        <v>48600</v>
      </c>
      <c r="S11" s="263">
        <v>51960</v>
      </c>
      <c r="T11" s="263">
        <v>55320</v>
      </c>
      <c r="U11" t="s">
        <v>286</v>
      </c>
      <c r="V11" s="259">
        <v>24650</v>
      </c>
      <c r="W11" s="259">
        <v>28200</v>
      </c>
      <c r="X11" s="259">
        <v>31700</v>
      </c>
      <c r="Y11" s="259">
        <v>35200</v>
      </c>
      <c r="Z11" s="259">
        <v>38050</v>
      </c>
      <c r="AA11" s="259">
        <v>40850</v>
      </c>
      <c r="AB11" s="259">
        <v>43650</v>
      </c>
      <c r="AC11" s="259">
        <v>46500</v>
      </c>
      <c r="AD11" s="263">
        <v>29580</v>
      </c>
      <c r="AE11" s="263">
        <v>33840</v>
      </c>
      <c r="AF11" s="263">
        <v>38040</v>
      </c>
      <c r="AG11" s="263">
        <v>42240</v>
      </c>
      <c r="AH11" s="263">
        <v>45660</v>
      </c>
      <c r="AI11" s="263">
        <v>49020</v>
      </c>
      <c r="AJ11" s="263">
        <v>52380</v>
      </c>
      <c r="AK11" s="263">
        <v>55800</v>
      </c>
      <c r="AL11" t="s">
        <v>311</v>
      </c>
      <c r="AM11" t="s">
        <v>288</v>
      </c>
      <c r="AN11">
        <v>1</v>
      </c>
      <c r="AO11" t="s">
        <v>312</v>
      </c>
      <c r="AP11" t="s">
        <v>290</v>
      </c>
      <c r="AQ11">
        <v>15</v>
      </c>
    </row>
    <row r="12" spans="1:43">
      <c r="A12" t="str">
        <f t="shared" si="0"/>
        <v>5/30/2017 - 3/31/2018Bailey</v>
      </c>
      <c r="B12" t="s">
        <v>315</v>
      </c>
      <c r="C12" t="s">
        <v>101</v>
      </c>
      <c r="D12">
        <v>47400</v>
      </c>
      <c r="E12" s="259">
        <v>19000</v>
      </c>
      <c r="F12" s="259">
        <v>21700</v>
      </c>
      <c r="G12" s="259">
        <v>24400</v>
      </c>
      <c r="H12" s="259">
        <v>27100</v>
      </c>
      <c r="I12" s="259">
        <v>29300</v>
      </c>
      <c r="J12" s="259">
        <v>31450</v>
      </c>
      <c r="K12" s="259">
        <v>33650</v>
      </c>
      <c r="L12" s="259">
        <v>35800</v>
      </c>
      <c r="M12" s="263">
        <v>22800</v>
      </c>
      <c r="N12" s="263">
        <v>26040</v>
      </c>
      <c r="O12" s="263">
        <v>29280</v>
      </c>
      <c r="P12" s="263">
        <v>32520</v>
      </c>
      <c r="Q12" s="263">
        <v>35160</v>
      </c>
      <c r="R12" s="263">
        <v>37740</v>
      </c>
      <c r="S12" s="263">
        <v>40380</v>
      </c>
      <c r="T12" s="263">
        <v>42960</v>
      </c>
      <c r="U12" t="s">
        <v>286</v>
      </c>
      <c r="V12" s="259">
        <v>22400</v>
      </c>
      <c r="W12" s="259">
        <v>25600</v>
      </c>
      <c r="X12" s="259">
        <v>28800</v>
      </c>
      <c r="Y12" s="259">
        <v>31950</v>
      </c>
      <c r="Z12" s="259">
        <v>34550</v>
      </c>
      <c r="AA12" s="259">
        <v>37100</v>
      </c>
      <c r="AB12" s="259">
        <v>39650</v>
      </c>
      <c r="AC12" s="259">
        <v>42200</v>
      </c>
      <c r="AD12" s="263">
        <v>26880</v>
      </c>
      <c r="AE12" s="263">
        <v>30720</v>
      </c>
      <c r="AF12" s="263">
        <v>34560</v>
      </c>
      <c r="AG12" s="263">
        <v>38340</v>
      </c>
      <c r="AH12" s="263">
        <v>41460</v>
      </c>
      <c r="AI12" s="263">
        <v>44520</v>
      </c>
      <c r="AJ12" s="263">
        <v>47580</v>
      </c>
      <c r="AK12" s="263">
        <v>50640</v>
      </c>
      <c r="AL12" t="s">
        <v>314</v>
      </c>
      <c r="AM12" t="s">
        <v>288</v>
      </c>
      <c r="AN12">
        <v>0</v>
      </c>
      <c r="AO12" t="s">
        <v>315</v>
      </c>
      <c r="AP12" t="s">
        <v>290</v>
      </c>
      <c r="AQ12">
        <v>17</v>
      </c>
    </row>
    <row r="13" spans="1:43">
      <c r="A13" t="str">
        <f t="shared" si="0"/>
        <v>5/30/2017 - 3/31/2018Bandera</v>
      </c>
      <c r="B13" t="s">
        <v>318</v>
      </c>
      <c r="C13" t="s">
        <v>78</v>
      </c>
      <c r="D13">
        <v>63500</v>
      </c>
      <c r="E13" s="259">
        <v>22250</v>
      </c>
      <c r="F13" s="259">
        <v>25400</v>
      </c>
      <c r="G13" s="259">
        <v>28600</v>
      </c>
      <c r="H13" s="259">
        <v>31750</v>
      </c>
      <c r="I13" s="259">
        <v>34300</v>
      </c>
      <c r="J13" s="259">
        <v>36850</v>
      </c>
      <c r="K13" s="259">
        <v>39400</v>
      </c>
      <c r="L13" s="259">
        <v>41950</v>
      </c>
      <c r="M13" s="263">
        <v>26700</v>
      </c>
      <c r="N13" s="263">
        <v>30480</v>
      </c>
      <c r="O13" s="263">
        <v>34320</v>
      </c>
      <c r="P13" s="263">
        <v>38100</v>
      </c>
      <c r="Q13" s="263">
        <v>41160</v>
      </c>
      <c r="R13" s="263">
        <v>44220</v>
      </c>
      <c r="S13" s="263">
        <v>47280</v>
      </c>
      <c r="T13" s="263">
        <v>50340</v>
      </c>
      <c r="U13" t="s">
        <v>301</v>
      </c>
      <c r="AL13" t="s">
        <v>317</v>
      </c>
      <c r="AM13" t="s">
        <v>288</v>
      </c>
      <c r="AN13">
        <v>1</v>
      </c>
      <c r="AO13" t="s">
        <v>318</v>
      </c>
      <c r="AP13" t="s">
        <v>290</v>
      </c>
      <c r="AQ13">
        <v>19</v>
      </c>
    </row>
    <row r="14" spans="1:43">
      <c r="A14" t="str">
        <f t="shared" si="0"/>
        <v>5/30/2017 - 3/31/2018Bastrop</v>
      </c>
      <c r="B14" t="s">
        <v>321</v>
      </c>
      <c r="C14" t="s">
        <v>25</v>
      </c>
      <c r="D14">
        <v>81400</v>
      </c>
      <c r="E14" s="259">
        <v>28500</v>
      </c>
      <c r="F14" s="259">
        <v>32600</v>
      </c>
      <c r="G14" s="259">
        <v>36650</v>
      </c>
      <c r="H14" s="259">
        <v>40700</v>
      </c>
      <c r="I14" s="259">
        <v>44000</v>
      </c>
      <c r="J14" s="259">
        <v>47250</v>
      </c>
      <c r="K14" s="259">
        <v>50500</v>
      </c>
      <c r="L14" s="259">
        <v>53750</v>
      </c>
      <c r="M14" s="263">
        <v>34200</v>
      </c>
      <c r="N14" s="263">
        <v>39120</v>
      </c>
      <c r="O14" s="263">
        <v>43980</v>
      </c>
      <c r="P14" s="263">
        <v>48840</v>
      </c>
      <c r="Q14" s="263">
        <v>52800</v>
      </c>
      <c r="R14" s="263">
        <v>56700</v>
      </c>
      <c r="S14" s="263">
        <v>60600</v>
      </c>
      <c r="T14" s="263">
        <v>64500</v>
      </c>
      <c r="U14" t="s">
        <v>286</v>
      </c>
      <c r="V14" s="259">
        <v>29350</v>
      </c>
      <c r="W14" s="259">
        <v>33550</v>
      </c>
      <c r="X14" s="259">
        <v>37750</v>
      </c>
      <c r="Y14" s="259">
        <v>41900</v>
      </c>
      <c r="Z14" s="259">
        <v>45300</v>
      </c>
      <c r="AA14" s="259">
        <v>48650</v>
      </c>
      <c r="AB14" s="259">
        <v>52000</v>
      </c>
      <c r="AC14" s="259">
        <v>55350</v>
      </c>
      <c r="AD14" s="263">
        <v>35220</v>
      </c>
      <c r="AE14" s="263">
        <v>40260</v>
      </c>
      <c r="AF14" s="263">
        <v>45300</v>
      </c>
      <c r="AG14" s="263">
        <v>50280</v>
      </c>
      <c r="AH14" s="263">
        <v>54360</v>
      </c>
      <c r="AI14" s="263">
        <v>58380</v>
      </c>
      <c r="AJ14" s="263">
        <v>62400</v>
      </c>
      <c r="AK14" s="263">
        <v>66420</v>
      </c>
      <c r="AL14" t="s">
        <v>320</v>
      </c>
      <c r="AM14" t="s">
        <v>288</v>
      </c>
      <c r="AN14">
        <v>1</v>
      </c>
      <c r="AO14" t="s">
        <v>321</v>
      </c>
      <c r="AP14" t="s">
        <v>290</v>
      </c>
      <c r="AQ14">
        <v>21</v>
      </c>
    </row>
    <row r="15" spans="1:43">
      <c r="A15" t="str">
        <f t="shared" si="0"/>
        <v>5/30/2017 - 3/31/2018Baylor</v>
      </c>
      <c r="B15" t="s">
        <v>324</v>
      </c>
      <c r="C15" t="s">
        <v>102</v>
      </c>
      <c r="D15">
        <v>55400</v>
      </c>
      <c r="E15" s="259">
        <v>19400</v>
      </c>
      <c r="F15" s="259">
        <v>22200</v>
      </c>
      <c r="G15" s="259">
        <v>24950</v>
      </c>
      <c r="H15" s="259">
        <v>27700</v>
      </c>
      <c r="I15" s="259">
        <v>29950</v>
      </c>
      <c r="J15" s="259">
        <v>32150</v>
      </c>
      <c r="K15" s="259">
        <v>34350</v>
      </c>
      <c r="L15" s="259">
        <v>36600</v>
      </c>
      <c r="M15" s="263">
        <v>23280</v>
      </c>
      <c r="N15" s="263">
        <v>26640</v>
      </c>
      <c r="O15" s="263">
        <v>29940</v>
      </c>
      <c r="P15" s="263">
        <v>33240</v>
      </c>
      <c r="Q15" s="263">
        <v>35940</v>
      </c>
      <c r="R15" s="263">
        <v>38580</v>
      </c>
      <c r="S15" s="263">
        <v>41220</v>
      </c>
      <c r="T15" s="263">
        <v>43920</v>
      </c>
      <c r="U15" t="s">
        <v>286</v>
      </c>
      <c r="V15" s="259">
        <v>21600</v>
      </c>
      <c r="W15" s="259">
        <v>24700</v>
      </c>
      <c r="X15" s="259">
        <v>27800</v>
      </c>
      <c r="Y15" s="259">
        <v>30850</v>
      </c>
      <c r="Z15" s="259">
        <v>33350</v>
      </c>
      <c r="AA15" s="259">
        <v>35800</v>
      </c>
      <c r="AB15" s="259">
        <v>38300</v>
      </c>
      <c r="AC15" s="259">
        <v>40750</v>
      </c>
      <c r="AD15" s="263">
        <v>25920</v>
      </c>
      <c r="AE15" s="263">
        <v>29640</v>
      </c>
      <c r="AF15" s="263">
        <v>33360</v>
      </c>
      <c r="AG15" s="263">
        <v>37020</v>
      </c>
      <c r="AH15" s="263">
        <v>40020</v>
      </c>
      <c r="AI15" s="263">
        <v>42960</v>
      </c>
      <c r="AJ15" s="263">
        <v>45960</v>
      </c>
      <c r="AK15" s="263">
        <v>48900</v>
      </c>
      <c r="AL15" t="s">
        <v>323</v>
      </c>
      <c r="AM15" t="s">
        <v>288</v>
      </c>
      <c r="AN15">
        <v>0</v>
      </c>
      <c r="AO15" t="s">
        <v>324</v>
      </c>
      <c r="AP15" t="s">
        <v>290</v>
      </c>
      <c r="AQ15">
        <v>23</v>
      </c>
    </row>
    <row r="16" spans="1:43">
      <c r="A16" t="str">
        <f t="shared" si="0"/>
        <v>5/30/2017 - 3/31/2018Bee</v>
      </c>
      <c r="B16" t="s">
        <v>327</v>
      </c>
      <c r="C16" t="s">
        <v>103</v>
      </c>
      <c r="D16">
        <v>47700</v>
      </c>
      <c r="E16" s="259">
        <v>19000</v>
      </c>
      <c r="F16" s="259">
        <v>21700</v>
      </c>
      <c r="G16" s="259">
        <v>24400</v>
      </c>
      <c r="H16" s="259">
        <v>27100</v>
      </c>
      <c r="I16" s="259">
        <v>29300</v>
      </c>
      <c r="J16" s="259">
        <v>31450</v>
      </c>
      <c r="K16" s="259">
        <v>33650</v>
      </c>
      <c r="L16" s="259">
        <v>35800</v>
      </c>
      <c r="M16" s="263">
        <v>22800</v>
      </c>
      <c r="N16" s="263">
        <v>26040</v>
      </c>
      <c r="O16" s="263">
        <v>29280</v>
      </c>
      <c r="P16" s="263">
        <v>32520</v>
      </c>
      <c r="Q16" s="263">
        <v>35160</v>
      </c>
      <c r="R16" s="263">
        <v>37740</v>
      </c>
      <c r="S16" s="263">
        <v>40380</v>
      </c>
      <c r="T16" s="263">
        <v>42960</v>
      </c>
      <c r="U16" t="s">
        <v>286</v>
      </c>
      <c r="V16" s="259">
        <v>19900</v>
      </c>
      <c r="W16" s="259">
        <v>22750</v>
      </c>
      <c r="X16" s="259">
        <v>25600</v>
      </c>
      <c r="Y16" s="259">
        <v>28400</v>
      </c>
      <c r="Z16" s="259">
        <v>30700</v>
      </c>
      <c r="AA16" s="259">
        <v>32950</v>
      </c>
      <c r="AB16" s="259">
        <v>35250</v>
      </c>
      <c r="AC16" s="259">
        <v>37500</v>
      </c>
      <c r="AD16" s="263">
        <v>23880</v>
      </c>
      <c r="AE16" s="263">
        <v>27300</v>
      </c>
      <c r="AF16" s="263">
        <v>30720</v>
      </c>
      <c r="AG16" s="263">
        <v>34080</v>
      </c>
      <c r="AH16" s="263">
        <v>36840</v>
      </c>
      <c r="AI16" s="263">
        <v>39540</v>
      </c>
      <c r="AJ16" s="263">
        <v>42300</v>
      </c>
      <c r="AK16" s="263">
        <v>45000</v>
      </c>
      <c r="AL16" t="s">
        <v>326</v>
      </c>
      <c r="AM16" t="s">
        <v>288</v>
      </c>
      <c r="AN16">
        <v>0</v>
      </c>
      <c r="AO16" t="s">
        <v>327</v>
      </c>
      <c r="AP16" t="s">
        <v>290</v>
      </c>
      <c r="AQ16">
        <v>25</v>
      </c>
    </row>
    <row r="17" spans="1:43">
      <c r="A17" t="str">
        <f t="shared" si="0"/>
        <v>5/30/2017 - 3/31/2018Bell</v>
      </c>
      <c r="B17" t="s">
        <v>330</v>
      </c>
      <c r="C17" t="s">
        <v>60</v>
      </c>
      <c r="D17">
        <v>59000</v>
      </c>
      <c r="E17" s="259">
        <v>20650</v>
      </c>
      <c r="F17" s="259">
        <v>23600</v>
      </c>
      <c r="G17" s="259">
        <v>26550</v>
      </c>
      <c r="H17" s="259">
        <v>29500</v>
      </c>
      <c r="I17" s="259">
        <v>31900</v>
      </c>
      <c r="J17" s="259">
        <v>34250</v>
      </c>
      <c r="K17" s="259">
        <v>36600</v>
      </c>
      <c r="L17" s="259">
        <v>38950</v>
      </c>
      <c r="M17" s="263">
        <v>24780</v>
      </c>
      <c r="N17" s="263">
        <v>28320</v>
      </c>
      <c r="O17" s="263">
        <v>31860</v>
      </c>
      <c r="P17" s="263">
        <v>35400</v>
      </c>
      <c r="Q17" s="263">
        <v>38280</v>
      </c>
      <c r="R17" s="263">
        <v>41100</v>
      </c>
      <c r="S17" s="263">
        <v>43920</v>
      </c>
      <c r="T17" s="263">
        <v>46740</v>
      </c>
      <c r="U17" t="s">
        <v>301</v>
      </c>
      <c r="AL17" t="s">
        <v>329</v>
      </c>
      <c r="AM17" t="s">
        <v>288</v>
      </c>
      <c r="AN17">
        <v>1</v>
      </c>
      <c r="AO17" t="s">
        <v>330</v>
      </c>
      <c r="AP17" t="s">
        <v>290</v>
      </c>
      <c r="AQ17">
        <v>27</v>
      </c>
    </row>
    <row r="18" spans="1:43">
      <c r="A18" t="str">
        <f t="shared" si="0"/>
        <v>5/30/2017 - 3/31/2018Bexar</v>
      </c>
      <c r="B18" t="s">
        <v>332</v>
      </c>
      <c r="C18" t="s">
        <v>79</v>
      </c>
      <c r="D18">
        <v>63500</v>
      </c>
      <c r="E18" s="259">
        <v>22250</v>
      </c>
      <c r="F18" s="259">
        <v>25400</v>
      </c>
      <c r="G18" s="259">
        <v>28600</v>
      </c>
      <c r="H18" s="259">
        <v>31750</v>
      </c>
      <c r="I18" s="259">
        <v>34300</v>
      </c>
      <c r="J18" s="259">
        <v>36850</v>
      </c>
      <c r="K18" s="259">
        <v>39400</v>
      </c>
      <c r="L18" s="259">
        <v>41950</v>
      </c>
      <c r="M18" s="263">
        <v>26700</v>
      </c>
      <c r="N18" s="263">
        <v>30480</v>
      </c>
      <c r="O18" s="263">
        <v>34320</v>
      </c>
      <c r="P18" s="263">
        <v>38100</v>
      </c>
      <c r="Q18" s="263">
        <v>41160</v>
      </c>
      <c r="R18" s="263">
        <v>44220</v>
      </c>
      <c r="S18" s="263">
        <v>47280</v>
      </c>
      <c r="T18" s="263">
        <v>50340</v>
      </c>
      <c r="U18" t="s">
        <v>301</v>
      </c>
      <c r="AL18" t="s">
        <v>331</v>
      </c>
      <c r="AM18" t="s">
        <v>288</v>
      </c>
      <c r="AN18">
        <v>1</v>
      </c>
      <c r="AO18" t="s">
        <v>332</v>
      </c>
      <c r="AP18" t="s">
        <v>290</v>
      </c>
      <c r="AQ18">
        <v>29</v>
      </c>
    </row>
    <row r="19" spans="1:43">
      <c r="A19" t="str">
        <f t="shared" si="0"/>
        <v>5/30/2017 - 3/31/2018Blanco</v>
      </c>
      <c r="B19" t="s">
        <v>335</v>
      </c>
      <c r="C19" t="s">
        <v>104</v>
      </c>
      <c r="D19">
        <v>75800</v>
      </c>
      <c r="E19" s="259">
        <v>26400</v>
      </c>
      <c r="F19" s="259">
        <v>30150</v>
      </c>
      <c r="G19" s="259">
        <v>33900</v>
      </c>
      <c r="H19" s="259">
        <v>37650</v>
      </c>
      <c r="I19" s="259">
        <v>40700</v>
      </c>
      <c r="J19" s="259">
        <v>43700</v>
      </c>
      <c r="K19" s="259">
        <v>46700</v>
      </c>
      <c r="L19" s="259">
        <v>49700</v>
      </c>
      <c r="M19" s="263">
        <v>31680</v>
      </c>
      <c r="N19" s="263">
        <v>36180</v>
      </c>
      <c r="O19" s="263">
        <v>40680</v>
      </c>
      <c r="P19" s="263">
        <v>45180</v>
      </c>
      <c r="Q19" s="263">
        <v>48840</v>
      </c>
      <c r="R19" s="263">
        <v>52440</v>
      </c>
      <c r="S19" s="263">
        <v>56040</v>
      </c>
      <c r="T19" s="263">
        <v>59640</v>
      </c>
      <c r="U19" t="s">
        <v>286</v>
      </c>
      <c r="V19" s="259">
        <v>26600</v>
      </c>
      <c r="W19" s="259">
        <v>30400</v>
      </c>
      <c r="X19" s="259">
        <v>34200</v>
      </c>
      <c r="Y19" s="259">
        <v>37950</v>
      </c>
      <c r="Z19" s="259">
        <v>41000</v>
      </c>
      <c r="AA19" s="259">
        <v>44050</v>
      </c>
      <c r="AB19" s="259">
        <v>47100</v>
      </c>
      <c r="AC19" s="259">
        <v>50100</v>
      </c>
      <c r="AD19" s="263">
        <v>31920</v>
      </c>
      <c r="AE19" s="263">
        <v>36480</v>
      </c>
      <c r="AF19" s="263">
        <v>41040</v>
      </c>
      <c r="AG19" s="263">
        <v>45540</v>
      </c>
      <c r="AH19" s="263">
        <v>49200</v>
      </c>
      <c r="AI19" s="263">
        <v>52860</v>
      </c>
      <c r="AJ19" s="263">
        <v>56520</v>
      </c>
      <c r="AK19" s="263">
        <v>60120</v>
      </c>
      <c r="AL19" t="s">
        <v>334</v>
      </c>
      <c r="AM19" t="s">
        <v>288</v>
      </c>
      <c r="AN19">
        <v>0</v>
      </c>
      <c r="AO19" t="s">
        <v>335</v>
      </c>
      <c r="AP19" t="s">
        <v>290</v>
      </c>
      <c r="AQ19">
        <v>31</v>
      </c>
    </row>
    <row r="20" spans="1:43">
      <c r="A20" t="str">
        <f t="shared" si="0"/>
        <v>5/30/2017 - 3/31/2018Borden</v>
      </c>
      <c r="B20" t="s">
        <v>338</v>
      </c>
      <c r="C20" t="s">
        <v>105</v>
      </c>
      <c r="D20">
        <v>82200</v>
      </c>
      <c r="E20" s="259">
        <v>23450</v>
      </c>
      <c r="F20" s="259">
        <v>26800</v>
      </c>
      <c r="G20" s="259">
        <v>30150</v>
      </c>
      <c r="H20" s="259">
        <v>33450</v>
      </c>
      <c r="I20" s="259">
        <v>36150</v>
      </c>
      <c r="J20" s="259">
        <v>38850</v>
      </c>
      <c r="K20" s="259">
        <v>41500</v>
      </c>
      <c r="L20" s="259">
        <v>44200</v>
      </c>
      <c r="M20" s="263">
        <v>28140</v>
      </c>
      <c r="N20" s="263">
        <v>32160</v>
      </c>
      <c r="O20" s="263">
        <v>36180</v>
      </c>
      <c r="P20" s="263">
        <v>40140</v>
      </c>
      <c r="Q20" s="263">
        <v>43380</v>
      </c>
      <c r="R20" s="263">
        <v>46620</v>
      </c>
      <c r="S20" s="263">
        <v>49800</v>
      </c>
      <c r="T20" s="263">
        <v>53040</v>
      </c>
      <c r="U20" t="s">
        <v>286</v>
      </c>
      <c r="V20" s="259">
        <v>30100</v>
      </c>
      <c r="W20" s="259">
        <v>34400</v>
      </c>
      <c r="X20" s="259">
        <v>38700</v>
      </c>
      <c r="Y20" s="259">
        <v>42950</v>
      </c>
      <c r="Z20" s="259">
        <v>46400</v>
      </c>
      <c r="AA20" s="259">
        <v>49850</v>
      </c>
      <c r="AB20" s="259">
        <v>53300</v>
      </c>
      <c r="AC20" s="259">
        <v>56700</v>
      </c>
      <c r="AD20" s="263">
        <v>36120</v>
      </c>
      <c r="AE20" s="263">
        <v>41280</v>
      </c>
      <c r="AF20" s="263">
        <v>46440</v>
      </c>
      <c r="AG20" s="263">
        <v>51540</v>
      </c>
      <c r="AH20" s="263">
        <v>55680</v>
      </c>
      <c r="AI20" s="263">
        <v>59820</v>
      </c>
      <c r="AJ20" s="263">
        <v>63960</v>
      </c>
      <c r="AK20" s="263">
        <v>68040</v>
      </c>
      <c r="AL20" t="s">
        <v>337</v>
      </c>
      <c r="AM20" t="s">
        <v>288</v>
      </c>
      <c r="AN20">
        <v>0</v>
      </c>
      <c r="AO20" t="s">
        <v>338</v>
      </c>
      <c r="AP20" t="s">
        <v>290</v>
      </c>
      <c r="AQ20">
        <v>33</v>
      </c>
    </row>
    <row r="21" spans="1:43">
      <c r="A21" t="str">
        <f t="shared" si="0"/>
        <v>5/30/2017 - 3/31/2018Bosque</v>
      </c>
      <c r="B21" t="s">
        <v>341</v>
      </c>
      <c r="C21" t="s">
        <v>106</v>
      </c>
      <c r="D21">
        <v>56600</v>
      </c>
      <c r="E21" s="259">
        <v>19850</v>
      </c>
      <c r="F21" s="259">
        <v>22650</v>
      </c>
      <c r="G21" s="259">
        <v>25500</v>
      </c>
      <c r="H21" s="259">
        <v>28300</v>
      </c>
      <c r="I21" s="259">
        <v>30600</v>
      </c>
      <c r="J21" s="259">
        <v>32850</v>
      </c>
      <c r="K21" s="259">
        <v>35100</v>
      </c>
      <c r="L21" s="259">
        <v>37400</v>
      </c>
      <c r="M21" s="263">
        <v>23820</v>
      </c>
      <c r="N21" s="263">
        <v>27180</v>
      </c>
      <c r="O21" s="263">
        <v>30600</v>
      </c>
      <c r="P21" s="263">
        <v>33960</v>
      </c>
      <c r="Q21" s="263">
        <v>36720</v>
      </c>
      <c r="R21" s="263">
        <v>39420</v>
      </c>
      <c r="S21" s="263">
        <v>42120</v>
      </c>
      <c r="T21" s="263">
        <v>44880</v>
      </c>
      <c r="U21" t="s">
        <v>286</v>
      </c>
      <c r="V21" s="259">
        <v>20350</v>
      </c>
      <c r="W21" s="259">
        <v>23250</v>
      </c>
      <c r="X21" s="259">
        <v>26150</v>
      </c>
      <c r="Y21" s="259">
        <v>29050</v>
      </c>
      <c r="Z21" s="259">
        <v>31400</v>
      </c>
      <c r="AA21" s="259">
        <v>33700</v>
      </c>
      <c r="AB21" s="259">
        <v>36050</v>
      </c>
      <c r="AC21" s="259">
        <v>38350</v>
      </c>
      <c r="AD21" s="263">
        <v>24420</v>
      </c>
      <c r="AE21" s="263">
        <v>27900</v>
      </c>
      <c r="AF21" s="263">
        <v>31380</v>
      </c>
      <c r="AG21" s="263">
        <v>34860</v>
      </c>
      <c r="AH21" s="263">
        <v>37680</v>
      </c>
      <c r="AI21" s="263">
        <v>40440</v>
      </c>
      <c r="AJ21" s="263">
        <v>43260</v>
      </c>
      <c r="AK21" s="263">
        <v>46020</v>
      </c>
      <c r="AL21" t="s">
        <v>340</v>
      </c>
      <c r="AM21" t="s">
        <v>288</v>
      </c>
      <c r="AN21">
        <v>0</v>
      </c>
      <c r="AO21" t="s">
        <v>341</v>
      </c>
      <c r="AP21" t="s">
        <v>290</v>
      </c>
      <c r="AQ21">
        <v>35</v>
      </c>
    </row>
    <row r="22" spans="1:43">
      <c r="A22" t="str">
        <f t="shared" si="0"/>
        <v>5/30/2017 - 3/31/2018Bowie</v>
      </c>
      <c r="B22" t="s">
        <v>344</v>
      </c>
      <c r="C22" t="s">
        <v>84</v>
      </c>
      <c r="D22">
        <v>52600</v>
      </c>
      <c r="E22" s="259">
        <v>19000</v>
      </c>
      <c r="F22" s="259">
        <v>21700</v>
      </c>
      <c r="G22" s="259">
        <v>24400</v>
      </c>
      <c r="H22" s="259">
        <v>27100</v>
      </c>
      <c r="I22" s="259">
        <v>29300</v>
      </c>
      <c r="J22" s="259">
        <v>31450</v>
      </c>
      <c r="K22" s="259">
        <v>33650</v>
      </c>
      <c r="L22" s="259">
        <v>35800</v>
      </c>
      <c r="M22" s="263">
        <v>22800</v>
      </c>
      <c r="N22" s="263">
        <v>26040</v>
      </c>
      <c r="O22" s="263">
        <v>29280</v>
      </c>
      <c r="P22" s="263">
        <v>32520</v>
      </c>
      <c r="Q22" s="263">
        <v>35160</v>
      </c>
      <c r="R22" s="263">
        <v>37740</v>
      </c>
      <c r="S22" s="263">
        <v>40380</v>
      </c>
      <c r="T22" s="263">
        <v>42960</v>
      </c>
      <c r="U22" t="s">
        <v>286</v>
      </c>
      <c r="V22" s="259">
        <v>20100</v>
      </c>
      <c r="W22" s="259">
        <v>22950</v>
      </c>
      <c r="X22" s="259">
        <v>25800</v>
      </c>
      <c r="Y22" s="259">
        <v>28650</v>
      </c>
      <c r="Z22" s="259">
        <v>30950</v>
      </c>
      <c r="AA22" s="259">
        <v>33250</v>
      </c>
      <c r="AB22" s="259">
        <v>35550</v>
      </c>
      <c r="AC22" s="259">
        <v>37850</v>
      </c>
      <c r="AD22" s="263">
        <v>24120</v>
      </c>
      <c r="AE22" s="263">
        <v>27540</v>
      </c>
      <c r="AF22" s="263">
        <v>30960</v>
      </c>
      <c r="AG22" s="263">
        <v>34380</v>
      </c>
      <c r="AH22" s="263">
        <v>37140</v>
      </c>
      <c r="AI22" s="263">
        <v>39900</v>
      </c>
      <c r="AJ22" s="263">
        <v>42660</v>
      </c>
      <c r="AK22" s="263">
        <v>45420</v>
      </c>
      <c r="AL22" t="s">
        <v>343</v>
      </c>
      <c r="AM22" t="s">
        <v>288</v>
      </c>
      <c r="AN22">
        <v>1</v>
      </c>
      <c r="AO22" t="s">
        <v>344</v>
      </c>
      <c r="AP22" t="s">
        <v>290</v>
      </c>
      <c r="AQ22">
        <v>37</v>
      </c>
    </row>
    <row r="23" spans="1:43">
      <c r="A23" t="str">
        <f t="shared" si="0"/>
        <v>5/30/2017 - 3/31/2018Brazoria</v>
      </c>
      <c r="B23" t="s">
        <v>347</v>
      </c>
      <c r="C23" t="s">
        <v>107</v>
      </c>
      <c r="D23">
        <v>85600</v>
      </c>
      <c r="E23" s="259">
        <v>30000</v>
      </c>
      <c r="F23" s="259">
        <v>34250</v>
      </c>
      <c r="G23" s="259">
        <v>38550</v>
      </c>
      <c r="H23" s="259">
        <v>42800</v>
      </c>
      <c r="I23" s="259">
        <v>46250</v>
      </c>
      <c r="J23" s="259">
        <v>49650</v>
      </c>
      <c r="K23" s="259">
        <v>53100</v>
      </c>
      <c r="L23" s="259">
        <v>56500</v>
      </c>
      <c r="M23" s="263">
        <v>36000</v>
      </c>
      <c r="N23" s="263">
        <v>41100</v>
      </c>
      <c r="O23" s="263">
        <v>46260</v>
      </c>
      <c r="P23" s="263">
        <v>51360</v>
      </c>
      <c r="Q23" s="263">
        <v>55500</v>
      </c>
      <c r="R23" s="263">
        <v>59580</v>
      </c>
      <c r="S23" s="263">
        <v>63720</v>
      </c>
      <c r="T23" s="263">
        <v>67800</v>
      </c>
      <c r="U23" t="s">
        <v>301</v>
      </c>
      <c r="AL23" t="s">
        <v>346</v>
      </c>
      <c r="AM23" t="s">
        <v>288</v>
      </c>
      <c r="AN23">
        <v>1</v>
      </c>
      <c r="AO23" t="s">
        <v>347</v>
      </c>
      <c r="AP23" t="s">
        <v>290</v>
      </c>
      <c r="AQ23">
        <v>39</v>
      </c>
    </row>
    <row r="24" spans="1:43">
      <c r="A24" t="str">
        <f t="shared" si="0"/>
        <v>5/30/2017 - 3/31/2018Brazos</v>
      </c>
      <c r="B24" t="s">
        <v>350</v>
      </c>
      <c r="C24" t="s">
        <v>34</v>
      </c>
      <c r="D24">
        <v>60400</v>
      </c>
      <c r="E24" s="259">
        <v>21150</v>
      </c>
      <c r="F24" s="259">
        <v>24200</v>
      </c>
      <c r="G24" s="259">
        <v>27200</v>
      </c>
      <c r="H24" s="259">
        <v>30200</v>
      </c>
      <c r="I24" s="259">
        <v>32650</v>
      </c>
      <c r="J24" s="259">
        <v>35050</v>
      </c>
      <c r="K24" s="259">
        <v>37450</v>
      </c>
      <c r="L24" s="259">
        <v>39900</v>
      </c>
      <c r="M24" s="263">
        <v>25380</v>
      </c>
      <c r="N24" s="263">
        <v>29040</v>
      </c>
      <c r="O24" s="263">
        <v>32640</v>
      </c>
      <c r="P24" s="263">
        <v>36240</v>
      </c>
      <c r="Q24" s="263">
        <v>39180</v>
      </c>
      <c r="R24" s="263">
        <v>42060</v>
      </c>
      <c r="S24" s="263">
        <v>44940</v>
      </c>
      <c r="T24" s="263">
        <v>47880</v>
      </c>
      <c r="U24" t="s">
        <v>286</v>
      </c>
      <c r="V24" s="259">
        <v>21700</v>
      </c>
      <c r="W24" s="259">
        <v>24800</v>
      </c>
      <c r="X24" s="259">
        <v>27900</v>
      </c>
      <c r="Y24" s="259">
        <v>31000</v>
      </c>
      <c r="Z24" s="259">
        <v>33500</v>
      </c>
      <c r="AA24" s="259">
        <v>36000</v>
      </c>
      <c r="AB24" s="259">
        <v>38450</v>
      </c>
      <c r="AC24" s="259">
        <v>40950</v>
      </c>
      <c r="AD24" s="263">
        <v>26040</v>
      </c>
      <c r="AE24" s="263">
        <v>29760</v>
      </c>
      <c r="AF24" s="263">
        <v>33480</v>
      </c>
      <c r="AG24" s="263">
        <v>37200</v>
      </c>
      <c r="AH24" s="263">
        <v>40200</v>
      </c>
      <c r="AI24" s="263">
        <v>43200</v>
      </c>
      <c r="AJ24" s="263">
        <v>46140</v>
      </c>
      <c r="AK24" s="263">
        <v>49140</v>
      </c>
      <c r="AL24" t="s">
        <v>349</v>
      </c>
      <c r="AM24" t="s">
        <v>288</v>
      </c>
      <c r="AN24">
        <v>1</v>
      </c>
      <c r="AO24" t="s">
        <v>350</v>
      </c>
      <c r="AP24" t="s">
        <v>290</v>
      </c>
      <c r="AQ24">
        <v>41</v>
      </c>
    </row>
    <row r="25" spans="1:43">
      <c r="A25" t="str">
        <f t="shared" si="0"/>
        <v>5/30/2017 - 3/31/2018Brewster</v>
      </c>
      <c r="B25" t="s">
        <v>353</v>
      </c>
      <c r="C25" t="s">
        <v>108</v>
      </c>
      <c r="D25">
        <v>55300</v>
      </c>
      <c r="E25" s="259">
        <v>19400</v>
      </c>
      <c r="F25" s="259">
        <v>22150</v>
      </c>
      <c r="G25" s="259">
        <v>24900</v>
      </c>
      <c r="H25" s="259">
        <v>27650</v>
      </c>
      <c r="I25" s="259">
        <v>29900</v>
      </c>
      <c r="J25" s="259">
        <v>32100</v>
      </c>
      <c r="K25" s="259">
        <v>34300</v>
      </c>
      <c r="L25" s="259">
        <v>36500</v>
      </c>
      <c r="M25" s="263">
        <v>23280</v>
      </c>
      <c r="N25" s="263">
        <v>26580</v>
      </c>
      <c r="O25" s="263">
        <v>29880</v>
      </c>
      <c r="P25" s="263">
        <v>33180</v>
      </c>
      <c r="Q25" s="263">
        <v>35880</v>
      </c>
      <c r="R25" s="263">
        <v>38520</v>
      </c>
      <c r="S25" s="263">
        <v>41160</v>
      </c>
      <c r="T25" s="263">
        <v>43800</v>
      </c>
      <c r="U25" t="s">
        <v>286</v>
      </c>
      <c r="V25" s="259">
        <v>23200</v>
      </c>
      <c r="W25" s="259">
        <v>26500</v>
      </c>
      <c r="X25" s="259">
        <v>29800</v>
      </c>
      <c r="Y25" s="259">
        <v>33100</v>
      </c>
      <c r="Z25" s="259">
        <v>35750</v>
      </c>
      <c r="AA25" s="259">
        <v>38400</v>
      </c>
      <c r="AB25" s="259">
        <v>41050</v>
      </c>
      <c r="AC25" s="259">
        <v>43700</v>
      </c>
      <c r="AD25" s="263">
        <v>27840</v>
      </c>
      <c r="AE25" s="263">
        <v>31800</v>
      </c>
      <c r="AF25" s="263">
        <v>35760</v>
      </c>
      <c r="AG25" s="263">
        <v>39720</v>
      </c>
      <c r="AH25" s="263">
        <v>42900</v>
      </c>
      <c r="AI25" s="263">
        <v>46080</v>
      </c>
      <c r="AJ25" s="263">
        <v>49260</v>
      </c>
      <c r="AK25" s="263">
        <v>52440</v>
      </c>
      <c r="AL25" t="s">
        <v>352</v>
      </c>
      <c r="AM25" t="s">
        <v>288</v>
      </c>
      <c r="AN25">
        <v>0</v>
      </c>
      <c r="AO25" t="s">
        <v>353</v>
      </c>
      <c r="AP25" t="s">
        <v>290</v>
      </c>
      <c r="AQ25">
        <v>43</v>
      </c>
    </row>
    <row r="26" spans="1:43">
      <c r="A26" t="str">
        <f t="shared" si="0"/>
        <v>5/30/2017 - 3/31/2018Briscoe</v>
      </c>
      <c r="B26" t="s">
        <v>356</v>
      </c>
      <c r="C26" t="s">
        <v>109</v>
      </c>
      <c r="D26">
        <v>52500</v>
      </c>
      <c r="E26" s="259">
        <v>19000</v>
      </c>
      <c r="F26" s="259">
        <v>21700</v>
      </c>
      <c r="G26" s="259">
        <v>24400</v>
      </c>
      <c r="H26" s="259">
        <v>27100</v>
      </c>
      <c r="I26" s="259">
        <v>29300</v>
      </c>
      <c r="J26" s="259">
        <v>31450</v>
      </c>
      <c r="K26" s="259">
        <v>33650</v>
      </c>
      <c r="L26" s="259">
        <v>35800</v>
      </c>
      <c r="M26" s="263">
        <v>22800</v>
      </c>
      <c r="N26" s="263">
        <v>26040</v>
      </c>
      <c r="O26" s="263">
        <v>29280</v>
      </c>
      <c r="P26" s="263">
        <v>32520</v>
      </c>
      <c r="Q26" s="263">
        <v>35160</v>
      </c>
      <c r="R26" s="263">
        <v>37740</v>
      </c>
      <c r="S26" s="263">
        <v>40380</v>
      </c>
      <c r="T26" s="263">
        <v>42960</v>
      </c>
      <c r="U26" t="s">
        <v>286</v>
      </c>
      <c r="V26" s="259">
        <v>19050</v>
      </c>
      <c r="W26" s="259">
        <v>21750</v>
      </c>
      <c r="X26" s="259">
        <v>24450</v>
      </c>
      <c r="Y26" s="259">
        <v>27150</v>
      </c>
      <c r="Z26" s="259">
        <v>29350</v>
      </c>
      <c r="AA26" s="259">
        <v>31500</v>
      </c>
      <c r="AB26" s="259">
        <v>33700</v>
      </c>
      <c r="AC26" s="259">
        <v>35850</v>
      </c>
      <c r="AD26" s="263">
        <v>22860</v>
      </c>
      <c r="AE26" s="263">
        <v>26100</v>
      </c>
      <c r="AF26" s="263">
        <v>29340</v>
      </c>
      <c r="AG26" s="263">
        <v>32580</v>
      </c>
      <c r="AH26" s="263">
        <v>35220</v>
      </c>
      <c r="AI26" s="263">
        <v>37800</v>
      </c>
      <c r="AJ26" s="263">
        <v>40440</v>
      </c>
      <c r="AK26" s="263">
        <v>43020</v>
      </c>
      <c r="AL26" t="s">
        <v>355</v>
      </c>
      <c r="AM26" t="s">
        <v>288</v>
      </c>
      <c r="AN26">
        <v>0</v>
      </c>
      <c r="AO26" t="s">
        <v>356</v>
      </c>
      <c r="AP26" t="s">
        <v>290</v>
      </c>
      <c r="AQ26">
        <v>45</v>
      </c>
    </row>
    <row r="27" spans="1:43">
      <c r="A27" t="str">
        <f t="shared" si="0"/>
        <v>5/30/2017 - 3/31/2018Brooks</v>
      </c>
      <c r="B27" t="s">
        <v>359</v>
      </c>
      <c r="C27" t="s">
        <v>110</v>
      </c>
      <c r="D27">
        <v>28200</v>
      </c>
      <c r="E27" s="259">
        <v>19000</v>
      </c>
      <c r="F27" s="259">
        <v>21700</v>
      </c>
      <c r="G27" s="259">
        <v>24400</v>
      </c>
      <c r="H27" s="259">
        <v>27100</v>
      </c>
      <c r="I27" s="259">
        <v>29300</v>
      </c>
      <c r="J27" s="259">
        <v>31450</v>
      </c>
      <c r="K27" s="259">
        <v>33650</v>
      </c>
      <c r="L27" s="259">
        <v>35800</v>
      </c>
      <c r="M27" s="263">
        <v>22800</v>
      </c>
      <c r="N27" s="263">
        <v>26040</v>
      </c>
      <c r="O27" s="263">
        <v>29280</v>
      </c>
      <c r="P27" s="263">
        <v>32520</v>
      </c>
      <c r="Q27" s="263">
        <v>35160</v>
      </c>
      <c r="R27" s="263">
        <v>37740</v>
      </c>
      <c r="S27" s="263">
        <v>40380</v>
      </c>
      <c r="T27" s="263">
        <v>42960</v>
      </c>
      <c r="U27" t="s">
        <v>301</v>
      </c>
      <c r="AL27" t="s">
        <v>358</v>
      </c>
      <c r="AM27" t="s">
        <v>288</v>
      </c>
      <c r="AN27">
        <v>0</v>
      </c>
      <c r="AO27" t="s">
        <v>359</v>
      </c>
      <c r="AP27" t="s">
        <v>290</v>
      </c>
      <c r="AQ27">
        <v>47</v>
      </c>
    </row>
    <row r="28" spans="1:43">
      <c r="A28" t="str">
        <f t="shared" si="0"/>
        <v>5/30/2017 - 3/31/2018Brown</v>
      </c>
      <c r="B28" t="s">
        <v>362</v>
      </c>
      <c r="C28" t="s">
        <v>111</v>
      </c>
      <c r="D28">
        <v>49200</v>
      </c>
      <c r="E28" s="259">
        <v>19000</v>
      </c>
      <c r="F28" s="259">
        <v>21700</v>
      </c>
      <c r="G28" s="259">
        <v>24400</v>
      </c>
      <c r="H28" s="259">
        <v>27100</v>
      </c>
      <c r="I28" s="259">
        <v>29300</v>
      </c>
      <c r="J28" s="259">
        <v>31450</v>
      </c>
      <c r="K28" s="259">
        <v>33650</v>
      </c>
      <c r="L28" s="259">
        <v>35800</v>
      </c>
      <c r="M28" s="263">
        <v>22800</v>
      </c>
      <c r="N28" s="263">
        <v>26040</v>
      </c>
      <c r="O28" s="263">
        <v>29280</v>
      </c>
      <c r="P28" s="263">
        <v>32520</v>
      </c>
      <c r="Q28" s="263">
        <v>35160</v>
      </c>
      <c r="R28" s="263">
        <v>37740</v>
      </c>
      <c r="S28" s="263">
        <v>40380</v>
      </c>
      <c r="T28" s="263">
        <v>42960</v>
      </c>
      <c r="U28" t="s">
        <v>301</v>
      </c>
      <c r="AL28" t="s">
        <v>361</v>
      </c>
      <c r="AM28" t="s">
        <v>288</v>
      </c>
      <c r="AN28">
        <v>0</v>
      </c>
      <c r="AO28" t="s">
        <v>362</v>
      </c>
      <c r="AP28" t="s">
        <v>290</v>
      </c>
      <c r="AQ28">
        <v>49</v>
      </c>
    </row>
    <row r="29" spans="1:43">
      <c r="A29" t="str">
        <f t="shared" si="0"/>
        <v>5/30/2017 - 3/31/2018Burleson</v>
      </c>
      <c r="B29" t="s">
        <v>364</v>
      </c>
      <c r="C29" t="s">
        <v>35</v>
      </c>
      <c r="D29">
        <v>60400</v>
      </c>
      <c r="E29" s="259">
        <v>21150</v>
      </c>
      <c r="F29" s="259">
        <v>24200</v>
      </c>
      <c r="G29" s="259">
        <v>27200</v>
      </c>
      <c r="H29" s="259">
        <v>30200</v>
      </c>
      <c r="I29" s="259">
        <v>32650</v>
      </c>
      <c r="J29" s="259">
        <v>35050</v>
      </c>
      <c r="K29" s="259">
        <v>37450</v>
      </c>
      <c r="L29" s="259">
        <v>39900</v>
      </c>
      <c r="M29" s="263">
        <v>25380</v>
      </c>
      <c r="N29" s="263">
        <v>29040</v>
      </c>
      <c r="O29" s="263">
        <v>32640</v>
      </c>
      <c r="P29" s="263">
        <v>36240</v>
      </c>
      <c r="Q29" s="263">
        <v>39180</v>
      </c>
      <c r="R29" s="263">
        <v>42060</v>
      </c>
      <c r="S29" s="263">
        <v>44940</v>
      </c>
      <c r="T29" s="263">
        <v>47880</v>
      </c>
      <c r="U29" t="s">
        <v>286</v>
      </c>
      <c r="V29" s="259">
        <v>21700</v>
      </c>
      <c r="W29" s="259">
        <v>24800</v>
      </c>
      <c r="X29" s="259">
        <v>27900</v>
      </c>
      <c r="Y29" s="259">
        <v>31000</v>
      </c>
      <c r="Z29" s="259">
        <v>33500</v>
      </c>
      <c r="AA29" s="259">
        <v>36000</v>
      </c>
      <c r="AB29" s="259">
        <v>38450</v>
      </c>
      <c r="AC29" s="259">
        <v>40950</v>
      </c>
      <c r="AD29" s="263">
        <v>26040</v>
      </c>
      <c r="AE29" s="263">
        <v>29760</v>
      </c>
      <c r="AF29" s="263">
        <v>33480</v>
      </c>
      <c r="AG29" s="263">
        <v>37200</v>
      </c>
      <c r="AH29" s="263">
        <v>40200</v>
      </c>
      <c r="AI29" s="263">
        <v>43200</v>
      </c>
      <c r="AJ29" s="263">
        <v>46140</v>
      </c>
      <c r="AK29" s="263">
        <v>49140</v>
      </c>
      <c r="AL29" t="s">
        <v>363</v>
      </c>
      <c r="AM29" t="s">
        <v>288</v>
      </c>
      <c r="AN29">
        <v>1</v>
      </c>
      <c r="AO29" t="s">
        <v>364</v>
      </c>
      <c r="AP29" t="s">
        <v>290</v>
      </c>
      <c r="AQ29">
        <v>51</v>
      </c>
    </row>
    <row r="30" spans="1:43">
      <c r="A30" t="str">
        <f t="shared" si="0"/>
        <v>5/30/2017 - 3/31/2018Burnet</v>
      </c>
      <c r="B30" t="s">
        <v>367</v>
      </c>
      <c r="C30" t="s">
        <v>112</v>
      </c>
      <c r="D30">
        <v>61800</v>
      </c>
      <c r="E30" s="259">
        <v>21650</v>
      </c>
      <c r="F30" s="259">
        <v>24750</v>
      </c>
      <c r="G30" s="259">
        <v>27850</v>
      </c>
      <c r="H30" s="259">
        <v>30900</v>
      </c>
      <c r="I30" s="259">
        <v>33400</v>
      </c>
      <c r="J30" s="259">
        <v>35850</v>
      </c>
      <c r="K30" s="259">
        <v>38350</v>
      </c>
      <c r="L30" s="259">
        <v>40800</v>
      </c>
      <c r="M30" s="263">
        <v>25980</v>
      </c>
      <c r="N30" s="263">
        <v>29700</v>
      </c>
      <c r="O30" s="263">
        <v>33420</v>
      </c>
      <c r="P30" s="263">
        <v>37080</v>
      </c>
      <c r="Q30" s="263">
        <v>40080</v>
      </c>
      <c r="R30" s="263">
        <v>43020</v>
      </c>
      <c r="S30" s="263">
        <v>46020</v>
      </c>
      <c r="T30" s="263">
        <v>48960</v>
      </c>
      <c r="U30" t="s">
        <v>301</v>
      </c>
      <c r="AL30" t="s">
        <v>366</v>
      </c>
      <c r="AM30" t="s">
        <v>288</v>
      </c>
      <c r="AN30">
        <v>0</v>
      </c>
      <c r="AO30" t="s">
        <v>367</v>
      </c>
      <c r="AP30" t="s">
        <v>290</v>
      </c>
      <c r="AQ30">
        <v>53</v>
      </c>
    </row>
    <row r="31" spans="1:43">
      <c r="A31" t="str">
        <f t="shared" si="0"/>
        <v>5/30/2017 - 3/31/2018Caldwell</v>
      </c>
      <c r="B31" t="s">
        <v>369</v>
      </c>
      <c r="C31" t="s">
        <v>26</v>
      </c>
      <c r="D31">
        <v>81400</v>
      </c>
      <c r="E31" s="259">
        <v>28500</v>
      </c>
      <c r="F31" s="259">
        <v>32600</v>
      </c>
      <c r="G31" s="259">
        <v>36650</v>
      </c>
      <c r="H31" s="259">
        <v>40700</v>
      </c>
      <c r="I31" s="259">
        <v>44000</v>
      </c>
      <c r="J31" s="259">
        <v>47250</v>
      </c>
      <c r="K31" s="259">
        <v>50500</v>
      </c>
      <c r="L31" s="259">
        <v>53750</v>
      </c>
      <c r="M31" s="263">
        <v>34200</v>
      </c>
      <c r="N31" s="263">
        <v>39120</v>
      </c>
      <c r="O31" s="263">
        <v>43980</v>
      </c>
      <c r="P31" s="263">
        <v>48840</v>
      </c>
      <c r="Q31" s="263">
        <v>52800</v>
      </c>
      <c r="R31" s="263">
        <v>56700</v>
      </c>
      <c r="S31" s="263">
        <v>60600</v>
      </c>
      <c r="T31" s="263">
        <v>64500</v>
      </c>
      <c r="U31" t="s">
        <v>286</v>
      </c>
      <c r="V31" s="259">
        <v>29350</v>
      </c>
      <c r="W31" s="259">
        <v>33550</v>
      </c>
      <c r="X31" s="259">
        <v>37750</v>
      </c>
      <c r="Y31" s="259">
        <v>41900</v>
      </c>
      <c r="Z31" s="259">
        <v>45300</v>
      </c>
      <c r="AA31" s="259">
        <v>48650</v>
      </c>
      <c r="AB31" s="259">
        <v>52000</v>
      </c>
      <c r="AC31" s="259">
        <v>55350</v>
      </c>
      <c r="AD31" s="263">
        <v>35220</v>
      </c>
      <c r="AE31" s="263">
        <v>40260</v>
      </c>
      <c r="AF31" s="263">
        <v>45300</v>
      </c>
      <c r="AG31" s="263">
        <v>50280</v>
      </c>
      <c r="AH31" s="263">
        <v>54360</v>
      </c>
      <c r="AI31" s="263">
        <v>58380</v>
      </c>
      <c r="AJ31" s="263">
        <v>62400</v>
      </c>
      <c r="AK31" s="263">
        <v>66420</v>
      </c>
      <c r="AL31" t="s">
        <v>368</v>
      </c>
      <c r="AM31" t="s">
        <v>288</v>
      </c>
      <c r="AN31">
        <v>1</v>
      </c>
      <c r="AO31" t="s">
        <v>369</v>
      </c>
      <c r="AP31" t="s">
        <v>290</v>
      </c>
      <c r="AQ31">
        <v>55</v>
      </c>
    </row>
    <row r="32" spans="1:43">
      <c r="A32" t="str">
        <f t="shared" si="0"/>
        <v>5/30/2017 - 3/31/2018Calhoun</v>
      </c>
      <c r="B32" t="s">
        <v>372</v>
      </c>
      <c r="C32" t="s">
        <v>113</v>
      </c>
      <c r="D32">
        <v>59300</v>
      </c>
      <c r="E32" s="259">
        <v>20800</v>
      </c>
      <c r="F32" s="259">
        <v>23750</v>
      </c>
      <c r="G32" s="259">
        <v>26700</v>
      </c>
      <c r="H32" s="259">
        <v>29650</v>
      </c>
      <c r="I32" s="259">
        <v>32050</v>
      </c>
      <c r="J32" s="259">
        <v>34400</v>
      </c>
      <c r="K32" s="259">
        <v>36800</v>
      </c>
      <c r="L32" s="259">
        <v>39150</v>
      </c>
      <c r="M32" s="263">
        <v>24960</v>
      </c>
      <c r="N32" s="263">
        <v>28500</v>
      </c>
      <c r="O32" s="263">
        <v>32040</v>
      </c>
      <c r="P32" s="263">
        <v>35580</v>
      </c>
      <c r="Q32" s="263">
        <v>38460</v>
      </c>
      <c r="R32" s="263">
        <v>41280</v>
      </c>
      <c r="S32" s="263">
        <v>44160</v>
      </c>
      <c r="T32" s="263">
        <v>46980</v>
      </c>
      <c r="U32" t="s">
        <v>301</v>
      </c>
      <c r="AL32" t="s">
        <v>371</v>
      </c>
      <c r="AM32" t="s">
        <v>288</v>
      </c>
      <c r="AN32">
        <v>0</v>
      </c>
      <c r="AO32" t="s">
        <v>372</v>
      </c>
      <c r="AP32" t="s">
        <v>290</v>
      </c>
      <c r="AQ32">
        <v>57</v>
      </c>
    </row>
    <row r="33" spans="1:43">
      <c r="A33" t="str">
        <f t="shared" si="0"/>
        <v>5/30/2017 - 3/31/2018Callahan</v>
      </c>
      <c r="B33" t="s">
        <v>375</v>
      </c>
      <c r="C33" t="s">
        <v>12</v>
      </c>
      <c r="D33">
        <v>56100</v>
      </c>
      <c r="E33" s="259">
        <v>19650</v>
      </c>
      <c r="F33" s="259">
        <v>22450</v>
      </c>
      <c r="G33" s="259">
        <v>25250</v>
      </c>
      <c r="H33" s="259">
        <v>28050</v>
      </c>
      <c r="I33" s="259">
        <v>30300</v>
      </c>
      <c r="J33" s="259">
        <v>32550</v>
      </c>
      <c r="K33" s="259">
        <v>34800</v>
      </c>
      <c r="L33" s="259">
        <v>37050</v>
      </c>
      <c r="M33" s="263">
        <v>23580</v>
      </c>
      <c r="N33" s="263">
        <v>26940</v>
      </c>
      <c r="O33" s="263">
        <v>30300</v>
      </c>
      <c r="P33" s="263">
        <v>33660</v>
      </c>
      <c r="Q33" s="263">
        <v>36360</v>
      </c>
      <c r="R33" s="263">
        <v>39060</v>
      </c>
      <c r="S33" s="263">
        <v>41760</v>
      </c>
      <c r="T33" s="263">
        <v>44460</v>
      </c>
      <c r="U33" t="s">
        <v>286</v>
      </c>
      <c r="V33" s="259">
        <v>20300</v>
      </c>
      <c r="W33" s="259">
        <v>23200</v>
      </c>
      <c r="X33" s="259">
        <v>26100</v>
      </c>
      <c r="Y33" s="259">
        <v>29000</v>
      </c>
      <c r="Z33" s="259">
        <v>31350</v>
      </c>
      <c r="AA33" s="259">
        <v>33650</v>
      </c>
      <c r="AB33" s="259">
        <v>36000</v>
      </c>
      <c r="AC33" s="259">
        <v>38300</v>
      </c>
      <c r="AD33" s="263">
        <v>24360</v>
      </c>
      <c r="AE33" s="263">
        <v>27840</v>
      </c>
      <c r="AF33" s="263">
        <v>31320</v>
      </c>
      <c r="AG33" s="263">
        <v>34800</v>
      </c>
      <c r="AH33" s="263">
        <v>37620</v>
      </c>
      <c r="AI33" s="263">
        <v>40380</v>
      </c>
      <c r="AJ33" s="263">
        <v>43200</v>
      </c>
      <c r="AK33" s="263">
        <v>45960</v>
      </c>
      <c r="AL33" t="s">
        <v>374</v>
      </c>
      <c r="AM33" t="s">
        <v>288</v>
      </c>
      <c r="AN33">
        <v>1</v>
      </c>
      <c r="AO33" t="s">
        <v>375</v>
      </c>
      <c r="AP33" t="s">
        <v>290</v>
      </c>
      <c r="AQ33">
        <v>59</v>
      </c>
    </row>
    <row r="34" spans="1:43">
      <c r="A34" t="str">
        <f t="shared" si="0"/>
        <v>5/30/2017 - 3/31/2018Cameron</v>
      </c>
      <c r="B34" t="s">
        <v>378</v>
      </c>
      <c r="C34" t="s">
        <v>33</v>
      </c>
      <c r="D34">
        <v>37900</v>
      </c>
      <c r="E34" s="259">
        <v>19000</v>
      </c>
      <c r="F34" s="259">
        <v>21700</v>
      </c>
      <c r="G34" s="259">
        <v>24400</v>
      </c>
      <c r="H34" s="259">
        <v>27100</v>
      </c>
      <c r="I34" s="259">
        <v>29300</v>
      </c>
      <c r="J34" s="259">
        <v>31450</v>
      </c>
      <c r="K34" s="259">
        <v>33650</v>
      </c>
      <c r="L34" s="259">
        <v>35800</v>
      </c>
      <c r="M34" s="263">
        <v>22800</v>
      </c>
      <c r="N34" s="263">
        <v>26040</v>
      </c>
      <c r="O34" s="263">
        <v>29280</v>
      </c>
      <c r="P34" s="263">
        <v>32520</v>
      </c>
      <c r="Q34" s="263">
        <v>35160</v>
      </c>
      <c r="R34" s="263">
        <v>37740</v>
      </c>
      <c r="S34" s="263">
        <v>40380</v>
      </c>
      <c r="T34" s="263">
        <v>42960</v>
      </c>
      <c r="U34" t="s">
        <v>301</v>
      </c>
      <c r="AL34" t="s">
        <v>377</v>
      </c>
      <c r="AM34" t="s">
        <v>288</v>
      </c>
      <c r="AN34">
        <v>1</v>
      </c>
      <c r="AO34" t="s">
        <v>378</v>
      </c>
      <c r="AP34" t="s">
        <v>290</v>
      </c>
      <c r="AQ34">
        <v>61</v>
      </c>
    </row>
    <row r="35" spans="1:43">
      <c r="A35" t="str">
        <f t="shared" si="0"/>
        <v>5/30/2017 - 3/31/2018Camp</v>
      </c>
      <c r="B35" t="s">
        <v>381</v>
      </c>
      <c r="C35" t="s">
        <v>114</v>
      </c>
      <c r="D35">
        <v>48400</v>
      </c>
      <c r="E35" s="259">
        <v>19000</v>
      </c>
      <c r="F35" s="259">
        <v>21700</v>
      </c>
      <c r="G35" s="259">
        <v>24400</v>
      </c>
      <c r="H35" s="259">
        <v>27100</v>
      </c>
      <c r="I35" s="259">
        <v>29300</v>
      </c>
      <c r="J35" s="259">
        <v>31450</v>
      </c>
      <c r="K35" s="259">
        <v>33650</v>
      </c>
      <c r="L35" s="259">
        <v>35800</v>
      </c>
      <c r="M35" s="263">
        <v>22800</v>
      </c>
      <c r="N35" s="263">
        <v>26040</v>
      </c>
      <c r="O35" s="263">
        <v>29280</v>
      </c>
      <c r="P35" s="263">
        <v>32520</v>
      </c>
      <c r="Q35" s="263">
        <v>35160</v>
      </c>
      <c r="R35" s="263">
        <v>37740</v>
      </c>
      <c r="S35" s="263">
        <v>40380</v>
      </c>
      <c r="T35" s="263">
        <v>42960</v>
      </c>
      <c r="U35" t="s">
        <v>301</v>
      </c>
      <c r="AL35" t="s">
        <v>380</v>
      </c>
      <c r="AM35" t="s">
        <v>288</v>
      </c>
      <c r="AN35">
        <v>0</v>
      </c>
      <c r="AO35" t="s">
        <v>381</v>
      </c>
      <c r="AP35" t="s">
        <v>290</v>
      </c>
      <c r="AQ35">
        <v>63</v>
      </c>
    </row>
    <row r="36" spans="1:43">
      <c r="A36" t="str">
        <f t="shared" si="0"/>
        <v>5/30/2017 - 3/31/2018Carson</v>
      </c>
      <c r="B36" t="s">
        <v>383</v>
      </c>
      <c r="C36" t="s">
        <v>22</v>
      </c>
      <c r="D36">
        <v>65300</v>
      </c>
      <c r="E36" s="259">
        <v>22900</v>
      </c>
      <c r="F36" s="259">
        <v>26150</v>
      </c>
      <c r="G36" s="259">
        <v>29400</v>
      </c>
      <c r="H36" s="259">
        <v>32650</v>
      </c>
      <c r="I36" s="259">
        <v>35300</v>
      </c>
      <c r="J36" s="259">
        <v>37900</v>
      </c>
      <c r="K36" s="259">
        <v>40500</v>
      </c>
      <c r="L36" s="259">
        <v>43100</v>
      </c>
      <c r="M36" s="263">
        <v>27480</v>
      </c>
      <c r="N36" s="263">
        <v>31380</v>
      </c>
      <c r="O36" s="263">
        <v>35280</v>
      </c>
      <c r="P36" s="263">
        <v>39180</v>
      </c>
      <c r="Q36" s="263">
        <v>42360</v>
      </c>
      <c r="R36" s="263">
        <v>45480</v>
      </c>
      <c r="S36" s="263">
        <v>48600</v>
      </c>
      <c r="T36" s="263">
        <v>51720</v>
      </c>
      <c r="U36" t="s">
        <v>301</v>
      </c>
      <c r="AL36" t="s">
        <v>382</v>
      </c>
      <c r="AM36" t="s">
        <v>288</v>
      </c>
      <c r="AN36">
        <v>1</v>
      </c>
      <c r="AO36" t="s">
        <v>383</v>
      </c>
      <c r="AP36" t="s">
        <v>290</v>
      </c>
      <c r="AQ36">
        <v>65</v>
      </c>
    </row>
    <row r="37" spans="1:43">
      <c r="A37" t="str">
        <f t="shared" si="0"/>
        <v>5/30/2017 - 3/31/2018Cass</v>
      </c>
      <c r="B37" t="s">
        <v>386</v>
      </c>
      <c r="C37" t="s">
        <v>115</v>
      </c>
      <c r="D37">
        <v>48400</v>
      </c>
      <c r="E37" s="259">
        <v>19000</v>
      </c>
      <c r="F37" s="259">
        <v>21700</v>
      </c>
      <c r="G37" s="259">
        <v>24400</v>
      </c>
      <c r="H37" s="259">
        <v>27100</v>
      </c>
      <c r="I37" s="259">
        <v>29300</v>
      </c>
      <c r="J37" s="259">
        <v>31450</v>
      </c>
      <c r="K37" s="259">
        <v>33650</v>
      </c>
      <c r="L37" s="259">
        <v>35800</v>
      </c>
      <c r="M37" s="263">
        <v>22800</v>
      </c>
      <c r="N37" s="263">
        <v>26040</v>
      </c>
      <c r="O37" s="263">
        <v>29280</v>
      </c>
      <c r="P37" s="263">
        <v>32520</v>
      </c>
      <c r="Q37" s="263">
        <v>35160</v>
      </c>
      <c r="R37" s="263">
        <v>37740</v>
      </c>
      <c r="S37" s="263">
        <v>40380</v>
      </c>
      <c r="T37" s="263">
        <v>42960</v>
      </c>
      <c r="U37" t="s">
        <v>301</v>
      </c>
      <c r="AL37" t="s">
        <v>385</v>
      </c>
      <c r="AM37" t="s">
        <v>288</v>
      </c>
      <c r="AN37">
        <v>0</v>
      </c>
      <c r="AO37" t="s">
        <v>386</v>
      </c>
      <c r="AP37" t="s">
        <v>290</v>
      </c>
      <c r="AQ37">
        <v>67</v>
      </c>
    </row>
    <row r="38" spans="1:43">
      <c r="A38" t="str">
        <f t="shared" si="0"/>
        <v>5/30/2017 - 3/31/2018Castro</v>
      </c>
      <c r="B38" t="s">
        <v>389</v>
      </c>
      <c r="C38" t="s">
        <v>116</v>
      </c>
      <c r="D38">
        <v>46200</v>
      </c>
      <c r="E38" s="259">
        <v>19000</v>
      </c>
      <c r="F38" s="259">
        <v>21700</v>
      </c>
      <c r="G38" s="259">
        <v>24400</v>
      </c>
      <c r="H38" s="259">
        <v>27100</v>
      </c>
      <c r="I38" s="259">
        <v>29300</v>
      </c>
      <c r="J38" s="259">
        <v>31450</v>
      </c>
      <c r="K38" s="259">
        <v>33650</v>
      </c>
      <c r="L38" s="259">
        <v>35800</v>
      </c>
      <c r="M38" s="263">
        <v>22800</v>
      </c>
      <c r="N38" s="263">
        <v>26040</v>
      </c>
      <c r="O38" s="263">
        <v>29280</v>
      </c>
      <c r="P38" s="263">
        <v>32520</v>
      </c>
      <c r="Q38" s="263">
        <v>35160</v>
      </c>
      <c r="R38" s="263">
        <v>37740</v>
      </c>
      <c r="S38" s="263">
        <v>40380</v>
      </c>
      <c r="T38" s="263">
        <v>42960</v>
      </c>
      <c r="U38" t="s">
        <v>301</v>
      </c>
      <c r="AL38" t="s">
        <v>388</v>
      </c>
      <c r="AM38" t="s">
        <v>288</v>
      </c>
      <c r="AN38">
        <v>0</v>
      </c>
      <c r="AO38" t="s">
        <v>389</v>
      </c>
      <c r="AP38" t="s">
        <v>290</v>
      </c>
      <c r="AQ38">
        <v>69</v>
      </c>
    </row>
    <row r="39" spans="1:43">
      <c r="A39" t="str">
        <f t="shared" si="0"/>
        <v>5/30/2017 - 3/31/2018Chambers</v>
      </c>
      <c r="B39" t="s">
        <v>392</v>
      </c>
      <c r="C39" t="s">
        <v>52</v>
      </c>
      <c r="D39">
        <v>71500</v>
      </c>
      <c r="E39" s="259">
        <v>25050</v>
      </c>
      <c r="F39" s="259">
        <v>28600</v>
      </c>
      <c r="G39" s="259">
        <v>32200</v>
      </c>
      <c r="H39" s="259">
        <v>35750</v>
      </c>
      <c r="I39" s="259">
        <v>38650</v>
      </c>
      <c r="J39" s="259">
        <v>41500</v>
      </c>
      <c r="K39" s="259">
        <v>44350</v>
      </c>
      <c r="L39" s="259">
        <v>47200</v>
      </c>
      <c r="M39" s="263">
        <v>30060</v>
      </c>
      <c r="N39" s="263">
        <v>34320</v>
      </c>
      <c r="O39" s="263">
        <v>38640</v>
      </c>
      <c r="P39" s="263">
        <v>42900</v>
      </c>
      <c r="Q39" s="263">
        <v>46380</v>
      </c>
      <c r="R39" s="263">
        <v>49800</v>
      </c>
      <c r="S39" s="263">
        <v>53220</v>
      </c>
      <c r="T39" s="263">
        <v>56640</v>
      </c>
      <c r="U39" t="s">
        <v>301</v>
      </c>
      <c r="AL39" t="s">
        <v>391</v>
      </c>
      <c r="AM39" t="s">
        <v>288</v>
      </c>
      <c r="AN39">
        <v>1</v>
      </c>
      <c r="AO39" t="s">
        <v>392</v>
      </c>
      <c r="AP39" t="s">
        <v>290</v>
      </c>
      <c r="AQ39">
        <v>71</v>
      </c>
    </row>
    <row r="40" spans="1:43">
      <c r="A40" t="str">
        <f t="shared" si="0"/>
        <v>5/30/2017 - 3/31/2018Cherokee</v>
      </c>
      <c r="B40" t="s">
        <v>395</v>
      </c>
      <c r="C40" t="s">
        <v>117</v>
      </c>
      <c r="D40">
        <v>48600</v>
      </c>
      <c r="E40" s="259">
        <v>19000</v>
      </c>
      <c r="F40" s="259">
        <v>21700</v>
      </c>
      <c r="G40" s="259">
        <v>24400</v>
      </c>
      <c r="H40" s="259">
        <v>27100</v>
      </c>
      <c r="I40" s="259">
        <v>29300</v>
      </c>
      <c r="J40" s="259">
        <v>31450</v>
      </c>
      <c r="K40" s="259">
        <v>33650</v>
      </c>
      <c r="L40" s="259">
        <v>35800</v>
      </c>
      <c r="M40" s="263">
        <v>22800</v>
      </c>
      <c r="N40" s="263">
        <v>26040</v>
      </c>
      <c r="O40" s="263">
        <v>29280</v>
      </c>
      <c r="P40" s="263">
        <v>32520</v>
      </c>
      <c r="Q40" s="263">
        <v>35160</v>
      </c>
      <c r="R40" s="263">
        <v>37740</v>
      </c>
      <c r="S40" s="263">
        <v>40380</v>
      </c>
      <c r="T40" s="263">
        <v>42960</v>
      </c>
      <c r="U40" t="s">
        <v>301</v>
      </c>
      <c r="AL40" t="s">
        <v>394</v>
      </c>
      <c r="AM40" t="s">
        <v>288</v>
      </c>
      <c r="AN40">
        <v>0</v>
      </c>
      <c r="AO40" t="s">
        <v>395</v>
      </c>
      <c r="AP40" t="s">
        <v>290</v>
      </c>
      <c r="AQ40">
        <v>73</v>
      </c>
    </row>
    <row r="41" spans="1:43">
      <c r="A41" t="str">
        <f t="shared" si="0"/>
        <v>5/30/2017 - 3/31/2018Childress</v>
      </c>
      <c r="B41" t="s">
        <v>398</v>
      </c>
      <c r="C41" t="s">
        <v>118</v>
      </c>
      <c r="D41">
        <v>56400</v>
      </c>
      <c r="E41" s="259">
        <v>19900</v>
      </c>
      <c r="F41" s="259">
        <v>22750</v>
      </c>
      <c r="G41" s="259">
        <v>25600</v>
      </c>
      <c r="H41" s="259">
        <v>28400</v>
      </c>
      <c r="I41" s="259">
        <v>30700</v>
      </c>
      <c r="J41" s="259">
        <v>32950</v>
      </c>
      <c r="K41" s="259">
        <v>35250</v>
      </c>
      <c r="L41" s="259">
        <v>37500</v>
      </c>
      <c r="M41" s="263">
        <v>23880</v>
      </c>
      <c r="N41" s="263">
        <v>27300</v>
      </c>
      <c r="O41" s="263">
        <v>30720</v>
      </c>
      <c r="P41" s="263">
        <v>34080</v>
      </c>
      <c r="Q41" s="263">
        <v>36840</v>
      </c>
      <c r="R41" s="263">
        <v>39540</v>
      </c>
      <c r="S41" s="263">
        <v>42300</v>
      </c>
      <c r="T41" s="263">
        <v>45000</v>
      </c>
      <c r="U41" t="s">
        <v>286</v>
      </c>
      <c r="V41" s="259">
        <v>21600</v>
      </c>
      <c r="W41" s="259">
        <v>24700</v>
      </c>
      <c r="X41" s="259">
        <v>27800</v>
      </c>
      <c r="Y41" s="259">
        <v>30850</v>
      </c>
      <c r="Z41" s="259">
        <v>33350</v>
      </c>
      <c r="AA41" s="259">
        <v>35800</v>
      </c>
      <c r="AB41" s="259">
        <v>38300</v>
      </c>
      <c r="AC41" s="259">
        <v>40750</v>
      </c>
      <c r="AD41" s="263">
        <v>25920</v>
      </c>
      <c r="AE41" s="263">
        <v>29640</v>
      </c>
      <c r="AF41" s="263">
        <v>33360</v>
      </c>
      <c r="AG41" s="263">
        <v>37020</v>
      </c>
      <c r="AH41" s="263">
        <v>40020</v>
      </c>
      <c r="AI41" s="263">
        <v>42960</v>
      </c>
      <c r="AJ41" s="263">
        <v>45960</v>
      </c>
      <c r="AK41" s="263">
        <v>48900</v>
      </c>
      <c r="AL41" t="s">
        <v>397</v>
      </c>
      <c r="AM41" t="s">
        <v>288</v>
      </c>
      <c r="AN41">
        <v>0</v>
      </c>
      <c r="AO41" t="s">
        <v>398</v>
      </c>
      <c r="AP41" t="s">
        <v>290</v>
      </c>
      <c r="AQ41">
        <v>75</v>
      </c>
    </row>
    <row r="42" spans="1:43">
      <c r="A42" t="str">
        <f t="shared" si="0"/>
        <v>5/30/2017 - 3/31/2018Clay</v>
      </c>
      <c r="B42" t="s">
        <v>400</v>
      </c>
      <c r="C42" t="s">
        <v>93</v>
      </c>
      <c r="D42">
        <v>58700</v>
      </c>
      <c r="E42" s="259">
        <v>20550</v>
      </c>
      <c r="F42" s="259">
        <v>23500</v>
      </c>
      <c r="G42" s="259">
        <v>26450</v>
      </c>
      <c r="H42" s="259">
        <v>29350</v>
      </c>
      <c r="I42" s="259">
        <v>31700</v>
      </c>
      <c r="J42" s="259">
        <v>34050</v>
      </c>
      <c r="K42" s="259">
        <v>36400</v>
      </c>
      <c r="L42" s="259">
        <v>38750</v>
      </c>
      <c r="M42" s="263">
        <v>24660</v>
      </c>
      <c r="N42" s="263">
        <v>28200</v>
      </c>
      <c r="O42" s="263">
        <v>31740</v>
      </c>
      <c r="P42" s="263">
        <v>35220</v>
      </c>
      <c r="Q42" s="263">
        <v>38040</v>
      </c>
      <c r="R42" s="263">
        <v>40860</v>
      </c>
      <c r="S42" s="263">
        <v>43680</v>
      </c>
      <c r="T42" s="263">
        <v>46500</v>
      </c>
      <c r="U42" t="s">
        <v>301</v>
      </c>
      <c r="AL42" t="s">
        <v>399</v>
      </c>
      <c r="AM42" t="s">
        <v>288</v>
      </c>
      <c r="AN42">
        <v>1</v>
      </c>
      <c r="AO42" t="s">
        <v>400</v>
      </c>
      <c r="AP42" t="s">
        <v>290</v>
      </c>
      <c r="AQ42">
        <v>77</v>
      </c>
    </row>
    <row r="43" spans="1:43">
      <c r="A43" t="str">
        <f t="shared" si="0"/>
        <v>5/30/2017 - 3/31/2018Cochran</v>
      </c>
      <c r="B43" t="s">
        <v>403</v>
      </c>
      <c r="C43" t="s">
        <v>119</v>
      </c>
      <c r="D43">
        <v>46100</v>
      </c>
      <c r="E43" s="259">
        <v>19000</v>
      </c>
      <c r="F43" s="259">
        <v>21700</v>
      </c>
      <c r="G43" s="259">
        <v>24400</v>
      </c>
      <c r="H43" s="259">
        <v>27100</v>
      </c>
      <c r="I43" s="259">
        <v>29300</v>
      </c>
      <c r="J43" s="259">
        <v>31450</v>
      </c>
      <c r="K43" s="259">
        <v>33650</v>
      </c>
      <c r="L43" s="259">
        <v>35800</v>
      </c>
      <c r="M43" s="263">
        <v>22800</v>
      </c>
      <c r="N43" s="263">
        <v>26040</v>
      </c>
      <c r="O43" s="263">
        <v>29280</v>
      </c>
      <c r="P43" s="263">
        <v>32520</v>
      </c>
      <c r="Q43" s="263">
        <v>35160</v>
      </c>
      <c r="R43" s="263">
        <v>37740</v>
      </c>
      <c r="S43" s="263">
        <v>40380</v>
      </c>
      <c r="T43" s="263">
        <v>42960</v>
      </c>
      <c r="U43" t="s">
        <v>286</v>
      </c>
      <c r="V43" s="259">
        <v>20000</v>
      </c>
      <c r="W43" s="259">
        <v>22850</v>
      </c>
      <c r="X43" s="259">
        <v>25700</v>
      </c>
      <c r="Y43" s="259">
        <v>28550</v>
      </c>
      <c r="Z43" s="259">
        <v>30850</v>
      </c>
      <c r="AA43" s="259">
        <v>33150</v>
      </c>
      <c r="AB43" s="259">
        <v>35450</v>
      </c>
      <c r="AC43" s="259">
        <v>37700</v>
      </c>
      <c r="AD43" s="263">
        <v>24000</v>
      </c>
      <c r="AE43" s="263">
        <v>27420</v>
      </c>
      <c r="AF43" s="263">
        <v>30840</v>
      </c>
      <c r="AG43" s="263">
        <v>34260</v>
      </c>
      <c r="AH43" s="263">
        <v>37020</v>
      </c>
      <c r="AI43" s="263">
        <v>39780</v>
      </c>
      <c r="AJ43" s="263">
        <v>42540</v>
      </c>
      <c r="AK43" s="263">
        <v>45240</v>
      </c>
      <c r="AL43" t="s">
        <v>402</v>
      </c>
      <c r="AM43" t="s">
        <v>288</v>
      </c>
      <c r="AN43">
        <v>0</v>
      </c>
      <c r="AO43" t="s">
        <v>403</v>
      </c>
      <c r="AP43" t="s">
        <v>290</v>
      </c>
      <c r="AQ43">
        <v>79</v>
      </c>
    </row>
    <row r="44" spans="1:43">
      <c r="A44" t="str">
        <f t="shared" si="0"/>
        <v>5/30/2017 - 3/31/2018Coke</v>
      </c>
      <c r="B44" t="s">
        <v>406</v>
      </c>
      <c r="C44" t="s">
        <v>120</v>
      </c>
      <c r="D44">
        <v>62300</v>
      </c>
      <c r="E44" s="259">
        <v>21850</v>
      </c>
      <c r="F44" s="259">
        <v>24950</v>
      </c>
      <c r="G44" s="259">
        <v>28050</v>
      </c>
      <c r="H44" s="259">
        <v>31150</v>
      </c>
      <c r="I44" s="259">
        <v>33650</v>
      </c>
      <c r="J44" s="259">
        <v>36150</v>
      </c>
      <c r="K44" s="259">
        <v>38650</v>
      </c>
      <c r="L44" s="259">
        <v>41150</v>
      </c>
      <c r="M44" s="263">
        <v>26220</v>
      </c>
      <c r="N44" s="263">
        <v>29940</v>
      </c>
      <c r="O44" s="263">
        <v>33660</v>
      </c>
      <c r="P44" s="263">
        <v>37380</v>
      </c>
      <c r="Q44" s="263">
        <v>40380</v>
      </c>
      <c r="R44" s="263">
        <v>43380</v>
      </c>
      <c r="S44" s="263">
        <v>46380</v>
      </c>
      <c r="T44" s="263">
        <v>49380</v>
      </c>
      <c r="U44" t="s">
        <v>286</v>
      </c>
      <c r="V44" s="259">
        <v>22400</v>
      </c>
      <c r="W44" s="259">
        <v>25600</v>
      </c>
      <c r="X44" s="259">
        <v>28800</v>
      </c>
      <c r="Y44" s="259">
        <v>31950</v>
      </c>
      <c r="Z44" s="259">
        <v>34550</v>
      </c>
      <c r="AA44" s="259">
        <v>37100</v>
      </c>
      <c r="AB44" s="259">
        <v>39650</v>
      </c>
      <c r="AC44" s="259">
        <v>42200</v>
      </c>
      <c r="AD44" s="263">
        <v>26880</v>
      </c>
      <c r="AE44" s="263">
        <v>30720</v>
      </c>
      <c r="AF44" s="263">
        <v>34560</v>
      </c>
      <c r="AG44" s="263">
        <v>38340</v>
      </c>
      <c r="AH44" s="263">
        <v>41460</v>
      </c>
      <c r="AI44" s="263">
        <v>44520</v>
      </c>
      <c r="AJ44" s="263">
        <v>47580</v>
      </c>
      <c r="AK44" s="263">
        <v>50640</v>
      </c>
      <c r="AL44" t="s">
        <v>405</v>
      </c>
      <c r="AM44" t="s">
        <v>288</v>
      </c>
      <c r="AN44">
        <v>0</v>
      </c>
      <c r="AO44" t="s">
        <v>406</v>
      </c>
      <c r="AP44" t="s">
        <v>290</v>
      </c>
      <c r="AQ44">
        <v>81</v>
      </c>
    </row>
    <row r="45" spans="1:43">
      <c r="A45" t="str">
        <f t="shared" si="0"/>
        <v>5/30/2017 - 3/31/2018Coleman</v>
      </c>
      <c r="B45" t="s">
        <v>409</v>
      </c>
      <c r="C45" t="s">
        <v>121</v>
      </c>
      <c r="D45">
        <v>41000</v>
      </c>
      <c r="E45" s="259">
        <v>19000</v>
      </c>
      <c r="F45" s="259">
        <v>21700</v>
      </c>
      <c r="G45" s="259">
        <v>24400</v>
      </c>
      <c r="H45" s="259">
        <v>27100</v>
      </c>
      <c r="I45" s="259">
        <v>29300</v>
      </c>
      <c r="J45" s="259">
        <v>31450</v>
      </c>
      <c r="K45" s="259">
        <v>33650</v>
      </c>
      <c r="L45" s="259">
        <v>35800</v>
      </c>
      <c r="M45" s="263">
        <v>22800</v>
      </c>
      <c r="N45" s="263">
        <v>26040</v>
      </c>
      <c r="O45" s="263">
        <v>29280</v>
      </c>
      <c r="P45" s="263">
        <v>32520</v>
      </c>
      <c r="Q45" s="263">
        <v>35160</v>
      </c>
      <c r="R45" s="263">
        <v>37740</v>
      </c>
      <c r="S45" s="263">
        <v>40380</v>
      </c>
      <c r="T45" s="263">
        <v>42960</v>
      </c>
      <c r="U45" t="s">
        <v>301</v>
      </c>
      <c r="AL45" t="s">
        <v>408</v>
      </c>
      <c r="AM45" t="s">
        <v>288</v>
      </c>
      <c r="AN45">
        <v>0</v>
      </c>
      <c r="AO45" t="s">
        <v>409</v>
      </c>
      <c r="AP45" t="s">
        <v>290</v>
      </c>
      <c r="AQ45">
        <v>83</v>
      </c>
    </row>
    <row r="46" spans="1:43">
      <c r="A46" t="str">
        <f t="shared" si="0"/>
        <v>5/30/2017 - 3/31/2018Collin</v>
      </c>
      <c r="B46" t="s">
        <v>412</v>
      </c>
      <c r="C46" t="s">
        <v>40</v>
      </c>
      <c r="D46">
        <v>73400</v>
      </c>
      <c r="E46" s="259">
        <v>25700</v>
      </c>
      <c r="F46" s="259">
        <v>29400</v>
      </c>
      <c r="G46" s="259">
        <v>33050</v>
      </c>
      <c r="H46" s="259">
        <v>36700</v>
      </c>
      <c r="I46" s="259">
        <v>39650</v>
      </c>
      <c r="J46" s="259">
        <v>42600</v>
      </c>
      <c r="K46" s="259">
        <v>45550</v>
      </c>
      <c r="L46" s="259">
        <v>48450</v>
      </c>
      <c r="M46" s="263">
        <v>30840</v>
      </c>
      <c r="N46" s="263">
        <v>35280</v>
      </c>
      <c r="O46" s="263">
        <v>39660</v>
      </c>
      <c r="P46" s="263">
        <v>44040</v>
      </c>
      <c r="Q46" s="263">
        <v>47580</v>
      </c>
      <c r="R46" s="263">
        <v>51120</v>
      </c>
      <c r="S46" s="263">
        <v>54660</v>
      </c>
      <c r="T46" s="263">
        <v>58140</v>
      </c>
      <c r="U46" t="s">
        <v>286</v>
      </c>
      <c r="V46" s="259">
        <v>26400</v>
      </c>
      <c r="W46" s="259">
        <v>30150</v>
      </c>
      <c r="X46" s="259">
        <v>33900</v>
      </c>
      <c r="Y46" s="259">
        <v>37650</v>
      </c>
      <c r="Z46" s="259">
        <v>40700</v>
      </c>
      <c r="AA46" s="259">
        <v>43700</v>
      </c>
      <c r="AB46" s="259">
        <v>46700</v>
      </c>
      <c r="AC46" s="259">
        <v>49700</v>
      </c>
      <c r="AD46" s="263">
        <v>31680</v>
      </c>
      <c r="AE46" s="263">
        <v>36180</v>
      </c>
      <c r="AF46" s="263">
        <v>40680</v>
      </c>
      <c r="AG46" s="263">
        <v>45180</v>
      </c>
      <c r="AH46" s="263">
        <v>48840</v>
      </c>
      <c r="AI46" s="263">
        <v>52440</v>
      </c>
      <c r="AJ46" s="263">
        <v>56040</v>
      </c>
      <c r="AK46" s="263">
        <v>59640</v>
      </c>
      <c r="AL46" t="s">
        <v>411</v>
      </c>
      <c r="AM46" t="s">
        <v>288</v>
      </c>
      <c r="AN46">
        <v>1</v>
      </c>
      <c r="AO46" t="s">
        <v>412</v>
      </c>
      <c r="AP46" t="s">
        <v>290</v>
      </c>
      <c r="AQ46">
        <v>85</v>
      </c>
    </row>
    <row r="47" spans="1:43">
      <c r="A47" t="str">
        <f t="shared" si="0"/>
        <v>5/30/2017 - 3/31/2018Collingsworth</v>
      </c>
      <c r="B47" t="s">
        <v>415</v>
      </c>
      <c r="C47" t="s">
        <v>122</v>
      </c>
      <c r="D47">
        <v>51500</v>
      </c>
      <c r="E47" s="259">
        <v>19000</v>
      </c>
      <c r="F47" s="259">
        <v>21700</v>
      </c>
      <c r="G47" s="259">
        <v>24400</v>
      </c>
      <c r="H47" s="259">
        <v>27100</v>
      </c>
      <c r="I47" s="259">
        <v>29300</v>
      </c>
      <c r="J47" s="259">
        <v>31450</v>
      </c>
      <c r="K47" s="259">
        <v>33650</v>
      </c>
      <c r="L47" s="259">
        <v>35800</v>
      </c>
      <c r="M47" s="263">
        <v>22800</v>
      </c>
      <c r="N47" s="263">
        <v>26040</v>
      </c>
      <c r="O47" s="263">
        <v>29280</v>
      </c>
      <c r="P47" s="263">
        <v>32520</v>
      </c>
      <c r="Q47" s="263">
        <v>35160</v>
      </c>
      <c r="R47" s="263">
        <v>37740</v>
      </c>
      <c r="S47" s="263">
        <v>40380</v>
      </c>
      <c r="T47" s="263">
        <v>42960</v>
      </c>
      <c r="U47" t="s">
        <v>286</v>
      </c>
      <c r="V47" s="259">
        <v>20950</v>
      </c>
      <c r="W47" s="259">
        <v>23950</v>
      </c>
      <c r="X47" s="259">
        <v>26950</v>
      </c>
      <c r="Y47" s="259">
        <v>29900</v>
      </c>
      <c r="Z47" s="259">
        <v>32300</v>
      </c>
      <c r="AA47" s="259">
        <v>34700</v>
      </c>
      <c r="AB47" s="259">
        <v>37100</v>
      </c>
      <c r="AC47" s="259">
        <v>39500</v>
      </c>
      <c r="AD47" s="263">
        <v>25140</v>
      </c>
      <c r="AE47" s="263">
        <v>28740</v>
      </c>
      <c r="AF47" s="263">
        <v>32340</v>
      </c>
      <c r="AG47" s="263">
        <v>35880</v>
      </c>
      <c r="AH47" s="263">
        <v>38760</v>
      </c>
      <c r="AI47" s="263">
        <v>41640</v>
      </c>
      <c r="AJ47" s="263">
        <v>44520</v>
      </c>
      <c r="AK47" s="263">
        <v>47400</v>
      </c>
      <c r="AL47" t="s">
        <v>414</v>
      </c>
      <c r="AM47" t="s">
        <v>288</v>
      </c>
      <c r="AN47">
        <v>0</v>
      </c>
      <c r="AO47" t="s">
        <v>415</v>
      </c>
      <c r="AP47" t="s">
        <v>290</v>
      </c>
      <c r="AQ47">
        <v>87</v>
      </c>
    </row>
    <row r="48" spans="1:43">
      <c r="A48" t="str">
        <f t="shared" si="0"/>
        <v>5/30/2017 - 3/31/2018Colorado</v>
      </c>
      <c r="B48" t="s">
        <v>418</v>
      </c>
      <c r="C48" t="s">
        <v>123</v>
      </c>
      <c r="D48">
        <v>57200</v>
      </c>
      <c r="E48" s="259">
        <v>20050</v>
      </c>
      <c r="F48" s="259">
        <v>22900</v>
      </c>
      <c r="G48" s="259">
        <v>25750</v>
      </c>
      <c r="H48" s="259">
        <v>28600</v>
      </c>
      <c r="I48" s="259">
        <v>30900</v>
      </c>
      <c r="J48" s="259">
        <v>33200</v>
      </c>
      <c r="K48" s="259">
        <v>35500</v>
      </c>
      <c r="L48" s="259">
        <v>37800</v>
      </c>
      <c r="M48" s="263">
        <v>24060</v>
      </c>
      <c r="N48" s="263">
        <v>27480</v>
      </c>
      <c r="O48" s="263">
        <v>30900</v>
      </c>
      <c r="P48" s="263">
        <v>34320</v>
      </c>
      <c r="Q48" s="263">
        <v>37080</v>
      </c>
      <c r="R48" s="263">
        <v>39840</v>
      </c>
      <c r="S48" s="263">
        <v>42600</v>
      </c>
      <c r="T48" s="263">
        <v>45360</v>
      </c>
      <c r="U48" t="s">
        <v>301</v>
      </c>
      <c r="AL48" t="s">
        <v>417</v>
      </c>
      <c r="AM48" t="s">
        <v>288</v>
      </c>
      <c r="AN48">
        <v>0</v>
      </c>
      <c r="AO48" t="s">
        <v>418</v>
      </c>
      <c r="AP48" t="s">
        <v>290</v>
      </c>
      <c r="AQ48">
        <v>89</v>
      </c>
    </row>
    <row r="49" spans="1:43">
      <c r="A49" t="str">
        <f t="shared" si="0"/>
        <v>5/30/2017 - 3/31/2018Comal</v>
      </c>
      <c r="B49" t="s">
        <v>420</v>
      </c>
      <c r="C49" t="s">
        <v>80</v>
      </c>
      <c r="D49">
        <v>63500</v>
      </c>
      <c r="E49" s="259">
        <v>22250</v>
      </c>
      <c r="F49" s="259">
        <v>25400</v>
      </c>
      <c r="G49" s="259">
        <v>28600</v>
      </c>
      <c r="H49" s="259">
        <v>31750</v>
      </c>
      <c r="I49" s="259">
        <v>34300</v>
      </c>
      <c r="J49" s="259">
        <v>36850</v>
      </c>
      <c r="K49" s="259">
        <v>39400</v>
      </c>
      <c r="L49" s="259">
        <v>41950</v>
      </c>
      <c r="M49" s="263">
        <v>26700</v>
      </c>
      <c r="N49" s="263">
        <v>30480</v>
      </c>
      <c r="O49" s="263">
        <v>34320</v>
      </c>
      <c r="P49" s="263">
        <v>38100</v>
      </c>
      <c r="Q49" s="263">
        <v>41160</v>
      </c>
      <c r="R49" s="263">
        <v>44220</v>
      </c>
      <c r="S49" s="263">
        <v>47280</v>
      </c>
      <c r="T49" s="263">
        <v>50340</v>
      </c>
      <c r="U49" t="s">
        <v>301</v>
      </c>
      <c r="AL49" t="s">
        <v>419</v>
      </c>
      <c r="AM49" t="s">
        <v>288</v>
      </c>
      <c r="AN49">
        <v>1</v>
      </c>
      <c r="AO49" t="s">
        <v>420</v>
      </c>
      <c r="AP49" t="s">
        <v>290</v>
      </c>
      <c r="AQ49">
        <v>91</v>
      </c>
    </row>
    <row r="50" spans="1:43">
      <c r="A50" t="str">
        <f t="shared" si="0"/>
        <v>5/30/2017 - 3/31/2018Comanche</v>
      </c>
      <c r="B50" t="s">
        <v>423</v>
      </c>
      <c r="C50" t="s">
        <v>124</v>
      </c>
      <c r="D50">
        <v>45200</v>
      </c>
      <c r="E50" s="259">
        <v>19000</v>
      </c>
      <c r="F50" s="259">
        <v>21700</v>
      </c>
      <c r="G50" s="259">
        <v>24400</v>
      </c>
      <c r="H50" s="259">
        <v>27100</v>
      </c>
      <c r="I50" s="259">
        <v>29300</v>
      </c>
      <c r="J50" s="259">
        <v>31450</v>
      </c>
      <c r="K50" s="259">
        <v>33650</v>
      </c>
      <c r="L50" s="259">
        <v>35800</v>
      </c>
      <c r="M50" s="263">
        <v>22800</v>
      </c>
      <c r="N50" s="263">
        <v>26040</v>
      </c>
      <c r="O50" s="263">
        <v>29280</v>
      </c>
      <c r="P50" s="263">
        <v>32520</v>
      </c>
      <c r="Q50" s="263">
        <v>35160</v>
      </c>
      <c r="R50" s="263">
        <v>37740</v>
      </c>
      <c r="S50" s="263">
        <v>40380</v>
      </c>
      <c r="T50" s="263">
        <v>42960</v>
      </c>
      <c r="U50" t="s">
        <v>301</v>
      </c>
      <c r="AL50" t="s">
        <v>422</v>
      </c>
      <c r="AM50" t="s">
        <v>288</v>
      </c>
      <c r="AN50">
        <v>0</v>
      </c>
      <c r="AO50" t="s">
        <v>423</v>
      </c>
      <c r="AP50" t="s">
        <v>290</v>
      </c>
      <c r="AQ50">
        <v>93</v>
      </c>
    </row>
    <row r="51" spans="1:43">
      <c r="A51" t="str">
        <f t="shared" si="0"/>
        <v>5/30/2017 - 3/31/2018Concho</v>
      </c>
      <c r="B51" t="s">
        <v>426</v>
      </c>
      <c r="C51" t="s">
        <v>125</v>
      </c>
      <c r="D51">
        <v>60300</v>
      </c>
      <c r="E51" s="259">
        <v>23500</v>
      </c>
      <c r="F51" s="259">
        <v>26850</v>
      </c>
      <c r="G51" s="259">
        <v>30200</v>
      </c>
      <c r="H51" s="259">
        <v>33550</v>
      </c>
      <c r="I51" s="259">
        <v>36250</v>
      </c>
      <c r="J51" s="259">
        <v>38950</v>
      </c>
      <c r="K51" s="259">
        <v>41650</v>
      </c>
      <c r="L51" s="259">
        <v>44300</v>
      </c>
      <c r="M51" s="263">
        <v>28200</v>
      </c>
      <c r="N51" s="263">
        <v>32220</v>
      </c>
      <c r="O51" s="263">
        <v>36240</v>
      </c>
      <c r="P51" s="263">
        <v>40260</v>
      </c>
      <c r="Q51" s="263">
        <v>43500</v>
      </c>
      <c r="R51" s="263">
        <v>46740</v>
      </c>
      <c r="S51" s="263">
        <v>49980</v>
      </c>
      <c r="T51" s="263">
        <v>53160</v>
      </c>
      <c r="U51" t="s">
        <v>301</v>
      </c>
      <c r="AL51" t="s">
        <v>425</v>
      </c>
      <c r="AM51" t="s">
        <v>288</v>
      </c>
      <c r="AN51">
        <v>0</v>
      </c>
      <c r="AO51" t="s">
        <v>426</v>
      </c>
      <c r="AP51" t="s">
        <v>290</v>
      </c>
      <c r="AQ51">
        <v>95</v>
      </c>
    </row>
    <row r="52" spans="1:43">
      <c r="A52" t="str">
        <f t="shared" si="0"/>
        <v>5/30/2017 - 3/31/2018Cooke</v>
      </c>
      <c r="B52" t="s">
        <v>429</v>
      </c>
      <c r="C52" t="s">
        <v>126</v>
      </c>
      <c r="D52">
        <v>61600</v>
      </c>
      <c r="E52" s="259">
        <v>21600</v>
      </c>
      <c r="F52" s="259">
        <v>24650</v>
      </c>
      <c r="G52" s="259">
        <v>27750</v>
      </c>
      <c r="H52" s="259">
        <v>30800</v>
      </c>
      <c r="I52" s="259">
        <v>33300</v>
      </c>
      <c r="J52" s="259">
        <v>35750</v>
      </c>
      <c r="K52" s="259">
        <v>38200</v>
      </c>
      <c r="L52" s="259">
        <v>40700</v>
      </c>
      <c r="M52" s="263">
        <v>25920</v>
      </c>
      <c r="N52" s="263">
        <v>29580</v>
      </c>
      <c r="O52" s="263">
        <v>33300</v>
      </c>
      <c r="P52" s="263">
        <v>36960</v>
      </c>
      <c r="Q52" s="263">
        <v>39960</v>
      </c>
      <c r="R52" s="263">
        <v>42900</v>
      </c>
      <c r="S52" s="263">
        <v>45840</v>
      </c>
      <c r="T52" s="263">
        <v>48840</v>
      </c>
      <c r="U52" t="s">
        <v>286</v>
      </c>
      <c r="V52" s="259">
        <v>21800</v>
      </c>
      <c r="W52" s="259">
        <v>24900</v>
      </c>
      <c r="X52" s="259">
        <v>28000</v>
      </c>
      <c r="Y52" s="259">
        <v>31100</v>
      </c>
      <c r="Z52" s="259">
        <v>33600</v>
      </c>
      <c r="AA52" s="259">
        <v>36100</v>
      </c>
      <c r="AB52" s="259">
        <v>38600</v>
      </c>
      <c r="AC52" s="259">
        <v>41100</v>
      </c>
      <c r="AD52" s="263">
        <v>26160</v>
      </c>
      <c r="AE52" s="263">
        <v>29880</v>
      </c>
      <c r="AF52" s="263">
        <v>33600</v>
      </c>
      <c r="AG52" s="263">
        <v>37320</v>
      </c>
      <c r="AH52" s="263">
        <v>40320</v>
      </c>
      <c r="AI52" s="263">
        <v>43320</v>
      </c>
      <c r="AJ52" s="263">
        <v>46320</v>
      </c>
      <c r="AK52" s="263">
        <v>49320</v>
      </c>
      <c r="AL52" t="s">
        <v>428</v>
      </c>
      <c r="AM52" t="s">
        <v>288</v>
      </c>
      <c r="AN52">
        <v>0</v>
      </c>
      <c r="AO52" t="s">
        <v>429</v>
      </c>
      <c r="AP52" t="s">
        <v>290</v>
      </c>
      <c r="AQ52">
        <v>97</v>
      </c>
    </row>
    <row r="53" spans="1:43">
      <c r="A53" t="str">
        <f t="shared" si="0"/>
        <v>5/30/2017 - 3/31/2018Coryell</v>
      </c>
      <c r="B53" t="s">
        <v>431</v>
      </c>
      <c r="C53" t="s">
        <v>61</v>
      </c>
      <c r="D53">
        <v>59000</v>
      </c>
      <c r="E53" s="259">
        <v>20650</v>
      </c>
      <c r="F53" s="259">
        <v>23600</v>
      </c>
      <c r="G53" s="259">
        <v>26550</v>
      </c>
      <c r="H53" s="259">
        <v>29500</v>
      </c>
      <c r="I53" s="259">
        <v>31900</v>
      </c>
      <c r="J53" s="259">
        <v>34250</v>
      </c>
      <c r="K53" s="259">
        <v>36600</v>
      </c>
      <c r="L53" s="259">
        <v>38950</v>
      </c>
      <c r="M53" s="263">
        <v>24780</v>
      </c>
      <c r="N53" s="263">
        <v>28320</v>
      </c>
      <c r="O53" s="263">
        <v>31860</v>
      </c>
      <c r="P53" s="263">
        <v>35400</v>
      </c>
      <c r="Q53" s="263">
        <v>38280</v>
      </c>
      <c r="R53" s="263">
        <v>41100</v>
      </c>
      <c r="S53" s="263">
        <v>43920</v>
      </c>
      <c r="T53" s="263">
        <v>46740</v>
      </c>
      <c r="U53" t="s">
        <v>301</v>
      </c>
      <c r="AL53" t="s">
        <v>430</v>
      </c>
      <c r="AM53" t="s">
        <v>288</v>
      </c>
      <c r="AN53">
        <v>1</v>
      </c>
      <c r="AO53" t="s">
        <v>431</v>
      </c>
      <c r="AP53" t="s">
        <v>290</v>
      </c>
      <c r="AQ53">
        <v>99</v>
      </c>
    </row>
    <row r="54" spans="1:43">
      <c r="A54" t="str">
        <f t="shared" si="0"/>
        <v>5/30/2017 - 3/31/2018Cottle</v>
      </c>
      <c r="B54" t="s">
        <v>434</v>
      </c>
      <c r="C54" t="s">
        <v>127</v>
      </c>
      <c r="D54">
        <v>40700</v>
      </c>
      <c r="E54" s="259">
        <v>19000</v>
      </c>
      <c r="F54" s="259">
        <v>21700</v>
      </c>
      <c r="G54" s="259">
        <v>24400</v>
      </c>
      <c r="H54" s="259">
        <v>27100</v>
      </c>
      <c r="I54" s="259">
        <v>29300</v>
      </c>
      <c r="J54" s="259">
        <v>31450</v>
      </c>
      <c r="K54" s="259">
        <v>33650</v>
      </c>
      <c r="L54" s="259">
        <v>35800</v>
      </c>
      <c r="M54" s="263">
        <v>22800</v>
      </c>
      <c r="N54" s="263">
        <v>26040</v>
      </c>
      <c r="O54" s="263">
        <v>29280</v>
      </c>
      <c r="P54" s="263">
        <v>32520</v>
      </c>
      <c r="Q54" s="263">
        <v>35160</v>
      </c>
      <c r="R54" s="263">
        <v>37740</v>
      </c>
      <c r="S54" s="263">
        <v>40380</v>
      </c>
      <c r="T54" s="263">
        <v>42960</v>
      </c>
      <c r="U54" t="s">
        <v>301</v>
      </c>
      <c r="AL54" t="s">
        <v>433</v>
      </c>
      <c r="AM54" t="s">
        <v>288</v>
      </c>
      <c r="AN54">
        <v>0</v>
      </c>
      <c r="AO54" t="s">
        <v>434</v>
      </c>
      <c r="AP54" t="s">
        <v>290</v>
      </c>
      <c r="AQ54">
        <v>101</v>
      </c>
    </row>
    <row r="55" spans="1:43">
      <c r="A55" t="str">
        <f t="shared" si="0"/>
        <v>5/30/2017 - 3/31/2018Crane</v>
      </c>
      <c r="B55" t="s">
        <v>437</v>
      </c>
      <c r="C55" t="s">
        <v>128</v>
      </c>
      <c r="D55">
        <v>68500</v>
      </c>
      <c r="E55" s="259">
        <v>23100</v>
      </c>
      <c r="F55" s="259">
        <v>26400</v>
      </c>
      <c r="G55" s="259">
        <v>29700</v>
      </c>
      <c r="H55" s="259">
        <v>32950</v>
      </c>
      <c r="I55" s="259">
        <v>35600</v>
      </c>
      <c r="J55" s="259">
        <v>38250</v>
      </c>
      <c r="K55" s="259">
        <v>40900</v>
      </c>
      <c r="L55" s="259">
        <v>43500</v>
      </c>
      <c r="M55" s="263">
        <v>27720</v>
      </c>
      <c r="N55" s="263">
        <v>31680</v>
      </c>
      <c r="O55" s="263">
        <v>35640</v>
      </c>
      <c r="P55" s="263">
        <v>39540</v>
      </c>
      <c r="Q55" s="263">
        <v>42720</v>
      </c>
      <c r="R55" s="263">
        <v>45900</v>
      </c>
      <c r="S55" s="263">
        <v>49080</v>
      </c>
      <c r="T55" s="263">
        <v>52200</v>
      </c>
      <c r="U55" t="s">
        <v>286</v>
      </c>
      <c r="V55" s="259">
        <v>24000</v>
      </c>
      <c r="W55" s="259">
        <v>27400</v>
      </c>
      <c r="X55" s="259">
        <v>30850</v>
      </c>
      <c r="Y55" s="259">
        <v>34250</v>
      </c>
      <c r="Z55" s="259">
        <v>37000</v>
      </c>
      <c r="AA55" s="259">
        <v>39750</v>
      </c>
      <c r="AB55" s="259">
        <v>42500</v>
      </c>
      <c r="AC55" s="259">
        <v>45250</v>
      </c>
      <c r="AD55" s="263">
        <v>28800</v>
      </c>
      <c r="AE55" s="263">
        <v>32880</v>
      </c>
      <c r="AF55" s="263">
        <v>37020</v>
      </c>
      <c r="AG55" s="263">
        <v>41100</v>
      </c>
      <c r="AH55" s="263">
        <v>44400</v>
      </c>
      <c r="AI55" s="263">
        <v>47700</v>
      </c>
      <c r="AJ55" s="263">
        <v>51000</v>
      </c>
      <c r="AK55" s="263">
        <v>54300</v>
      </c>
      <c r="AL55" t="s">
        <v>436</v>
      </c>
      <c r="AM55" t="s">
        <v>288</v>
      </c>
      <c r="AN55">
        <v>0</v>
      </c>
      <c r="AO55" t="s">
        <v>437</v>
      </c>
      <c r="AP55" t="s">
        <v>290</v>
      </c>
      <c r="AQ55">
        <v>103</v>
      </c>
    </row>
    <row r="56" spans="1:43">
      <c r="A56" t="str">
        <f t="shared" si="0"/>
        <v>5/30/2017 - 3/31/2018Crockett</v>
      </c>
      <c r="B56" t="s">
        <v>440</v>
      </c>
      <c r="C56" t="s">
        <v>129</v>
      </c>
      <c r="D56">
        <v>63000</v>
      </c>
      <c r="E56" s="259">
        <v>21500</v>
      </c>
      <c r="F56" s="259">
        <v>24600</v>
      </c>
      <c r="G56" s="259">
        <v>27650</v>
      </c>
      <c r="H56" s="259">
        <v>30700</v>
      </c>
      <c r="I56" s="259">
        <v>33200</v>
      </c>
      <c r="J56" s="259">
        <v>35650</v>
      </c>
      <c r="K56" s="259">
        <v>38100</v>
      </c>
      <c r="L56" s="259">
        <v>40550</v>
      </c>
      <c r="M56" s="263">
        <v>25800</v>
      </c>
      <c r="N56" s="263">
        <v>29520</v>
      </c>
      <c r="O56" s="263">
        <v>33180</v>
      </c>
      <c r="P56" s="263">
        <v>36840</v>
      </c>
      <c r="Q56" s="263">
        <v>39840</v>
      </c>
      <c r="R56" s="263">
        <v>42780</v>
      </c>
      <c r="S56" s="263">
        <v>45720</v>
      </c>
      <c r="T56" s="263">
        <v>48660</v>
      </c>
      <c r="U56" t="s">
        <v>286</v>
      </c>
      <c r="V56" s="259">
        <v>23300</v>
      </c>
      <c r="W56" s="259">
        <v>26600</v>
      </c>
      <c r="X56" s="259">
        <v>29950</v>
      </c>
      <c r="Y56" s="259">
        <v>33250</v>
      </c>
      <c r="Z56" s="259">
        <v>35950</v>
      </c>
      <c r="AA56" s="259">
        <v>38600</v>
      </c>
      <c r="AB56" s="259">
        <v>41250</v>
      </c>
      <c r="AC56" s="259">
        <v>43900</v>
      </c>
      <c r="AD56" s="263">
        <v>27960</v>
      </c>
      <c r="AE56" s="263">
        <v>31920</v>
      </c>
      <c r="AF56" s="263">
        <v>35940</v>
      </c>
      <c r="AG56" s="263">
        <v>39900</v>
      </c>
      <c r="AH56" s="263">
        <v>43140</v>
      </c>
      <c r="AI56" s="263">
        <v>46320</v>
      </c>
      <c r="AJ56" s="263">
        <v>49500</v>
      </c>
      <c r="AK56" s="263">
        <v>52680</v>
      </c>
      <c r="AL56" t="s">
        <v>439</v>
      </c>
      <c r="AM56" t="s">
        <v>288</v>
      </c>
      <c r="AN56">
        <v>0</v>
      </c>
      <c r="AO56" t="s">
        <v>440</v>
      </c>
      <c r="AP56" t="s">
        <v>290</v>
      </c>
      <c r="AQ56">
        <v>105</v>
      </c>
    </row>
    <row r="57" spans="1:43">
      <c r="A57" t="str">
        <f t="shared" si="0"/>
        <v>5/30/2017 - 3/31/2018Crosby</v>
      </c>
      <c r="B57" t="s">
        <v>443</v>
      </c>
      <c r="C57" t="s">
        <v>69</v>
      </c>
      <c r="D57">
        <v>58500</v>
      </c>
      <c r="E57" s="259">
        <v>20500</v>
      </c>
      <c r="F57" s="259">
        <v>23400</v>
      </c>
      <c r="G57" s="259">
        <v>26350</v>
      </c>
      <c r="H57" s="259">
        <v>29250</v>
      </c>
      <c r="I57" s="259">
        <v>31600</v>
      </c>
      <c r="J57" s="259">
        <v>33950</v>
      </c>
      <c r="K57" s="259">
        <v>36300</v>
      </c>
      <c r="L57" s="259">
        <v>38650</v>
      </c>
      <c r="M57" s="263">
        <v>24600</v>
      </c>
      <c r="N57" s="263">
        <v>28080</v>
      </c>
      <c r="O57" s="263">
        <v>31620</v>
      </c>
      <c r="P57" s="263">
        <v>35100</v>
      </c>
      <c r="Q57" s="263">
        <v>37920</v>
      </c>
      <c r="R57" s="263">
        <v>40740</v>
      </c>
      <c r="S57" s="263">
        <v>43560</v>
      </c>
      <c r="T57" s="263">
        <v>46380</v>
      </c>
      <c r="U57" t="s">
        <v>301</v>
      </c>
      <c r="AL57" t="s">
        <v>442</v>
      </c>
      <c r="AM57" t="s">
        <v>288</v>
      </c>
      <c r="AN57">
        <v>1</v>
      </c>
      <c r="AO57" t="s">
        <v>443</v>
      </c>
      <c r="AP57" t="s">
        <v>290</v>
      </c>
      <c r="AQ57">
        <v>107</v>
      </c>
    </row>
    <row r="58" spans="1:43">
      <c r="A58" t="str">
        <f t="shared" si="0"/>
        <v>5/30/2017 - 3/31/2018Culberson</v>
      </c>
      <c r="B58" t="s">
        <v>446</v>
      </c>
      <c r="C58" t="s">
        <v>130</v>
      </c>
      <c r="D58">
        <v>39700</v>
      </c>
      <c r="E58" s="259">
        <v>19000</v>
      </c>
      <c r="F58" s="259">
        <v>21700</v>
      </c>
      <c r="G58" s="259">
        <v>24400</v>
      </c>
      <c r="H58" s="259">
        <v>27100</v>
      </c>
      <c r="I58" s="259">
        <v>29300</v>
      </c>
      <c r="J58" s="259">
        <v>31450</v>
      </c>
      <c r="K58" s="259">
        <v>33650</v>
      </c>
      <c r="L58" s="259">
        <v>35800</v>
      </c>
      <c r="M58" s="263">
        <v>22800</v>
      </c>
      <c r="N58" s="263">
        <v>26040</v>
      </c>
      <c r="O58" s="263">
        <v>29280</v>
      </c>
      <c r="P58" s="263">
        <v>32520</v>
      </c>
      <c r="Q58" s="263">
        <v>35160</v>
      </c>
      <c r="R58" s="263">
        <v>37740</v>
      </c>
      <c r="S58" s="263">
        <v>40380</v>
      </c>
      <c r="T58" s="263">
        <v>42960</v>
      </c>
      <c r="U58" t="s">
        <v>286</v>
      </c>
      <c r="V58" s="259">
        <v>21250</v>
      </c>
      <c r="W58" s="259">
        <v>24300</v>
      </c>
      <c r="X58" s="259">
        <v>27350</v>
      </c>
      <c r="Y58" s="259">
        <v>30350</v>
      </c>
      <c r="Z58" s="259">
        <v>32800</v>
      </c>
      <c r="AA58" s="259">
        <v>35250</v>
      </c>
      <c r="AB58" s="259">
        <v>37650</v>
      </c>
      <c r="AC58" s="259">
        <v>40100</v>
      </c>
      <c r="AD58" s="263">
        <v>25500</v>
      </c>
      <c r="AE58" s="263">
        <v>29160</v>
      </c>
      <c r="AF58" s="263">
        <v>32820</v>
      </c>
      <c r="AG58" s="263">
        <v>36420</v>
      </c>
      <c r="AH58" s="263">
        <v>39360</v>
      </c>
      <c r="AI58" s="263">
        <v>42300</v>
      </c>
      <c r="AJ58" s="263">
        <v>45180</v>
      </c>
      <c r="AK58" s="263">
        <v>48120</v>
      </c>
      <c r="AL58" t="s">
        <v>445</v>
      </c>
      <c r="AM58" t="s">
        <v>288</v>
      </c>
      <c r="AN58">
        <v>0</v>
      </c>
      <c r="AO58" t="s">
        <v>446</v>
      </c>
      <c r="AP58" t="s">
        <v>290</v>
      </c>
      <c r="AQ58">
        <v>109</v>
      </c>
    </row>
    <row r="59" spans="1:43">
      <c r="A59" t="str">
        <f t="shared" si="0"/>
        <v>5/30/2017 - 3/31/2018Dallam</v>
      </c>
      <c r="B59" t="s">
        <v>449</v>
      </c>
      <c r="C59" t="s">
        <v>131</v>
      </c>
      <c r="D59">
        <v>47800</v>
      </c>
      <c r="E59" s="259">
        <v>19000</v>
      </c>
      <c r="F59" s="259">
        <v>21700</v>
      </c>
      <c r="G59" s="259">
        <v>24400</v>
      </c>
      <c r="H59" s="259">
        <v>27100</v>
      </c>
      <c r="I59" s="259">
        <v>29300</v>
      </c>
      <c r="J59" s="259">
        <v>31450</v>
      </c>
      <c r="K59" s="259">
        <v>33650</v>
      </c>
      <c r="L59" s="259">
        <v>35800</v>
      </c>
      <c r="M59" s="263">
        <v>22800</v>
      </c>
      <c r="N59" s="263">
        <v>26040</v>
      </c>
      <c r="O59" s="263">
        <v>29280</v>
      </c>
      <c r="P59" s="263">
        <v>32520</v>
      </c>
      <c r="Q59" s="263">
        <v>35160</v>
      </c>
      <c r="R59" s="263">
        <v>37740</v>
      </c>
      <c r="S59" s="263">
        <v>40380</v>
      </c>
      <c r="T59" s="263">
        <v>42960</v>
      </c>
      <c r="U59" t="s">
        <v>286</v>
      </c>
      <c r="V59" s="259">
        <v>20700</v>
      </c>
      <c r="W59" s="259">
        <v>23650</v>
      </c>
      <c r="X59" s="259">
        <v>26600</v>
      </c>
      <c r="Y59" s="259">
        <v>29550</v>
      </c>
      <c r="Z59" s="259">
        <v>31950</v>
      </c>
      <c r="AA59" s="259">
        <v>34300</v>
      </c>
      <c r="AB59" s="259">
        <v>36650</v>
      </c>
      <c r="AC59" s="259">
        <v>39050</v>
      </c>
      <c r="AD59" s="263">
        <v>24840</v>
      </c>
      <c r="AE59" s="263">
        <v>28380</v>
      </c>
      <c r="AF59" s="263">
        <v>31920</v>
      </c>
      <c r="AG59" s="263">
        <v>35460</v>
      </c>
      <c r="AH59" s="263">
        <v>38340</v>
      </c>
      <c r="AI59" s="263">
        <v>41160</v>
      </c>
      <c r="AJ59" s="263">
        <v>43980</v>
      </c>
      <c r="AK59" s="263">
        <v>46860</v>
      </c>
      <c r="AL59" t="s">
        <v>448</v>
      </c>
      <c r="AM59" t="s">
        <v>288</v>
      </c>
      <c r="AN59">
        <v>0</v>
      </c>
      <c r="AO59" t="s">
        <v>449</v>
      </c>
      <c r="AP59" t="s">
        <v>290</v>
      </c>
      <c r="AQ59">
        <v>111</v>
      </c>
    </row>
    <row r="60" spans="1:43">
      <c r="A60" t="str">
        <f t="shared" si="0"/>
        <v>5/30/2017 - 3/31/2018Dallas</v>
      </c>
      <c r="B60" t="s">
        <v>451</v>
      </c>
      <c r="C60" t="s">
        <v>41</v>
      </c>
      <c r="D60">
        <v>73400</v>
      </c>
      <c r="E60" s="259">
        <v>25700</v>
      </c>
      <c r="F60" s="259">
        <v>29400</v>
      </c>
      <c r="G60" s="259">
        <v>33050</v>
      </c>
      <c r="H60" s="259">
        <v>36700</v>
      </c>
      <c r="I60" s="259">
        <v>39650</v>
      </c>
      <c r="J60" s="259">
        <v>42600</v>
      </c>
      <c r="K60" s="259">
        <v>45550</v>
      </c>
      <c r="L60" s="259">
        <v>48450</v>
      </c>
      <c r="M60" s="263">
        <v>30840</v>
      </c>
      <c r="N60" s="263">
        <v>35280</v>
      </c>
      <c r="O60" s="263">
        <v>39660</v>
      </c>
      <c r="P60" s="263">
        <v>44040</v>
      </c>
      <c r="Q60" s="263">
        <v>47580</v>
      </c>
      <c r="R60" s="263">
        <v>51120</v>
      </c>
      <c r="S60" s="263">
        <v>54660</v>
      </c>
      <c r="T60" s="263">
        <v>58140</v>
      </c>
      <c r="U60" t="s">
        <v>286</v>
      </c>
      <c r="V60" s="259">
        <v>26400</v>
      </c>
      <c r="W60" s="259">
        <v>30150</v>
      </c>
      <c r="X60" s="259">
        <v>33900</v>
      </c>
      <c r="Y60" s="259">
        <v>37650</v>
      </c>
      <c r="Z60" s="259">
        <v>40700</v>
      </c>
      <c r="AA60" s="259">
        <v>43700</v>
      </c>
      <c r="AB60" s="259">
        <v>46700</v>
      </c>
      <c r="AC60" s="259">
        <v>49700</v>
      </c>
      <c r="AD60" s="263">
        <v>31680</v>
      </c>
      <c r="AE60" s="263">
        <v>36180</v>
      </c>
      <c r="AF60" s="263">
        <v>40680</v>
      </c>
      <c r="AG60" s="263">
        <v>45180</v>
      </c>
      <c r="AH60" s="263">
        <v>48840</v>
      </c>
      <c r="AI60" s="263">
        <v>52440</v>
      </c>
      <c r="AJ60" s="263">
        <v>56040</v>
      </c>
      <c r="AK60" s="263">
        <v>59640</v>
      </c>
      <c r="AL60" t="s">
        <v>450</v>
      </c>
      <c r="AM60" t="s">
        <v>288</v>
      </c>
      <c r="AN60">
        <v>1</v>
      </c>
      <c r="AO60" t="s">
        <v>451</v>
      </c>
      <c r="AP60" t="s">
        <v>290</v>
      </c>
      <c r="AQ60">
        <v>113</v>
      </c>
    </row>
    <row r="61" spans="1:43">
      <c r="A61" t="str">
        <f t="shared" si="0"/>
        <v>5/30/2017 - 3/31/2018Dawson</v>
      </c>
      <c r="B61" t="s">
        <v>454</v>
      </c>
      <c r="C61" t="s">
        <v>132</v>
      </c>
      <c r="D61">
        <v>52300</v>
      </c>
      <c r="E61" s="259">
        <v>19000</v>
      </c>
      <c r="F61" s="259">
        <v>21700</v>
      </c>
      <c r="G61" s="259">
        <v>24400</v>
      </c>
      <c r="H61" s="259">
        <v>27100</v>
      </c>
      <c r="I61" s="259">
        <v>29300</v>
      </c>
      <c r="J61" s="259">
        <v>31450</v>
      </c>
      <c r="K61" s="259">
        <v>33650</v>
      </c>
      <c r="L61" s="259">
        <v>35800</v>
      </c>
      <c r="M61" s="263">
        <v>22800</v>
      </c>
      <c r="N61" s="263">
        <v>26040</v>
      </c>
      <c r="O61" s="263">
        <v>29280</v>
      </c>
      <c r="P61" s="263">
        <v>32520</v>
      </c>
      <c r="Q61" s="263">
        <v>35160</v>
      </c>
      <c r="R61" s="263">
        <v>37740</v>
      </c>
      <c r="S61" s="263">
        <v>40380</v>
      </c>
      <c r="T61" s="263">
        <v>42960</v>
      </c>
      <c r="U61" t="s">
        <v>286</v>
      </c>
      <c r="V61" s="259">
        <v>21850</v>
      </c>
      <c r="W61" s="259">
        <v>24950</v>
      </c>
      <c r="X61" s="259">
        <v>28050</v>
      </c>
      <c r="Y61" s="259">
        <v>31150</v>
      </c>
      <c r="Z61" s="259">
        <v>33650</v>
      </c>
      <c r="AA61" s="259">
        <v>36150</v>
      </c>
      <c r="AB61" s="259">
        <v>38650</v>
      </c>
      <c r="AC61" s="259">
        <v>41150</v>
      </c>
      <c r="AD61" s="263">
        <v>26220</v>
      </c>
      <c r="AE61" s="263">
        <v>29940</v>
      </c>
      <c r="AF61" s="263">
        <v>33660</v>
      </c>
      <c r="AG61" s="263">
        <v>37380</v>
      </c>
      <c r="AH61" s="263">
        <v>40380</v>
      </c>
      <c r="AI61" s="263">
        <v>43380</v>
      </c>
      <c r="AJ61" s="263">
        <v>46380</v>
      </c>
      <c r="AK61" s="263">
        <v>49380</v>
      </c>
      <c r="AL61" t="s">
        <v>453</v>
      </c>
      <c r="AM61" t="s">
        <v>288</v>
      </c>
      <c r="AN61">
        <v>0</v>
      </c>
      <c r="AO61" t="s">
        <v>454</v>
      </c>
      <c r="AP61" t="s">
        <v>290</v>
      </c>
      <c r="AQ61">
        <v>115</v>
      </c>
    </row>
    <row r="62" spans="1:43">
      <c r="A62" t="str">
        <f t="shared" si="0"/>
        <v>5/30/2017 - 3/31/2018Deaf Smith</v>
      </c>
      <c r="B62" t="s">
        <v>457</v>
      </c>
      <c r="C62" t="s">
        <v>134</v>
      </c>
      <c r="D62">
        <v>52400</v>
      </c>
      <c r="E62" s="259">
        <v>19000</v>
      </c>
      <c r="F62" s="259">
        <v>21700</v>
      </c>
      <c r="G62" s="259">
        <v>24400</v>
      </c>
      <c r="H62" s="259">
        <v>27100</v>
      </c>
      <c r="I62" s="259">
        <v>29300</v>
      </c>
      <c r="J62" s="259">
        <v>31450</v>
      </c>
      <c r="K62" s="259">
        <v>33650</v>
      </c>
      <c r="L62" s="259">
        <v>35800</v>
      </c>
      <c r="M62" s="263">
        <v>22800</v>
      </c>
      <c r="N62" s="263">
        <v>26040</v>
      </c>
      <c r="O62" s="263">
        <v>29280</v>
      </c>
      <c r="P62" s="263">
        <v>32520</v>
      </c>
      <c r="Q62" s="263">
        <v>35160</v>
      </c>
      <c r="R62" s="263">
        <v>37740</v>
      </c>
      <c r="S62" s="263">
        <v>40380</v>
      </c>
      <c r="T62" s="263">
        <v>42960</v>
      </c>
      <c r="U62" t="s">
        <v>286</v>
      </c>
      <c r="V62" s="259">
        <v>20750</v>
      </c>
      <c r="W62" s="259">
        <v>23700</v>
      </c>
      <c r="X62" s="259">
        <v>26650</v>
      </c>
      <c r="Y62" s="259">
        <v>29600</v>
      </c>
      <c r="Z62" s="259">
        <v>32000</v>
      </c>
      <c r="AA62" s="259">
        <v>34350</v>
      </c>
      <c r="AB62" s="259">
        <v>36750</v>
      </c>
      <c r="AC62" s="259">
        <v>39100</v>
      </c>
      <c r="AD62" s="263">
        <v>24900</v>
      </c>
      <c r="AE62" s="263">
        <v>28440</v>
      </c>
      <c r="AF62" s="263">
        <v>31980</v>
      </c>
      <c r="AG62" s="263">
        <v>35520</v>
      </c>
      <c r="AH62" s="263">
        <v>38400</v>
      </c>
      <c r="AI62" s="263">
        <v>41220</v>
      </c>
      <c r="AJ62" s="263">
        <v>44100</v>
      </c>
      <c r="AK62" s="263">
        <v>46920</v>
      </c>
      <c r="AL62" t="s">
        <v>456</v>
      </c>
      <c r="AM62" t="s">
        <v>288</v>
      </c>
      <c r="AN62">
        <v>0</v>
      </c>
      <c r="AO62" t="s">
        <v>457</v>
      </c>
      <c r="AP62" t="s">
        <v>290</v>
      </c>
      <c r="AQ62">
        <v>117</v>
      </c>
    </row>
    <row r="63" spans="1:43">
      <c r="A63" t="str">
        <f t="shared" si="0"/>
        <v>5/30/2017 - 3/31/2018Delta</v>
      </c>
      <c r="B63" t="s">
        <v>459</v>
      </c>
      <c r="C63" t="s">
        <v>42</v>
      </c>
      <c r="D63">
        <v>53200</v>
      </c>
      <c r="E63" s="259">
        <v>22300</v>
      </c>
      <c r="F63" s="259">
        <v>25450</v>
      </c>
      <c r="G63" s="259">
        <v>28650</v>
      </c>
      <c r="H63" s="259">
        <v>31800</v>
      </c>
      <c r="I63" s="259">
        <v>34350</v>
      </c>
      <c r="J63" s="259">
        <v>36900</v>
      </c>
      <c r="K63" s="259">
        <v>39450</v>
      </c>
      <c r="L63" s="259">
        <v>42000</v>
      </c>
      <c r="M63" s="263">
        <v>26760</v>
      </c>
      <c r="N63" s="263">
        <v>30540</v>
      </c>
      <c r="O63" s="263">
        <v>34380</v>
      </c>
      <c r="P63" s="263">
        <v>38160</v>
      </c>
      <c r="Q63" s="263">
        <v>41220</v>
      </c>
      <c r="R63" s="263">
        <v>44280</v>
      </c>
      <c r="S63" s="263">
        <v>47340</v>
      </c>
      <c r="T63" s="263">
        <v>50400</v>
      </c>
      <c r="U63" t="s">
        <v>286</v>
      </c>
      <c r="V63" s="259">
        <v>25300</v>
      </c>
      <c r="W63" s="259">
        <v>28900</v>
      </c>
      <c r="X63" s="259">
        <v>32500</v>
      </c>
      <c r="Y63" s="259">
        <v>36100</v>
      </c>
      <c r="Z63" s="259">
        <v>39000</v>
      </c>
      <c r="AA63" s="259">
        <v>41900</v>
      </c>
      <c r="AB63" s="259">
        <v>44800</v>
      </c>
      <c r="AC63" s="259">
        <v>47700</v>
      </c>
      <c r="AD63" s="263">
        <v>30360</v>
      </c>
      <c r="AE63" s="263">
        <v>34680</v>
      </c>
      <c r="AF63" s="263">
        <v>39000</v>
      </c>
      <c r="AG63" s="263">
        <v>43320</v>
      </c>
      <c r="AH63" s="263">
        <v>46800</v>
      </c>
      <c r="AI63" s="263">
        <v>50280</v>
      </c>
      <c r="AJ63" s="263">
        <v>53760</v>
      </c>
      <c r="AK63" s="263">
        <v>57240</v>
      </c>
      <c r="AL63" t="s">
        <v>458</v>
      </c>
      <c r="AM63" t="s">
        <v>288</v>
      </c>
      <c r="AN63">
        <v>0</v>
      </c>
      <c r="AO63" t="s">
        <v>459</v>
      </c>
      <c r="AP63" t="s">
        <v>290</v>
      </c>
      <c r="AQ63">
        <v>119</v>
      </c>
    </row>
    <row r="64" spans="1:43">
      <c r="A64" t="str">
        <f t="shared" si="0"/>
        <v>5/30/2017 - 3/31/2018Denton</v>
      </c>
      <c r="B64" t="s">
        <v>461</v>
      </c>
      <c r="C64" t="s">
        <v>43</v>
      </c>
      <c r="D64">
        <v>73400</v>
      </c>
      <c r="E64" s="259">
        <v>25700</v>
      </c>
      <c r="F64" s="259">
        <v>29400</v>
      </c>
      <c r="G64" s="259">
        <v>33050</v>
      </c>
      <c r="H64" s="259">
        <v>36700</v>
      </c>
      <c r="I64" s="259">
        <v>39650</v>
      </c>
      <c r="J64" s="259">
        <v>42600</v>
      </c>
      <c r="K64" s="259">
        <v>45550</v>
      </c>
      <c r="L64" s="259">
        <v>48450</v>
      </c>
      <c r="M64" s="263">
        <v>30840</v>
      </c>
      <c r="N64" s="263">
        <v>35280</v>
      </c>
      <c r="O64" s="263">
        <v>39660</v>
      </c>
      <c r="P64" s="263">
        <v>44040</v>
      </c>
      <c r="Q64" s="263">
        <v>47580</v>
      </c>
      <c r="R64" s="263">
        <v>51120</v>
      </c>
      <c r="S64" s="263">
        <v>54660</v>
      </c>
      <c r="T64" s="263">
        <v>58140</v>
      </c>
      <c r="U64" t="s">
        <v>286</v>
      </c>
      <c r="V64" s="259">
        <v>26400</v>
      </c>
      <c r="W64" s="259">
        <v>30150</v>
      </c>
      <c r="X64" s="259">
        <v>33900</v>
      </c>
      <c r="Y64" s="259">
        <v>37650</v>
      </c>
      <c r="Z64" s="259">
        <v>40700</v>
      </c>
      <c r="AA64" s="259">
        <v>43700</v>
      </c>
      <c r="AB64" s="259">
        <v>46700</v>
      </c>
      <c r="AC64" s="259">
        <v>49700</v>
      </c>
      <c r="AD64" s="263">
        <v>31680</v>
      </c>
      <c r="AE64" s="263">
        <v>36180</v>
      </c>
      <c r="AF64" s="263">
        <v>40680</v>
      </c>
      <c r="AG64" s="263">
        <v>45180</v>
      </c>
      <c r="AH64" s="263">
        <v>48840</v>
      </c>
      <c r="AI64" s="263">
        <v>52440</v>
      </c>
      <c r="AJ64" s="263">
        <v>56040</v>
      </c>
      <c r="AK64" s="263">
        <v>59640</v>
      </c>
      <c r="AL64" t="s">
        <v>460</v>
      </c>
      <c r="AM64" t="s">
        <v>288</v>
      </c>
      <c r="AN64">
        <v>1</v>
      </c>
      <c r="AO64" t="s">
        <v>461</v>
      </c>
      <c r="AP64" t="s">
        <v>290</v>
      </c>
      <c r="AQ64">
        <v>121</v>
      </c>
    </row>
    <row r="65" spans="1:43">
      <c r="A65" t="str">
        <f t="shared" si="0"/>
        <v>5/30/2017 - 3/31/2018DeWitt</v>
      </c>
      <c r="B65" t="s">
        <v>464</v>
      </c>
      <c r="C65" t="s">
        <v>133</v>
      </c>
      <c r="D65">
        <v>61400</v>
      </c>
      <c r="E65" s="259">
        <v>21300</v>
      </c>
      <c r="F65" s="259">
        <v>24350</v>
      </c>
      <c r="G65" s="259">
        <v>27400</v>
      </c>
      <c r="H65" s="259">
        <v>30400</v>
      </c>
      <c r="I65" s="259">
        <v>32850</v>
      </c>
      <c r="J65" s="259">
        <v>35300</v>
      </c>
      <c r="K65" s="259">
        <v>37700</v>
      </c>
      <c r="L65" s="259">
        <v>40150</v>
      </c>
      <c r="M65" s="263">
        <v>25560</v>
      </c>
      <c r="N65" s="263">
        <v>29220</v>
      </c>
      <c r="O65" s="263">
        <v>32880</v>
      </c>
      <c r="P65" s="263">
        <v>36480</v>
      </c>
      <c r="Q65" s="263">
        <v>39420</v>
      </c>
      <c r="R65" s="263">
        <v>42360</v>
      </c>
      <c r="S65" s="263">
        <v>45240</v>
      </c>
      <c r="T65" s="263">
        <v>48180</v>
      </c>
      <c r="U65" t="s">
        <v>286</v>
      </c>
      <c r="V65" s="259">
        <v>23500</v>
      </c>
      <c r="W65" s="259">
        <v>26850</v>
      </c>
      <c r="X65" s="259">
        <v>30200</v>
      </c>
      <c r="Y65" s="259">
        <v>33550</v>
      </c>
      <c r="Z65" s="259">
        <v>36250</v>
      </c>
      <c r="AA65" s="259">
        <v>38950</v>
      </c>
      <c r="AB65" s="259">
        <v>41650</v>
      </c>
      <c r="AC65" s="259">
        <v>44300</v>
      </c>
      <c r="AD65" s="263">
        <v>28200</v>
      </c>
      <c r="AE65" s="263">
        <v>32220</v>
      </c>
      <c r="AF65" s="263">
        <v>36240</v>
      </c>
      <c r="AG65" s="263">
        <v>40260</v>
      </c>
      <c r="AH65" s="263">
        <v>43500</v>
      </c>
      <c r="AI65" s="263">
        <v>46740</v>
      </c>
      <c r="AJ65" s="263">
        <v>49980</v>
      </c>
      <c r="AK65" s="263">
        <v>53160</v>
      </c>
      <c r="AL65" t="s">
        <v>463</v>
      </c>
      <c r="AM65" t="s">
        <v>288</v>
      </c>
      <c r="AN65">
        <v>0</v>
      </c>
      <c r="AO65" t="s">
        <v>464</v>
      </c>
      <c r="AP65" t="s">
        <v>290</v>
      </c>
      <c r="AQ65">
        <v>123</v>
      </c>
    </row>
    <row r="66" spans="1:43">
      <c r="A66" t="str">
        <f t="shared" si="0"/>
        <v>5/30/2017 - 3/31/2018Dickens</v>
      </c>
      <c r="B66" t="s">
        <v>467</v>
      </c>
      <c r="C66" t="s">
        <v>135</v>
      </c>
      <c r="D66">
        <v>54500</v>
      </c>
      <c r="E66" s="259">
        <v>19100</v>
      </c>
      <c r="F66" s="259">
        <v>21800</v>
      </c>
      <c r="G66" s="259">
        <v>24550</v>
      </c>
      <c r="H66" s="259">
        <v>27250</v>
      </c>
      <c r="I66" s="259">
        <v>29450</v>
      </c>
      <c r="J66" s="259">
        <v>31650</v>
      </c>
      <c r="K66" s="259">
        <v>33800</v>
      </c>
      <c r="L66" s="259">
        <v>36000</v>
      </c>
      <c r="M66" s="263">
        <v>22920</v>
      </c>
      <c r="N66" s="263">
        <v>26160</v>
      </c>
      <c r="O66" s="263">
        <v>29460</v>
      </c>
      <c r="P66" s="263">
        <v>32700</v>
      </c>
      <c r="Q66" s="263">
        <v>35340</v>
      </c>
      <c r="R66" s="263">
        <v>37980</v>
      </c>
      <c r="S66" s="263">
        <v>40560</v>
      </c>
      <c r="T66" s="263">
        <v>43200</v>
      </c>
      <c r="U66" t="s">
        <v>286</v>
      </c>
      <c r="V66" s="259">
        <v>21950</v>
      </c>
      <c r="W66" s="259">
        <v>25050</v>
      </c>
      <c r="X66" s="259">
        <v>28200</v>
      </c>
      <c r="Y66" s="259">
        <v>31300</v>
      </c>
      <c r="Z66" s="259">
        <v>33850</v>
      </c>
      <c r="AA66" s="259">
        <v>36350</v>
      </c>
      <c r="AB66" s="259">
        <v>38850</v>
      </c>
      <c r="AC66" s="259">
        <v>41350</v>
      </c>
      <c r="AD66" s="263">
        <v>26340</v>
      </c>
      <c r="AE66" s="263">
        <v>30060</v>
      </c>
      <c r="AF66" s="263">
        <v>33840</v>
      </c>
      <c r="AG66" s="263">
        <v>37560</v>
      </c>
      <c r="AH66" s="263">
        <v>40620</v>
      </c>
      <c r="AI66" s="263">
        <v>43620</v>
      </c>
      <c r="AJ66" s="263">
        <v>46620</v>
      </c>
      <c r="AK66" s="263">
        <v>49620</v>
      </c>
      <c r="AL66" t="s">
        <v>466</v>
      </c>
      <c r="AM66" t="s">
        <v>288</v>
      </c>
      <c r="AN66">
        <v>0</v>
      </c>
      <c r="AO66" t="s">
        <v>467</v>
      </c>
      <c r="AP66" t="s">
        <v>290</v>
      </c>
      <c r="AQ66">
        <v>125</v>
      </c>
    </row>
    <row r="67" spans="1:43">
      <c r="A67" t="str">
        <f t="shared" si="0"/>
        <v>5/30/2017 - 3/31/2018Dimmit</v>
      </c>
      <c r="B67" t="s">
        <v>470</v>
      </c>
      <c r="C67" t="s">
        <v>136</v>
      </c>
      <c r="D67">
        <v>47400</v>
      </c>
      <c r="E67" s="259">
        <v>19000</v>
      </c>
      <c r="F67" s="259">
        <v>21700</v>
      </c>
      <c r="G67" s="259">
        <v>24400</v>
      </c>
      <c r="H67" s="259">
        <v>27100</v>
      </c>
      <c r="I67" s="259">
        <v>29300</v>
      </c>
      <c r="J67" s="259">
        <v>31450</v>
      </c>
      <c r="K67" s="259">
        <v>33650</v>
      </c>
      <c r="L67" s="259">
        <v>35800</v>
      </c>
      <c r="M67" s="263">
        <v>22800</v>
      </c>
      <c r="N67" s="263">
        <v>26040</v>
      </c>
      <c r="O67" s="263">
        <v>29280</v>
      </c>
      <c r="P67" s="263">
        <v>32520</v>
      </c>
      <c r="Q67" s="263">
        <v>35160</v>
      </c>
      <c r="R67" s="263">
        <v>37740</v>
      </c>
      <c r="S67" s="263">
        <v>40380</v>
      </c>
      <c r="T67" s="263">
        <v>42960</v>
      </c>
      <c r="U67" t="s">
        <v>286</v>
      </c>
      <c r="V67" s="259">
        <v>24400</v>
      </c>
      <c r="W67" s="259">
        <v>27850</v>
      </c>
      <c r="X67" s="259">
        <v>31350</v>
      </c>
      <c r="Y67" s="259">
        <v>34800</v>
      </c>
      <c r="Z67" s="259">
        <v>37600</v>
      </c>
      <c r="AA67" s="259">
        <v>40400</v>
      </c>
      <c r="AB67" s="259">
        <v>43200</v>
      </c>
      <c r="AC67" s="259">
        <v>45950</v>
      </c>
      <c r="AD67" s="263">
        <v>29280</v>
      </c>
      <c r="AE67" s="263">
        <v>33420</v>
      </c>
      <c r="AF67" s="263">
        <v>37620</v>
      </c>
      <c r="AG67" s="263">
        <v>41760</v>
      </c>
      <c r="AH67" s="263">
        <v>45120</v>
      </c>
      <c r="AI67" s="263">
        <v>48480</v>
      </c>
      <c r="AJ67" s="263">
        <v>51840</v>
      </c>
      <c r="AK67" s="263">
        <v>55140</v>
      </c>
      <c r="AL67" t="s">
        <v>469</v>
      </c>
      <c r="AM67" t="s">
        <v>288</v>
      </c>
      <c r="AN67">
        <v>0</v>
      </c>
      <c r="AO67" t="s">
        <v>470</v>
      </c>
      <c r="AP67" t="s">
        <v>290</v>
      </c>
      <c r="AQ67">
        <v>127</v>
      </c>
    </row>
    <row r="68" spans="1:43">
      <c r="A68" t="str">
        <f t="shared" si="0"/>
        <v>5/30/2017 - 3/31/2018Donley</v>
      </c>
      <c r="B68" t="s">
        <v>473</v>
      </c>
      <c r="C68" t="s">
        <v>137</v>
      </c>
      <c r="D68">
        <v>56300</v>
      </c>
      <c r="E68" s="259">
        <v>19850</v>
      </c>
      <c r="F68" s="259">
        <v>22650</v>
      </c>
      <c r="G68" s="259">
        <v>25500</v>
      </c>
      <c r="H68" s="259">
        <v>28300</v>
      </c>
      <c r="I68" s="259">
        <v>30600</v>
      </c>
      <c r="J68" s="259">
        <v>32850</v>
      </c>
      <c r="K68" s="259">
        <v>35100</v>
      </c>
      <c r="L68" s="259">
        <v>37400</v>
      </c>
      <c r="M68" s="263">
        <v>23820</v>
      </c>
      <c r="N68" s="263">
        <v>27180</v>
      </c>
      <c r="O68" s="263">
        <v>30600</v>
      </c>
      <c r="P68" s="263">
        <v>33960</v>
      </c>
      <c r="Q68" s="263">
        <v>36720</v>
      </c>
      <c r="R68" s="263">
        <v>39420</v>
      </c>
      <c r="S68" s="263">
        <v>42120</v>
      </c>
      <c r="T68" s="263">
        <v>44880</v>
      </c>
      <c r="U68" t="s">
        <v>286</v>
      </c>
      <c r="V68" s="259">
        <v>22400</v>
      </c>
      <c r="W68" s="259">
        <v>25600</v>
      </c>
      <c r="X68" s="259">
        <v>28800</v>
      </c>
      <c r="Y68" s="259">
        <v>32000</v>
      </c>
      <c r="Z68" s="259">
        <v>34600</v>
      </c>
      <c r="AA68" s="259">
        <v>37150</v>
      </c>
      <c r="AB68" s="259">
        <v>39700</v>
      </c>
      <c r="AC68" s="259">
        <v>42250</v>
      </c>
      <c r="AD68" s="263">
        <v>26880</v>
      </c>
      <c r="AE68" s="263">
        <v>30720</v>
      </c>
      <c r="AF68" s="263">
        <v>34560</v>
      </c>
      <c r="AG68" s="263">
        <v>38400</v>
      </c>
      <c r="AH68" s="263">
        <v>41520</v>
      </c>
      <c r="AI68" s="263">
        <v>44580</v>
      </c>
      <c r="AJ68" s="263">
        <v>47640</v>
      </c>
      <c r="AK68" s="263">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59">
        <v>19000</v>
      </c>
      <c r="F69" s="259">
        <v>21700</v>
      </c>
      <c r="G69" s="259">
        <v>24400</v>
      </c>
      <c r="H69" s="259">
        <v>27100</v>
      </c>
      <c r="I69" s="259">
        <v>29300</v>
      </c>
      <c r="J69" s="259">
        <v>31450</v>
      </c>
      <c r="K69" s="259">
        <v>33650</v>
      </c>
      <c r="L69" s="259">
        <v>35800</v>
      </c>
      <c r="M69" s="263">
        <v>22800</v>
      </c>
      <c r="N69" s="263">
        <v>26040</v>
      </c>
      <c r="O69" s="263">
        <v>29280</v>
      </c>
      <c r="P69" s="263">
        <v>32520</v>
      </c>
      <c r="Q69" s="263">
        <v>35160</v>
      </c>
      <c r="R69" s="263">
        <v>37740</v>
      </c>
      <c r="S69" s="263">
        <v>40380</v>
      </c>
      <c r="T69" s="263">
        <v>42960</v>
      </c>
      <c r="U69" t="s">
        <v>286</v>
      </c>
      <c r="V69" s="259">
        <v>19250</v>
      </c>
      <c r="W69" s="259">
        <v>22000</v>
      </c>
      <c r="X69" s="259">
        <v>24750</v>
      </c>
      <c r="Y69" s="259">
        <v>27500</v>
      </c>
      <c r="Z69" s="259">
        <v>29700</v>
      </c>
      <c r="AA69" s="259">
        <v>31900</v>
      </c>
      <c r="AB69" s="259">
        <v>34100</v>
      </c>
      <c r="AC69" s="259">
        <v>36300</v>
      </c>
      <c r="AD69" s="263">
        <v>23100</v>
      </c>
      <c r="AE69" s="263">
        <v>26400</v>
      </c>
      <c r="AF69" s="263">
        <v>29700</v>
      </c>
      <c r="AG69" s="263">
        <v>33000</v>
      </c>
      <c r="AH69" s="263">
        <v>35640</v>
      </c>
      <c r="AI69" s="263">
        <v>38280</v>
      </c>
      <c r="AJ69" s="263">
        <v>40920</v>
      </c>
      <c r="AK69" s="263">
        <v>43560</v>
      </c>
      <c r="AL69" t="s">
        <v>475</v>
      </c>
      <c r="AM69" t="s">
        <v>288</v>
      </c>
      <c r="AN69">
        <v>0</v>
      </c>
      <c r="AO69" t="s">
        <v>476</v>
      </c>
      <c r="AP69" t="s">
        <v>290</v>
      </c>
      <c r="AQ69">
        <v>131</v>
      </c>
    </row>
    <row r="70" spans="1:43">
      <c r="A70" t="str">
        <f t="shared" si="1"/>
        <v>5/30/2017 - 3/31/2018Eastland</v>
      </c>
      <c r="B70" t="s">
        <v>479</v>
      </c>
      <c r="C70" t="s">
        <v>139</v>
      </c>
      <c r="D70">
        <v>44100</v>
      </c>
      <c r="E70" s="259">
        <v>19000</v>
      </c>
      <c r="F70" s="259">
        <v>21700</v>
      </c>
      <c r="G70" s="259">
        <v>24400</v>
      </c>
      <c r="H70" s="259">
        <v>27100</v>
      </c>
      <c r="I70" s="259">
        <v>29300</v>
      </c>
      <c r="J70" s="259">
        <v>31450</v>
      </c>
      <c r="K70" s="259">
        <v>33650</v>
      </c>
      <c r="L70" s="259">
        <v>35800</v>
      </c>
      <c r="M70" s="263">
        <v>22800</v>
      </c>
      <c r="N70" s="263">
        <v>26040</v>
      </c>
      <c r="O70" s="263">
        <v>29280</v>
      </c>
      <c r="P70" s="263">
        <v>32520</v>
      </c>
      <c r="Q70" s="263">
        <v>35160</v>
      </c>
      <c r="R70" s="263">
        <v>37740</v>
      </c>
      <c r="S70" s="263">
        <v>40380</v>
      </c>
      <c r="T70" s="263">
        <v>42960</v>
      </c>
      <c r="U70" t="s">
        <v>301</v>
      </c>
      <c r="AL70" t="s">
        <v>478</v>
      </c>
      <c r="AM70" t="s">
        <v>288</v>
      </c>
      <c r="AN70">
        <v>0</v>
      </c>
      <c r="AO70" t="s">
        <v>479</v>
      </c>
      <c r="AP70" t="s">
        <v>290</v>
      </c>
      <c r="AQ70">
        <v>133</v>
      </c>
    </row>
    <row r="71" spans="1:43">
      <c r="A71" t="str">
        <f t="shared" si="1"/>
        <v>5/30/2017 - 3/31/2018Ector</v>
      </c>
      <c r="B71" t="s">
        <v>482</v>
      </c>
      <c r="C71" t="s">
        <v>73</v>
      </c>
      <c r="D71">
        <v>72400</v>
      </c>
      <c r="E71" s="259">
        <v>22850</v>
      </c>
      <c r="F71" s="259">
        <v>26100</v>
      </c>
      <c r="G71" s="259">
        <v>29350</v>
      </c>
      <c r="H71" s="259">
        <v>32600</v>
      </c>
      <c r="I71" s="259">
        <v>35250</v>
      </c>
      <c r="J71" s="259">
        <v>37850</v>
      </c>
      <c r="K71" s="259">
        <v>40450</v>
      </c>
      <c r="L71" s="259">
        <v>43050</v>
      </c>
      <c r="M71" s="263">
        <v>27420</v>
      </c>
      <c r="N71" s="263">
        <v>31320</v>
      </c>
      <c r="O71" s="263">
        <v>35220</v>
      </c>
      <c r="P71" s="263">
        <v>39120</v>
      </c>
      <c r="Q71" s="263">
        <v>42300</v>
      </c>
      <c r="R71" s="263">
        <v>45420</v>
      </c>
      <c r="S71" s="263">
        <v>48540</v>
      </c>
      <c r="T71" s="263">
        <v>51660</v>
      </c>
      <c r="U71" t="s">
        <v>286</v>
      </c>
      <c r="V71" s="259">
        <v>26150</v>
      </c>
      <c r="W71" s="259">
        <v>29900</v>
      </c>
      <c r="X71" s="259">
        <v>33650</v>
      </c>
      <c r="Y71" s="259">
        <v>37350</v>
      </c>
      <c r="Z71" s="259">
        <v>40350</v>
      </c>
      <c r="AA71" s="259">
        <v>43350</v>
      </c>
      <c r="AB71" s="259">
        <v>46350</v>
      </c>
      <c r="AC71" s="259">
        <v>49350</v>
      </c>
      <c r="AD71" s="263">
        <v>31380</v>
      </c>
      <c r="AE71" s="263">
        <v>35880</v>
      </c>
      <c r="AF71" s="263">
        <v>40380</v>
      </c>
      <c r="AG71" s="263">
        <v>44820</v>
      </c>
      <c r="AH71" s="263">
        <v>48420</v>
      </c>
      <c r="AI71" s="263">
        <v>52020</v>
      </c>
      <c r="AJ71" s="263">
        <v>55620</v>
      </c>
      <c r="AK71" s="263">
        <v>59220</v>
      </c>
      <c r="AL71" t="s">
        <v>481</v>
      </c>
      <c r="AM71" t="s">
        <v>288</v>
      </c>
      <c r="AN71">
        <v>1</v>
      </c>
      <c r="AO71" t="s">
        <v>482</v>
      </c>
      <c r="AP71" t="s">
        <v>290</v>
      </c>
      <c r="AQ71">
        <v>135</v>
      </c>
    </row>
    <row r="72" spans="1:43">
      <c r="A72" t="str">
        <f t="shared" si="1"/>
        <v>5/30/2017 - 3/31/2018Edwards</v>
      </c>
      <c r="B72" t="s">
        <v>485</v>
      </c>
      <c r="C72" t="s">
        <v>140</v>
      </c>
      <c r="D72">
        <v>53400</v>
      </c>
      <c r="E72" s="259">
        <v>19000</v>
      </c>
      <c r="F72" s="259">
        <v>21700</v>
      </c>
      <c r="G72" s="259">
        <v>24400</v>
      </c>
      <c r="H72" s="259">
        <v>27100</v>
      </c>
      <c r="I72" s="259">
        <v>29300</v>
      </c>
      <c r="J72" s="259">
        <v>31450</v>
      </c>
      <c r="K72" s="259">
        <v>33650</v>
      </c>
      <c r="L72" s="259">
        <v>35800</v>
      </c>
      <c r="M72" s="263">
        <v>22800</v>
      </c>
      <c r="N72" s="263">
        <v>26040</v>
      </c>
      <c r="O72" s="263">
        <v>29280</v>
      </c>
      <c r="P72" s="263">
        <v>32520</v>
      </c>
      <c r="Q72" s="263">
        <v>35160</v>
      </c>
      <c r="R72" s="263">
        <v>37740</v>
      </c>
      <c r="S72" s="263">
        <v>40380</v>
      </c>
      <c r="T72" s="263">
        <v>42960</v>
      </c>
      <c r="U72" t="s">
        <v>286</v>
      </c>
      <c r="V72" s="259">
        <v>26250</v>
      </c>
      <c r="W72" s="259">
        <v>30000</v>
      </c>
      <c r="X72" s="259">
        <v>33750</v>
      </c>
      <c r="Y72" s="259">
        <v>37500</v>
      </c>
      <c r="Z72" s="259">
        <v>40500</v>
      </c>
      <c r="AA72" s="259">
        <v>43500</v>
      </c>
      <c r="AB72" s="259">
        <v>46500</v>
      </c>
      <c r="AC72" s="259">
        <v>49500</v>
      </c>
      <c r="AD72" s="263">
        <v>31500</v>
      </c>
      <c r="AE72" s="263">
        <v>36000</v>
      </c>
      <c r="AF72" s="263">
        <v>40500</v>
      </c>
      <c r="AG72" s="263">
        <v>45000</v>
      </c>
      <c r="AH72" s="263">
        <v>48600</v>
      </c>
      <c r="AI72" s="263">
        <v>52200</v>
      </c>
      <c r="AJ72" s="263">
        <v>55800</v>
      </c>
      <c r="AK72" s="263">
        <v>59400</v>
      </c>
      <c r="AL72" t="s">
        <v>484</v>
      </c>
      <c r="AM72" t="s">
        <v>288</v>
      </c>
      <c r="AN72">
        <v>0</v>
      </c>
      <c r="AO72" t="s">
        <v>485</v>
      </c>
      <c r="AP72" t="s">
        <v>290</v>
      </c>
      <c r="AQ72">
        <v>137</v>
      </c>
    </row>
    <row r="73" spans="1:43">
      <c r="A73" t="str">
        <f t="shared" si="1"/>
        <v>5/30/2017 - 3/31/2018Ellis</v>
      </c>
      <c r="B73" t="s">
        <v>487</v>
      </c>
      <c r="C73" t="s">
        <v>44</v>
      </c>
      <c r="D73">
        <v>73400</v>
      </c>
      <c r="E73" s="259">
        <v>25700</v>
      </c>
      <c r="F73" s="259">
        <v>29400</v>
      </c>
      <c r="G73" s="259">
        <v>33050</v>
      </c>
      <c r="H73" s="259">
        <v>36700</v>
      </c>
      <c r="I73" s="259">
        <v>39650</v>
      </c>
      <c r="J73" s="259">
        <v>42600</v>
      </c>
      <c r="K73" s="259">
        <v>45550</v>
      </c>
      <c r="L73" s="259">
        <v>48450</v>
      </c>
      <c r="M73" s="263">
        <v>30840</v>
      </c>
      <c r="N73" s="263">
        <v>35280</v>
      </c>
      <c r="O73" s="263">
        <v>39660</v>
      </c>
      <c r="P73" s="263">
        <v>44040</v>
      </c>
      <c r="Q73" s="263">
        <v>47580</v>
      </c>
      <c r="R73" s="263">
        <v>51120</v>
      </c>
      <c r="S73" s="263">
        <v>54660</v>
      </c>
      <c r="T73" s="263">
        <v>58140</v>
      </c>
      <c r="U73" t="s">
        <v>286</v>
      </c>
      <c r="V73" s="259">
        <v>26400</v>
      </c>
      <c r="W73" s="259">
        <v>30150</v>
      </c>
      <c r="X73" s="259">
        <v>33900</v>
      </c>
      <c r="Y73" s="259">
        <v>37650</v>
      </c>
      <c r="Z73" s="259">
        <v>40700</v>
      </c>
      <c r="AA73" s="259">
        <v>43700</v>
      </c>
      <c r="AB73" s="259">
        <v>46700</v>
      </c>
      <c r="AC73" s="259">
        <v>49700</v>
      </c>
      <c r="AD73" s="263">
        <v>31680</v>
      </c>
      <c r="AE73" s="263">
        <v>36180</v>
      </c>
      <c r="AF73" s="263">
        <v>40680</v>
      </c>
      <c r="AG73" s="263">
        <v>45180</v>
      </c>
      <c r="AH73" s="263">
        <v>48840</v>
      </c>
      <c r="AI73" s="263">
        <v>52440</v>
      </c>
      <c r="AJ73" s="263">
        <v>56040</v>
      </c>
      <c r="AK73" s="263">
        <v>59640</v>
      </c>
      <c r="AL73" t="s">
        <v>486</v>
      </c>
      <c r="AM73" t="s">
        <v>288</v>
      </c>
      <c r="AN73">
        <v>1</v>
      </c>
      <c r="AO73" t="s">
        <v>487</v>
      </c>
      <c r="AP73" t="s">
        <v>290</v>
      </c>
      <c r="AQ73">
        <v>139</v>
      </c>
    </row>
    <row r="74" spans="1:43">
      <c r="A74" t="str">
        <f t="shared" si="1"/>
        <v>5/30/2017 - 3/31/2018El Paso</v>
      </c>
      <c r="B74" t="s">
        <v>490</v>
      </c>
      <c r="C74" t="s">
        <v>51</v>
      </c>
      <c r="D74">
        <v>45300</v>
      </c>
      <c r="E74" s="259">
        <v>19000</v>
      </c>
      <c r="F74" s="259">
        <v>21700</v>
      </c>
      <c r="G74" s="259">
        <v>24400</v>
      </c>
      <c r="H74" s="259">
        <v>27100</v>
      </c>
      <c r="I74" s="259">
        <v>29300</v>
      </c>
      <c r="J74" s="259">
        <v>31450</v>
      </c>
      <c r="K74" s="259">
        <v>33650</v>
      </c>
      <c r="L74" s="259">
        <v>35800</v>
      </c>
      <c r="M74" s="263">
        <v>22800</v>
      </c>
      <c r="N74" s="263">
        <v>26040</v>
      </c>
      <c r="O74" s="263">
        <v>29280</v>
      </c>
      <c r="P74" s="263">
        <v>32520</v>
      </c>
      <c r="Q74" s="263">
        <v>35160</v>
      </c>
      <c r="R74" s="263">
        <v>37740</v>
      </c>
      <c r="S74" s="263">
        <v>40380</v>
      </c>
      <c r="T74" s="263">
        <v>42960</v>
      </c>
      <c r="U74" t="s">
        <v>286</v>
      </c>
      <c r="V74" s="259">
        <v>19550</v>
      </c>
      <c r="W74" s="259">
        <v>22350</v>
      </c>
      <c r="X74" s="259">
        <v>25150</v>
      </c>
      <c r="Y74" s="259">
        <v>27900</v>
      </c>
      <c r="Z74" s="259">
        <v>30150</v>
      </c>
      <c r="AA74" s="259">
        <v>32400</v>
      </c>
      <c r="AB74" s="259">
        <v>34600</v>
      </c>
      <c r="AC74" s="259">
        <v>36850</v>
      </c>
      <c r="AD74" s="263">
        <v>23460</v>
      </c>
      <c r="AE74" s="263">
        <v>26820</v>
      </c>
      <c r="AF74" s="263">
        <v>30180</v>
      </c>
      <c r="AG74" s="263">
        <v>33480</v>
      </c>
      <c r="AH74" s="263">
        <v>36180</v>
      </c>
      <c r="AI74" s="263">
        <v>38880</v>
      </c>
      <c r="AJ74" s="263">
        <v>41520</v>
      </c>
      <c r="AK74" s="263">
        <v>44220</v>
      </c>
      <c r="AL74" t="s">
        <v>489</v>
      </c>
      <c r="AM74" t="s">
        <v>288</v>
      </c>
      <c r="AN74">
        <v>1</v>
      </c>
      <c r="AO74" t="s">
        <v>490</v>
      </c>
      <c r="AP74" t="s">
        <v>290</v>
      </c>
      <c r="AQ74">
        <v>141</v>
      </c>
    </row>
    <row r="75" spans="1:43">
      <c r="A75" t="str">
        <f t="shared" si="1"/>
        <v>5/30/2017 - 3/31/2018Erath</v>
      </c>
      <c r="B75" t="s">
        <v>493</v>
      </c>
      <c r="C75" t="s">
        <v>141</v>
      </c>
      <c r="D75">
        <v>53300</v>
      </c>
      <c r="E75" s="259">
        <v>19000</v>
      </c>
      <c r="F75" s="259">
        <v>21700</v>
      </c>
      <c r="G75" s="259">
        <v>24400</v>
      </c>
      <c r="H75" s="259">
        <v>27100</v>
      </c>
      <c r="I75" s="259">
        <v>29300</v>
      </c>
      <c r="J75" s="259">
        <v>31450</v>
      </c>
      <c r="K75" s="259">
        <v>33650</v>
      </c>
      <c r="L75" s="259">
        <v>35800</v>
      </c>
      <c r="M75" s="263">
        <v>22800</v>
      </c>
      <c r="N75" s="263">
        <v>26040</v>
      </c>
      <c r="O75" s="263">
        <v>29280</v>
      </c>
      <c r="P75" s="263">
        <v>32520</v>
      </c>
      <c r="Q75" s="263">
        <v>35160</v>
      </c>
      <c r="R75" s="263">
        <v>37740</v>
      </c>
      <c r="S75" s="263">
        <v>40380</v>
      </c>
      <c r="T75" s="263">
        <v>42960</v>
      </c>
      <c r="U75" t="s">
        <v>286</v>
      </c>
      <c r="V75" s="259">
        <v>19250</v>
      </c>
      <c r="W75" s="259">
        <v>22000</v>
      </c>
      <c r="X75" s="259">
        <v>24750</v>
      </c>
      <c r="Y75" s="259">
        <v>27500</v>
      </c>
      <c r="Z75" s="259">
        <v>29700</v>
      </c>
      <c r="AA75" s="259">
        <v>31900</v>
      </c>
      <c r="AB75" s="259">
        <v>34100</v>
      </c>
      <c r="AC75" s="259">
        <v>36300</v>
      </c>
      <c r="AD75" s="263">
        <v>23100</v>
      </c>
      <c r="AE75" s="263">
        <v>26400</v>
      </c>
      <c r="AF75" s="263">
        <v>29700</v>
      </c>
      <c r="AG75" s="263">
        <v>33000</v>
      </c>
      <c r="AH75" s="263">
        <v>35640</v>
      </c>
      <c r="AI75" s="263">
        <v>38280</v>
      </c>
      <c r="AJ75" s="263">
        <v>40920</v>
      </c>
      <c r="AK75" s="263">
        <v>43560</v>
      </c>
      <c r="AL75" t="s">
        <v>492</v>
      </c>
      <c r="AM75" t="s">
        <v>288</v>
      </c>
      <c r="AN75">
        <v>0</v>
      </c>
      <c r="AO75" t="s">
        <v>493</v>
      </c>
      <c r="AP75" t="s">
        <v>290</v>
      </c>
      <c r="AQ75">
        <v>143</v>
      </c>
    </row>
    <row r="76" spans="1:43">
      <c r="A76" t="str">
        <f t="shared" si="1"/>
        <v>5/30/2017 - 3/31/2018Falls</v>
      </c>
      <c r="B76" t="s">
        <v>496</v>
      </c>
      <c r="C76" t="s">
        <v>142</v>
      </c>
      <c r="D76">
        <v>48500</v>
      </c>
      <c r="E76" s="259">
        <v>19000</v>
      </c>
      <c r="F76" s="259">
        <v>21700</v>
      </c>
      <c r="G76" s="259">
        <v>24400</v>
      </c>
      <c r="H76" s="259">
        <v>27100</v>
      </c>
      <c r="I76" s="259">
        <v>29300</v>
      </c>
      <c r="J76" s="259">
        <v>31450</v>
      </c>
      <c r="K76" s="259">
        <v>33650</v>
      </c>
      <c r="L76" s="259">
        <v>35800</v>
      </c>
      <c r="M76" s="263">
        <v>22800</v>
      </c>
      <c r="N76" s="263">
        <v>26040</v>
      </c>
      <c r="O76" s="263">
        <v>29280</v>
      </c>
      <c r="P76" s="263">
        <v>32520</v>
      </c>
      <c r="Q76" s="263">
        <v>35160</v>
      </c>
      <c r="R76" s="263">
        <v>37740</v>
      </c>
      <c r="S76" s="263">
        <v>40380</v>
      </c>
      <c r="T76" s="263">
        <v>42960</v>
      </c>
      <c r="U76" t="s">
        <v>286</v>
      </c>
      <c r="V76" s="259">
        <v>19100</v>
      </c>
      <c r="W76" s="259">
        <v>21800</v>
      </c>
      <c r="X76" s="259">
        <v>24550</v>
      </c>
      <c r="Y76" s="259">
        <v>27250</v>
      </c>
      <c r="Z76" s="259">
        <v>29450</v>
      </c>
      <c r="AA76" s="259">
        <v>31650</v>
      </c>
      <c r="AB76" s="259">
        <v>33800</v>
      </c>
      <c r="AC76" s="259">
        <v>36000</v>
      </c>
      <c r="AD76" s="263">
        <v>22920</v>
      </c>
      <c r="AE76" s="263">
        <v>26160</v>
      </c>
      <c r="AF76" s="263">
        <v>29460</v>
      </c>
      <c r="AG76" s="263">
        <v>32700</v>
      </c>
      <c r="AH76" s="263">
        <v>35340</v>
      </c>
      <c r="AI76" s="263">
        <v>37980</v>
      </c>
      <c r="AJ76" s="263">
        <v>40560</v>
      </c>
      <c r="AK76" s="263">
        <v>43200</v>
      </c>
      <c r="AL76" t="s">
        <v>495</v>
      </c>
      <c r="AM76" t="s">
        <v>288</v>
      </c>
      <c r="AN76">
        <v>1</v>
      </c>
      <c r="AO76" t="s">
        <v>496</v>
      </c>
      <c r="AP76" t="s">
        <v>290</v>
      </c>
      <c r="AQ76">
        <v>145</v>
      </c>
    </row>
    <row r="77" spans="1:43">
      <c r="A77" t="str">
        <f t="shared" si="1"/>
        <v>5/30/2017 - 3/31/2018Fannin</v>
      </c>
      <c r="B77" t="s">
        <v>499</v>
      </c>
      <c r="C77" t="s">
        <v>143</v>
      </c>
      <c r="D77">
        <v>56100</v>
      </c>
      <c r="E77" s="259">
        <v>19650</v>
      </c>
      <c r="F77" s="259">
        <v>22450</v>
      </c>
      <c r="G77" s="259">
        <v>25250</v>
      </c>
      <c r="H77" s="259">
        <v>28050</v>
      </c>
      <c r="I77" s="259">
        <v>30300</v>
      </c>
      <c r="J77" s="259">
        <v>32550</v>
      </c>
      <c r="K77" s="259">
        <v>34800</v>
      </c>
      <c r="L77" s="259">
        <v>37050</v>
      </c>
      <c r="M77" s="263">
        <v>23580</v>
      </c>
      <c r="N77" s="263">
        <v>26940</v>
      </c>
      <c r="O77" s="263">
        <v>30300</v>
      </c>
      <c r="P77" s="263">
        <v>33660</v>
      </c>
      <c r="Q77" s="263">
        <v>36360</v>
      </c>
      <c r="R77" s="263">
        <v>39060</v>
      </c>
      <c r="S77" s="263">
        <v>41760</v>
      </c>
      <c r="T77" s="263">
        <v>44460</v>
      </c>
      <c r="U77" t="s">
        <v>286</v>
      </c>
      <c r="V77" s="259">
        <v>20500</v>
      </c>
      <c r="W77" s="259">
        <v>23400</v>
      </c>
      <c r="X77" s="259">
        <v>26350</v>
      </c>
      <c r="Y77" s="259">
        <v>29250</v>
      </c>
      <c r="Z77" s="259">
        <v>31600</v>
      </c>
      <c r="AA77" s="259">
        <v>33950</v>
      </c>
      <c r="AB77" s="259">
        <v>36300</v>
      </c>
      <c r="AC77" s="259">
        <v>38650</v>
      </c>
      <c r="AD77" s="263">
        <v>24600</v>
      </c>
      <c r="AE77" s="263">
        <v>28080</v>
      </c>
      <c r="AF77" s="263">
        <v>31620</v>
      </c>
      <c r="AG77" s="263">
        <v>35100</v>
      </c>
      <c r="AH77" s="263">
        <v>37920</v>
      </c>
      <c r="AI77" s="263">
        <v>40740</v>
      </c>
      <c r="AJ77" s="263">
        <v>43560</v>
      </c>
      <c r="AK77" s="263">
        <v>46380</v>
      </c>
      <c r="AL77" t="s">
        <v>498</v>
      </c>
      <c r="AM77" t="s">
        <v>288</v>
      </c>
      <c r="AN77">
        <v>0</v>
      </c>
      <c r="AO77" t="s">
        <v>499</v>
      </c>
      <c r="AP77" t="s">
        <v>290</v>
      </c>
      <c r="AQ77">
        <v>147</v>
      </c>
    </row>
    <row r="78" spans="1:43">
      <c r="A78" t="str">
        <f t="shared" si="1"/>
        <v>5/30/2017 - 3/31/2018Fayette</v>
      </c>
      <c r="B78" t="s">
        <v>502</v>
      </c>
      <c r="C78" t="s">
        <v>144</v>
      </c>
      <c r="D78">
        <v>63000</v>
      </c>
      <c r="E78" s="259">
        <v>22050</v>
      </c>
      <c r="F78" s="259">
        <v>25200</v>
      </c>
      <c r="G78" s="259">
        <v>28350</v>
      </c>
      <c r="H78" s="259">
        <v>31500</v>
      </c>
      <c r="I78" s="259">
        <v>34050</v>
      </c>
      <c r="J78" s="259">
        <v>36550</v>
      </c>
      <c r="K78" s="259">
        <v>39100</v>
      </c>
      <c r="L78" s="259">
        <v>41600</v>
      </c>
      <c r="M78" s="263">
        <v>26460</v>
      </c>
      <c r="N78" s="263">
        <v>30240</v>
      </c>
      <c r="O78" s="263">
        <v>34020</v>
      </c>
      <c r="P78" s="263">
        <v>37800</v>
      </c>
      <c r="Q78" s="263">
        <v>40860</v>
      </c>
      <c r="R78" s="263">
        <v>43860</v>
      </c>
      <c r="S78" s="263">
        <v>46920</v>
      </c>
      <c r="T78" s="263">
        <v>49920</v>
      </c>
      <c r="U78" t="s">
        <v>301</v>
      </c>
      <c r="AL78" t="s">
        <v>501</v>
      </c>
      <c r="AM78" t="s">
        <v>288</v>
      </c>
      <c r="AN78">
        <v>0</v>
      </c>
      <c r="AO78" t="s">
        <v>502</v>
      </c>
      <c r="AP78" t="s">
        <v>290</v>
      </c>
      <c r="AQ78">
        <v>149</v>
      </c>
    </row>
    <row r="79" spans="1:43">
      <c r="A79" t="str">
        <f t="shared" si="1"/>
        <v>5/30/2017 - 3/31/2018Fisher</v>
      </c>
      <c r="B79" t="s">
        <v>505</v>
      </c>
      <c r="C79" t="s">
        <v>145</v>
      </c>
      <c r="D79">
        <v>59700</v>
      </c>
      <c r="E79" s="259">
        <v>20900</v>
      </c>
      <c r="F79" s="259">
        <v>23900</v>
      </c>
      <c r="G79" s="259">
        <v>26900</v>
      </c>
      <c r="H79" s="259">
        <v>29850</v>
      </c>
      <c r="I79" s="259">
        <v>32250</v>
      </c>
      <c r="J79" s="259">
        <v>34650</v>
      </c>
      <c r="K79" s="259">
        <v>37050</v>
      </c>
      <c r="L79" s="259">
        <v>39450</v>
      </c>
      <c r="M79" s="263">
        <v>25080</v>
      </c>
      <c r="N79" s="263">
        <v>28680</v>
      </c>
      <c r="O79" s="263">
        <v>32280</v>
      </c>
      <c r="P79" s="263">
        <v>35820</v>
      </c>
      <c r="Q79" s="263">
        <v>38700</v>
      </c>
      <c r="R79" s="263">
        <v>41580</v>
      </c>
      <c r="S79" s="263">
        <v>44460</v>
      </c>
      <c r="T79" s="263">
        <v>47340</v>
      </c>
      <c r="U79" t="s">
        <v>286</v>
      </c>
      <c r="V79" s="259">
        <v>21700</v>
      </c>
      <c r="W79" s="259">
        <v>24800</v>
      </c>
      <c r="X79" s="259">
        <v>27900</v>
      </c>
      <c r="Y79" s="259">
        <v>31000</v>
      </c>
      <c r="Z79" s="259">
        <v>33500</v>
      </c>
      <c r="AA79" s="259">
        <v>36000</v>
      </c>
      <c r="AB79" s="259">
        <v>38450</v>
      </c>
      <c r="AC79" s="259">
        <v>40950</v>
      </c>
      <c r="AD79" s="263">
        <v>26040</v>
      </c>
      <c r="AE79" s="263">
        <v>29760</v>
      </c>
      <c r="AF79" s="263">
        <v>33480</v>
      </c>
      <c r="AG79" s="263">
        <v>37200</v>
      </c>
      <c r="AH79" s="263">
        <v>40200</v>
      </c>
      <c r="AI79" s="263">
        <v>43200</v>
      </c>
      <c r="AJ79" s="263">
        <v>46140</v>
      </c>
      <c r="AK79" s="263">
        <v>49140</v>
      </c>
      <c r="AL79" t="s">
        <v>504</v>
      </c>
      <c r="AM79" t="s">
        <v>288</v>
      </c>
      <c r="AN79">
        <v>0</v>
      </c>
      <c r="AO79" t="s">
        <v>505</v>
      </c>
      <c r="AP79" t="s">
        <v>290</v>
      </c>
      <c r="AQ79">
        <v>151</v>
      </c>
    </row>
    <row r="80" spans="1:43">
      <c r="A80" t="str">
        <f t="shared" si="1"/>
        <v>5/30/2017 - 3/31/2018Floyd</v>
      </c>
      <c r="B80" t="s">
        <v>508</v>
      </c>
      <c r="C80" t="s">
        <v>146</v>
      </c>
      <c r="D80">
        <v>53500</v>
      </c>
      <c r="E80" s="259">
        <v>19000</v>
      </c>
      <c r="F80" s="259">
        <v>21700</v>
      </c>
      <c r="G80" s="259">
        <v>24400</v>
      </c>
      <c r="H80" s="259">
        <v>27100</v>
      </c>
      <c r="I80" s="259">
        <v>29300</v>
      </c>
      <c r="J80" s="259">
        <v>31450</v>
      </c>
      <c r="K80" s="259">
        <v>33650</v>
      </c>
      <c r="L80" s="259">
        <v>35800</v>
      </c>
      <c r="M80" s="263">
        <v>22800</v>
      </c>
      <c r="N80" s="263">
        <v>26040</v>
      </c>
      <c r="O80" s="263">
        <v>29280</v>
      </c>
      <c r="P80" s="263">
        <v>32520</v>
      </c>
      <c r="Q80" s="263">
        <v>35160</v>
      </c>
      <c r="R80" s="263">
        <v>37740</v>
      </c>
      <c r="S80" s="263">
        <v>40380</v>
      </c>
      <c r="T80" s="263">
        <v>42960</v>
      </c>
      <c r="U80" t="s">
        <v>286</v>
      </c>
      <c r="V80" s="259">
        <v>22550</v>
      </c>
      <c r="W80" s="259">
        <v>25800</v>
      </c>
      <c r="X80" s="259">
        <v>29000</v>
      </c>
      <c r="Y80" s="259">
        <v>32200</v>
      </c>
      <c r="Z80" s="259">
        <v>34800</v>
      </c>
      <c r="AA80" s="259">
        <v>37400</v>
      </c>
      <c r="AB80" s="259">
        <v>39950</v>
      </c>
      <c r="AC80" s="259">
        <v>42550</v>
      </c>
      <c r="AD80" s="263">
        <v>27060</v>
      </c>
      <c r="AE80" s="263">
        <v>30960</v>
      </c>
      <c r="AF80" s="263">
        <v>34800</v>
      </c>
      <c r="AG80" s="263">
        <v>38640</v>
      </c>
      <c r="AH80" s="263">
        <v>41760</v>
      </c>
      <c r="AI80" s="263">
        <v>44880</v>
      </c>
      <c r="AJ80" s="263">
        <v>47940</v>
      </c>
      <c r="AK80" s="263">
        <v>51060</v>
      </c>
      <c r="AL80" t="s">
        <v>507</v>
      </c>
      <c r="AM80" t="s">
        <v>288</v>
      </c>
      <c r="AN80">
        <v>0</v>
      </c>
      <c r="AO80" t="s">
        <v>508</v>
      </c>
      <c r="AP80" t="s">
        <v>290</v>
      </c>
      <c r="AQ80">
        <v>153</v>
      </c>
    </row>
    <row r="81" spans="1:43">
      <c r="A81" t="str">
        <f t="shared" si="1"/>
        <v>5/30/2017 - 3/31/2018Foard</v>
      </c>
      <c r="B81" t="s">
        <v>511</v>
      </c>
      <c r="C81" t="s">
        <v>147</v>
      </c>
      <c r="D81">
        <v>48600</v>
      </c>
      <c r="E81" s="259">
        <v>19000</v>
      </c>
      <c r="F81" s="259">
        <v>21700</v>
      </c>
      <c r="G81" s="259">
        <v>24400</v>
      </c>
      <c r="H81" s="259">
        <v>27100</v>
      </c>
      <c r="I81" s="259">
        <v>29300</v>
      </c>
      <c r="J81" s="259">
        <v>31450</v>
      </c>
      <c r="K81" s="259">
        <v>33650</v>
      </c>
      <c r="L81" s="259">
        <v>35800</v>
      </c>
      <c r="M81" s="263">
        <v>22800</v>
      </c>
      <c r="N81" s="263">
        <v>26040</v>
      </c>
      <c r="O81" s="263">
        <v>29280</v>
      </c>
      <c r="P81" s="263">
        <v>32520</v>
      </c>
      <c r="Q81" s="263">
        <v>35160</v>
      </c>
      <c r="R81" s="263">
        <v>37740</v>
      </c>
      <c r="S81" s="263">
        <v>40380</v>
      </c>
      <c r="T81" s="263">
        <v>42960</v>
      </c>
      <c r="U81" t="s">
        <v>301</v>
      </c>
      <c r="AL81" t="s">
        <v>510</v>
      </c>
      <c r="AM81" t="s">
        <v>288</v>
      </c>
      <c r="AN81">
        <v>0</v>
      </c>
      <c r="AO81" t="s">
        <v>511</v>
      </c>
      <c r="AP81" t="s">
        <v>290</v>
      </c>
      <c r="AQ81">
        <v>155</v>
      </c>
    </row>
    <row r="82" spans="1:43">
      <c r="A82" t="str">
        <f t="shared" si="1"/>
        <v>5/30/2017 - 3/31/2018Fort Bend</v>
      </c>
      <c r="B82" t="s">
        <v>513</v>
      </c>
      <c r="C82" t="s">
        <v>53</v>
      </c>
      <c r="D82">
        <v>71500</v>
      </c>
      <c r="E82" s="259">
        <v>25050</v>
      </c>
      <c r="F82" s="259">
        <v>28600</v>
      </c>
      <c r="G82" s="259">
        <v>32200</v>
      </c>
      <c r="H82" s="259">
        <v>35750</v>
      </c>
      <c r="I82" s="259">
        <v>38650</v>
      </c>
      <c r="J82" s="259">
        <v>41500</v>
      </c>
      <c r="K82" s="259">
        <v>44350</v>
      </c>
      <c r="L82" s="259">
        <v>47200</v>
      </c>
      <c r="M82" s="263">
        <v>30060</v>
      </c>
      <c r="N82" s="263">
        <v>34320</v>
      </c>
      <c r="O82" s="263">
        <v>38640</v>
      </c>
      <c r="P82" s="263">
        <v>42900</v>
      </c>
      <c r="Q82" s="263">
        <v>46380</v>
      </c>
      <c r="R82" s="263">
        <v>49800</v>
      </c>
      <c r="S82" s="263">
        <v>53220</v>
      </c>
      <c r="T82" s="263">
        <v>56640</v>
      </c>
      <c r="U82" t="s">
        <v>301</v>
      </c>
      <c r="AL82" t="s">
        <v>512</v>
      </c>
      <c r="AM82" t="s">
        <v>288</v>
      </c>
      <c r="AN82">
        <v>1</v>
      </c>
      <c r="AO82" t="s">
        <v>513</v>
      </c>
      <c r="AP82" t="s">
        <v>290</v>
      </c>
      <c r="AQ82">
        <v>157</v>
      </c>
    </row>
    <row r="83" spans="1:43">
      <c r="A83" t="str">
        <f t="shared" si="1"/>
        <v>5/30/2017 - 3/31/2018Franklin</v>
      </c>
      <c r="B83" t="s">
        <v>516</v>
      </c>
      <c r="C83" t="s">
        <v>148</v>
      </c>
      <c r="D83">
        <v>64300</v>
      </c>
      <c r="E83" s="259">
        <v>22550</v>
      </c>
      <c r="F83" s="259">
        <v>25750</v>
      </c>
      <c r="G83" s="259">
        <v>28950</v>
      </c>
      <c r="H83" s="259">
        <v>32150</v>
      </c>
      <c r="I83" s="259">
        <v>34750</v>
      </c>
      <c r="J83" s="259">
        <v>37300</v>
      </c>
      <c r="K83" s="259">
        <v>39900</v>
      </c>
      <c r="L83" s="259">
        <v>42450</v>
      </c>
      <c r="M83" s="263">
        <v>27060</v>
      </c>
      <c r="N83" s="263">
        <v>30900</v>
      </c>
      <c r="O83" s="263">
        <v>34740</v>
      </c>
      <c r="P83" s="263">
        <v>38580</v>
      </c>
      <c r="Q83" s="263">
        <v>41700</v>
      </c>
      <c r="R83" s="263">
        <v>44760</v>
      </c>
      <c r="S83" s="263">
        <v>47880</v>
      </c>
      <c r="T83" s="263">
        <v>50940</v>
      </c>
      <c r="U83" t="s">
        <v>286</v>
      </c>
      <c r="V83" s="259">
        <v>24000</v>
      </c>
      <c r="W83" s="259">
        <v>27400</v>
      </c>
      <c r="X83" s="259">
        <v>30850</v>
      </c>
      <c r="Y83" s="259">
        <v>34250</v>
      </c>
      <c r="Z83" s="259">
        <v>37000</v>
      </c>
      <c r="AA83" s="259">
        <v>39750</v>
      </c>
      <c r="AB83" s="259">
        <v>42500</v>
      </c>
      <c r="AC83" s="259">
        <v>45250</v>
      </c>
      <c r="AD83" s="263">
        <v>28800</v>
      </c>
      <c r="AE83" s="263">
        <v>32880</v>
      </c>
      <c r="AF83" s="263">
        <v>37020</v>
      </c>
      <c r="AG83" s="263">
        <v>41100</v>
      </c>
      <c r="AH83" s="263">
        <v>44400</v>
      </c>
      <c r="AI83" s="263">
        <v>47700</v>
      </c>
      <c r="AJ83" s="263">
        <v>51000</v>
      </c>
      <c r="AK83" s="263">
        <v>54300</v>
      </c>
      <c r="AL83" t="s">
        <v>515</v>
      </c>
      <c r="AM83" t="s">
        <v>288</v>
      </c>
      <c r="AN83">
        <v>0</v>
      </c>
      <c r="AO83" t="s">
        <v>516</v>
      </c>
      <c r="AP83" t="s">
        <v>290</v>
      </c>
      <c r="AQ83">
        <v>159</v>
      </c>
    </row>
    <row r="84" spans="1:43">
      <c r="A84" t="str">
        <f t="shared" si="1"/>
        <v>5/30/2017 - 3/31/2018Freestone</v>
      </c>
      <c r="B84" t="s">
        <v>519</v>
      </c>
      <c r="C84" t="s">
        <v>149</v>
      </c>
      <c r="D84">
        <v>55000</v>
      </c>
      <c r="E84" s="259">
        <v>19250</v>
      </c>
      <c r="F84" s="259">
        <v>22000</v>
      </c>
      <c r="G84" s="259">
        <v>24750</v>
      </c>
      <c r="H84" s="259">
        <v>27500</v>
      </c>
      <c r="I84" s="259">
        <v>29700</v>
      </c>
      <c r="J84" s="259">
        <v>31900</v>
      </c>
      <c r="K84" s="259">
        <v>34100</v>
      </c>
      <c r="L84" s="259">
        <v>36300</v>
      </c>
      <c r="M84" s="263">
        <v>23100</v>
      </c>
      <c r="N84" s="263">
        <v>26400</v>
      </c>
      <c r="O84" s="263">
        <v>29700</v>
      </c>
      <c r="P84" s="263">
        <v>33000</v>
      </c>
      <c r="Q84" s="263">
        <v>35640</v>
      </c>
      <c r="R84" s="263">
        <v>38280</v>
      </c>
      <c r="S84" s="263">
        <v>40920</v>
      </c>
      <c r="T84" s="263">
        <v>43560</v>
      </c>
      <c r="U84" t="s">
        <v>286</v>
      </c>
      <c r="V84" s="259">
        <v>21150</v>
      </c>
      <c r="W84" s="259">
        <v>24150</v>
      </c>
      <c r="X84" s="259">
        <v>27150</v>
      </c>
      <c r="Y84" s="259">
        <v>30150</v>
      </c>
      <c r="Z84" s="259">
        <v>32600</v>
      </c>
      <c r="AA84" s="259">
        <v>35000</v>
      </c>
      <c r="AB84" s="259">
        <v>37400</v>
      </c>
      <c r="AC84" s="259">
        <v>39800</v>
      </c>
      <c r="AD84" s="263">
        <v>25380</v>
      </c>
      <c r="AE84" s="263">
        <v>28980</v>
      </c>
      <c r="AF84" s="263">
        <v>32580</v>
      </c>
      <c r="AG84" s="263">
        <v>36180</v>
      </c>
      <c r="AH84" s="263">
        <v>39120</v>
      </c>
      <c r="AI84" s="263">
        <v>42000</v>
      </c>
      <c r="AJ84" s="263">
        <v>44880</v>
      </c>
      <c r="AK84" s="263">
        <v>47760</v>
      </c>
      <c r="AL84" t="s">
        <v>518</v>
      </c>
      <c r="AM84" t="s">
        <v>288</v>
      </c>
      <c r="AN84">
        <v>0</v>
      </c>
      <c r="AO84" t="s">
        <v>519</v>
      </c>
      <c r="AP84" t="s">
        <v>290</v>
      </c>
      <c r="AQ84">
        <v>161</v>
      </c>
    </row>
    <row r="85" spans="1:43">
      <c r="A85" t="str">
        <f t="shared" si="1"/>
        <v>5/30/2017 - 3/31/2018Frio</v>
      </c>
      <c r="B85" t="s">
        <v>522</v>
      </c>
      <c r="C85" t="s">
        <v>150</v>
      </c>
      <c r="D85">
        <v>40700</v>
      </c>
      <c r="E85" s="259">
        <v>19000</v>
      </c>
      <c r="F85" s="259">
        <v>21700</v>
      </c>
      <c r="G85" s="259">
        <v>24400</v>
      </c>
      <c r="H85" s="259">
        <v>27100</v>
      </c>
      <c r="I85" s="259">
        <v>29300</v>
      </c>
      <c r="J85" s="259">
        <v>31450</v>
      </c>
      <c r="K85" s="259">
        <v>33650</v>
      </c>
      <c r="L85" s="259">
        <v>35800</v>
      </c>
      <c r="M85" s="263">
        <v>22800</v>
      </c>
      <c r="N85" s="263">
        <v>26040</v>
      </c>
      <c r="O85" s="263">
        <v>29280</v>
      </c>
      <c r="P85" s="263">
        <v>32520</v>
      </c>
      <c r="Q85" s="263">
        <v>35160</v>
      </c>
      <c r="R85" s="263">
        <v>37740</v>
      </c>
      <c r="S85" s="263">
        <v>40380</v>
      </c>
      <c r="T85" s="263">
        <v>42960</v>
      </c>
      <c r="U85" t="s">
        <v>286</v>
      </c>
      <c r="V85" s="259">
        <v>21300</v>
      </c>
      <c r="W85" s="259">
        <v>24350</v>
      </c>
      <c r="X85" s="259">
        <v>27400</v>
      </c>
      <c r="Y85" s="259">
        <v>30400</v>
      </c>
      <c r="Z85" s="259">
        <v>32850</v>
      </c>
      <c r="AA85" s="259">
        <v>35300</v>
      </c>
      <c r="AB85" s="259">
        <v>37700</v>
      </c>
      <c r="AC85" s="259">
        <v>40150</v>
      </c>
      <c r="AD85" s="263">
        <v>25560</v>
      </c>
      <c r="AE85" s="263">
        <v>29220</v>
      </c>
      <c r="AF85" s="263">
        <v>32880</v>
      </c>
      <c r="AG85" s="263">
        <v>36480</v>
      </c>
      <c r="AH85" s="263">
        <v>39420</v>
      </c>
      <c r="AI85" s="263">
        <v>42360</v>
      </c>
      <c r="AJ85" s="263">
        <v>45240</v>
      </c>
      <c r="AK85" s="263">
        <v>48180</v>
      </c>
      <c r="AL85" t="s">
        <v>521</v>
      </c>
      <c r="AM85" t="s">
        <v>288</v>
      </c>
      <c r="AN85">
        <v>0</v>
      </c>
      <c r="AO85" t="s">
        <v>522</v>
      </c>
      <c r="AP85" t="s">
        <v>290</v>
      </c>
      <c r="AQ85">
        <v>163</v>
      </c>
    </row>
    <row r="86" spans="1:43">
      <c r="A86" t="str">
        <f t="shared" si="1"/>
        <v>5/30/2017 - 3/31/2018Gaines</v>
      </c>
      <c r="B86" t="s">
        <v>525</v>
      </c>
      <c r="C86" t="s">
        <v>151</v>
      </c>
      <c r="D86">
        <v>59500</v>
      </c>
      <c r="E86" s="259">
        <v>20850</v>
      </c>
      <c r="F86" s="259">
        <v>23800</v>
      </c>
      <c r="G86" s="259">
        <v>26800</v>
      </c>
      <c r="H86" s="259">
        <v>29750</v>
      </c>
      <c r="I86" s="259">
        <v>32150</v>
      </c>
      <c r="J86" s="259">
        <v>34550</v>
      </c>
      <c r="K86" s="259">
        <v>36900</v>
      </c>
      <c r="L86" s="259">
        <v>39300</v>
      </c>
      <c r="M86" s="263">
        <v>25020</v>
      </c>
      <c r="N86" s="263">
        <v>28560</v>
      </c>
      <c r="O86" s="263">
        <v>32160</v>
      </c>
      <c r="P86" s="263">
        <v>35700</v>
      </c>
      <c r="Q86" s="263">
        <v>38580</v>
      </c>
      <c r="R86" s="263">
        <v>41460</v>
      </c>
      <c r="S86" s="263">
        <v>44280</v>
      </c>
      <c r="T86" s="263">
        <v>47160</v>
      </c>
      <c r="U86" t="s">
        <v>286</v>
      </c>
      <c r="V86" s="259">
        <v>22150</v>
      </c>
      <c r="W86" s="259">
        <v>25300</v>
      </c>
      <c r="X86" s="259">
        <v>28450</v>
      </c>
      <c r="Y86" s="259">
        <v>31600</v>
      </c>
      <c r="Z86" s="259">
        <v>34150</v>
      </c>
      <c r="AA86" s="259">
        <v>36700</v>
      </c>
      <c r="AB86" s="259">
        <v>39200</v>
      </c>
      <c r="AC86" s="259">
        <v>41750</v>
      </c>
      <c r="AD86" s="263">
        <v>26580</v>
      </c>
      <c r="AE86" s="263">
        <v>30360</v>
      </c>
      <c r="AF86" s="263">
        <v>34140</v>
      </c>
      <c r="AG86" s="263">
        <v>37920</v>
      </c>
      <c r="AH86" s="263">
        <v>40980</v>
      </c>
      <c r="AI86" s="263">
        <v>44040</v>
      </c>
      <c r="AJ86" s="263">
        <v>47040</v>
      </c>
      <c r="AK86" s="263">
        <v>50100</v>
      </c>
      <c r="AL86" t="s">
        <v>524</v>
      </c>
      <c r="AM86" t="s">
        <v>288</v>
      </c>
      <c r="AN86">
        <v>0</v>
      </c>
      <c r="AO86" t="s">
        <v>525</v>
      </c>
      <c r="AP86" t="s">
        <v>290</v>
      </c>
      <c r="AQ86">
        <v>165</v>
      </c>
    </row>
    <row r="87" spans="1:43">
      <c r="A87" t="str">
        <f t="shared" si="1"/>
        <v>5/30/2017 - 3/31/2018Galveston</v>
      </c>
      <c r="B87" t="s">
        <v>527</v>
      </c>
      <c r="C87" t="s">
        <v>54</v>
      </c>
      <c r="D87">
        <v>71500</v>
      </c>
      <c r="E87" s="259">
        <v>25050</v>
      </c>
      <c r="F87" s="259">
        <v>28600</v>
      </c>
      <c r="G87" s="259">
        <v>32200</v>
      </c>
      <c r="H87" s="259">
        <v>35750</v>
      </c>
      <c r="I87" s="259">
        <v>38650</v>
      </c>
      <c r="J87" s="259">
        <v>41500</v>
      </c>
      <c r="K87" s="259">
        <v>44350</v>
      </c>
      <c r="L87" s="259">
        <v>47200</v>
      </c>
      <c r="M87" s="263">
        <v>30060</v>
      </c>
      <c r="N87" s="263">
        <v>34320</v>
      </c>
      <c r="O87" s="263">
        <v>38640</v>
      </c>
      <c r="P87" s="263">
        <v>42900</v>
      </c>
      <c r="Q87" s="263">
        <v>46380</v>
      </c>
      <c r="R87" s="263">
        <v>49800</v>
      </c>
      <c r="S87" s="263">
        <v>53220</v>
      </c>
      <c r="T87" s="263">
        <v>56640</v>
      </c>
      <c r="U87" t="s">
        <v>301</v>
      </c>
      <c r="AL87" t="s">
        <v>526</v>
      </c>
      <c r="AM87" t="s">
        <v>288</v>
      </c>
      <c r="AN87">
        <v>1</v>
      </c>
      <c r="AO87" t="s">
        <v>527</v>
      </c>
      <c r="AP87" t="s">
        <v>290</v>
      </c>
      <c r="AQ87">
        <v>167</v>
      </c>
    </row>
    <row r="88" spans="1:43">
      <c r="A88" t="str">
        <f t="shared" si="1"/>
        <v>5/30/2017 - 3/31/2018Garza</v>
      </c>
      <c r="B88" t="s">
        <v>530</v>
      </c>
      <c r="C88" t="s">
        <v>152</v>
      </c>
      <c r="D88">
        <v>58400</v>
      </c>
      <c r="E88" s="259">
        <v>20450</v>
      </c>
      <c r="F88" s="259">
        <v>23400</v>
      </c>
      <c r="G88" s="259">
        <v>26300</v>
      </c>
      <c r="H88" s="259">
        <v>29200</v>
      </c>
      <c r="I88" s="259">
        <v>31550</v>
      </c>
      <c r="J88" s="259">
        <v>33900</v>
      </c>
      <c r="K88" s="259">
        <v>36250</v>
      </c>
      <c r="L88" s="259">
        <v>38550</v>
      </c>
      <c r="M88" s="263">
        <v>24540</v>
      </c>
      <c r="N88" s="263">
        <v>28080</v>
      </c>
      <c r="O88" s="263">
        <v>31560</v>
      </c>
      <c r="P88" s="263">
        <v>35040</v>
      </c>
      <c r="Q88" s="263">
        <v>37860</v>
      </c>
      <c r="R88" s="263">
        <v>40680</v>
      </c>
      <c r="S88" s="263">
        <v>43500</v>
      </c>
      <c r="T88" s="263">
        <v>46260</v>
      </c>
      <c r="U88" t="s">
        <v>286</v>
      </c>
      <c r="V88" s="259">
        <v>23650</v>
      </c>
      <c r="W88" s="259">
        <v>27000</v>
      </c>
      <c r="X88" s="259">
        <v>30400</v>
      </c>
      <c r="Y88" s="259">
        <v>33750</v>
      </c>
      <c r="Z88" s="259">
        <v>36450</v>
      </c>
      <c r="AA88" s="259">
        <v>39150</v>
      </c>
      <c r="AB88" s="259">
        <v>41850</v>
      </c>
      <c r="AC88" s="259">
        <v>44550</v>
      </c>
      <c r="AD88" s="263">
        <v>28380</v>
      </c>
      <c r="AE88" s="263">
        <v>32400</v>
      </c>
      <c r="AF88" s="263">
        <v>36480</v>
      </c>
      <c r="AG88" s="263">
        <v>40500</v>
      </c>
      <c r="AH88" s="263">
        <v>43740</v>
      </c>
      <c r="AI88" s="263">
        <v>46980</v>
      </c>
      <c r="AJ88" s="263">
        <v>50220</v>
      </c>
      <c r="AK88" s="263">
        <v>53460</v>
      </c>
      <c r="AL88" t="s">
        <v>529</v>
      </c>
      <c r="AM88" t="s">
        <v>288</v>
      </c>
      <c r="AN88">
        <v>0</v>
      </c>
      <c r="AO88" t="s">
        <v>530</v>
      </c>
      <c r="AP88" t="s">
        <v>290</v>
      </c>
      <c r="AQ88">
        <v>169</v>
      </c>
    </row>
    <row r="89" spans="1:43">
      <c r="A89" t="str">
        <f t="shared" si="1"/>
        <v>5/30/2017 - 3/31/2018Gillespie</v>
      </c>
      <c r="B89" t="s">
        <v>533</v>
      </c>
      <c r="C89" t="s">
        <v>153</v>
      </c>
      <c r="D89">
        <v>68300</v>
      </c>
      <c r="E89" s="259">
        <v>23950</v>
      </c>
      <c r="F89" s="259">
        <v>27350</v>
      </c>
      <c r="G89" s="259">
        <v>30750</v>
      </c>
      <c r="H89" s="259">
        <v>34150</v>
      </c>
      <c r="I89" s="259">
        <v>36900</v>
      </c>
      <c r="J89" s="259">
        <v>39650</v>
      </c>
      <c r="K89" s="259">
        <v>42350</v>
      </c>
      <c r="L89" s="259">
        <v>45100</v>
      </c>
      <c r="M89" s="263">
        <v>28740</v>
      </c>
      <c r="N89" s="263">
        <v>32820</v>
      </c>
      <c r="O89" s="263">
        <v>36900</v>
      </c>
      <c r="P89" s="263">
        <v>40980</v>
      </c>
      <c r="Q89" s="263">
        <v>44280</v>
      </c>
      <c r="R89" s="263">
        <v>47580</v>
      </c>
      <c r="S89" s="263">
        <v>50820</v>
      </c>
      <c r="T89" s="263">
        <v>54120</v>
      </c>
      <c r="U89" t="s">
        <v>301</v>
      </c>
      <c r="AL89" t="s">
        <v>532</v>
      </c>
      <c r="AM89" t="s">
        <v>288</v>
      </c>
      <c r="AN89">
        <v>0</v>
      </c>
      <c r="AO89" t="s">
        <v>533</v>
      </c>
      <c r="AP89" t="s">
        <v>290</v>
      </c>
      <c r="AQ89">
        <v>171</v>
      </c>
    </row>
    <row r="90" spans="1:43">
      <c r="A90" t="str">
        <f t="shared" si="1"/>
        <v>5/30/2017 - 3/31/2018Glasscock</v>
      </c>
      <c r="B90" t="s">
        <v>536</v>
      </c>
      <c r="C90" t="s">
        <v>154</v>
      </c>
      <c r="D90">
        <v>107800</v>
      </c>
      <c r="E90" s="259">
        <v>27400</v>
      </c>
      <c r="F90" s="259">
        <v>31300</v>
      </c>
      <c r="G90" s="259">
        <v>35200</v>
      </c>
      <c r="H90" s="259">
        <v>39100</v>
      </c>
      <c r="I90" s="259">
        <v>42250</v>
      </c>
      <c r="J90" s="259">
        <v>45400</v>
      </c>
      <c r="K90" s="259">
        <v>48500</v>
      </c>
      <c r="L90" s="259">
        <v>51650</v>
      </c>
      <c r="M90" s="263">
        <v>32880</v>
      </c>
      <c r="N90" s="263">
        <v>37560</v>
      </c>
      <c r="O90" s="263">
        <v>42240</v>
      </c>
      <c r="P90" s="263">
        <v>46920</v>
      </c>
      <c r="Q90" s="263">
        <v>50700</v>
      </c>
      <c r="R90" s="263">
        <v>54480</v>
      </c>
      <c r="S90" s="263">
        <v>58200</v>
      </c>
      <c r="T90" s="263">
        <v>61980</v>
      </c>
      <c r="U90" t="s">
        <v>286</v>
      </c>
      <c r="V90" s="259">
        <v>37750</v>
      </c>
      <c r="W90" s="259">
        <v>43150</v>
      </c>
      <c r="X90" s="259">
        <v>48550</v>
      </c>
      <c r="Y90" s="259">
        <v>53900</v>
      </c>
      <c r="Z90" s="259">
        <v>58250</v>
      </c>
      <c r="AA90" s="259">
        <v>62550</v>
      </c>
      <c r="AB90" s="259">
        <v>66850</v>
      </c>
      <c r="AC90" s="259">
        <v>71150</v>
      </c>
      <c r="AD90" s="263">
        <v>45300</v>
      </c>
      <c r="AE90" s="263">
        <v>51780</v>
      </c>
      <c r="AF90" s="263">
        <v>58260</v>
      </c>
      <c r="AG90" s="263">
        <v>64680</v>
      </c>
      <c r="AH90" s="263">
        <v>69900</v>
      </c>
      <c r="AI90" s="263">
        <v>75060</v>
      </c>
      <c r="AJ90" s="263">
        <v>80220</v>
      </c>
      <c r="AK90" s="263">
        <v>85380</v>
      </c>
      <c r="AL90" t="s">
        <v>535</v>
      </c>
      <c r="AM90" t="s">
        <v>288</v>
      </c>
      <c r="AN90">
        <v>0</v>
      </c>
      <c r="AO90" t="s">
        <v>536</v>
      </c>
      <c r="AP90" t="s">
        <v>290</v>
      </c>
      <c r="AQ90">
        <v>173</v>
      </c>
    </row>
    <row r="91" spans="1:43">
      <c r="A91" t="str">
        <f t="shared" si="1"/>
        <v>5/30/2017 - 3/31/2018Goliad</v>
      </c>
      <c r="B91" t="s">
        <v>539</v>
      </c>
      <c r="C91" t="s">
        <v>88</v>
      </c>
      <c r="D91">
        <v>63800</v>
      </c>
      <c r="E91" s="259">
        <v>21800</v>
      </c>
      <c r="F91" s="259">
        <v>24900</v>
      </c>
      <c r="G91" s="259">
        <v>28000</v>
      </c>
      <c r="H91" s="259">
        <v>31100</v>
      </c>
      <c r="I91" s="259">
        <v>33600</v>
      </c>
      <c r="J91" s="259">
        <v>36100</v>
      </c>
      <c r="K91" s="259">
        <v>38600</v>
      </c>
      <c r="L91" s="259">
        <v>41100</v>
      </c>
      <c r="M91" s="263">
        <v>26160</v>
      </c>
      <c r="N91" s="263">
        <v>29880</v>
      </c>
      <c r="O91" s="263">
        <v>33600</v>
      </c>
      <c r="P91" s="263">
        <v>37320</v>
      </c>
      <c r="Q91" s="263">
        <v>40320</v>
      </c>
      <c r="R91" s="263">
        <v>43320</v>
      </c>
      <c r="S91" s="263">
        <v>46320</v>
      </c>
      <c r="T91" s="263">
        <v>49320</v>
      </c>
      <c r="U91" t="s">
        <v>286</v>
      </c>
      <c r="V91" s="259">
        <v>23350</v>
      </c>
      <c r="W91" s="259">
        <v>26650</v>
      </c>
      <c r="X91" s="259">
        <v>30000</v>
      </c>
      <c r="Y91" s="259">
        <v>33300</v>
      </c>
      <c r="Z91" s="259">
        <v>36000</v>
      </c>
      <c r="AA91" s="259">
        <v>38650</v>
      </c>
      <c r="AB91" s="259">
        <v>41300</v>
      </c>
      <c r="AC91" s="259">
        <v>44000</v>
      </c>
      <c r="AD91" s="263">
        <v>28020</v>
      </c>
      <c r="AE91" s="263">
        <v>31980</v>
      </c>
      <c r="AF91" s="263">
        <v>36000</v>
      </c>
      <c r="AG91" s="263">
        <v>39960</v>
      </c>
      <c r="AH91" s="263">
        <v>43200</v>
      </c>
      <c r="AI91" s="263">
        <v>46380</v>
      </c>
      <c r="AJ91" s="263">
        <v>49560</v>
      </c>
      <c r="AK91" s="263">
        <v>52800</v>
      </c>
      <c r="AL91" t="s">
        <v>538</v>
      </c>
      <c r="AM91" t="s">
        <v>288</v>
      </c>
      <c r="AN91">
        <v>1</v>
      </c>
      <c r="AO91" t="s">
        <v>539</v>
      </c>
      <c r="AP91" t="s">
        <v>290</v>
      </c>
      <c r="AQ91">
        <v>175</v>
      </c>
    </row>
    <row r="92" spans="1:43">
      <c r="A92" t="str">
        <f t="shared" si="1"/>
        <v>5/30/2017 - 3/31/2018Gonzales</v>
      </c>
      <c r="B92" t="s">
        <v>542</v>
      </c>
      <c r="C92" t="s">
        <v>155</v>
      </c>
      <c r="D92">
        <v>51000</v>
      </c>
      <c r="E92" s="259">
        <v>19000</v>
      </c>
      <c r="F92" s="259">
        <v>21700</v>
      </c>
      <c r="G92" s="259">
        <v>24400</v>
      </c>
      <c r="H92" s="259">
        <v>27100</v>
      </c>
      <c r="I92" s="259">
        <v>29300</v>
      </c>
      <c r="J92" s="259">
        <v>31450</v>
      </c>
      <c r="K92" s="259">
        <v>33650</v>
      </c>
      <c r="L92" s="259">
        <v>35800</v>
      </c>
      <c r="M92" s="263">
        <v>22800</v>
      </c>
      <c r="N92" s="263">
        <v>26040</v>
      </c>
      <c r="O92" s="263">
        <v>29280</v>
      </c>
      <c r="P92" s="263">
        <v>32520</v>
      </c>
      <c r="Q92" s="263">
        <v>35160</v>
      </c>
      <c r="R92" s="263">
        <v>37740</v>
      </c>
      <c r="S92" s="263">
        <v>40380</v>
      </c>
      <c r="T92" s="263">
        <v>42960</v>
      </c>
      <c r="U92" t="s">
        <v>301</v>
      </c>
      <c r="AL92" t="s">
        <v>541</v>
      </c>
      <c r="AM92" t="s">
        <v>288</v>
      </c>
      <c r="AN92">
        <v>0</v>
      </c>
      <c r="AO92" t="s">
        <v>542</v>
      </c>
      <c r="AP92" t="s">
        <v>290</v>
      </c>
      <c r="AQ92">
        <v>177</v>
      </c>
    </row>
    <row r="93" spans="1:43">
      <c r="A93" t="str">
        <f t="shared" si="1"/>
        <v>5/30/2017 - 3/31/2018Gray</v>
      </c>
      <c r="B93" t="s">
        <v>545</v>
      </c>
      <c r="C93" t="s">
        <v>156</v>
      </c>
      <c r="D93">
        <v>58100</v>
      </c>
      <c r="E93" s="259">
        <v>20350</v>
      </c>
      <c r="F93" s="259">
        <v>23250</v>
      </c>
      <c r="G93" s="259">
        <v>26150</v>
      </c>
      <c r="H93" s="259">
        <v>29050</v>
      </c>
      <c r="I93" s="259">
        <v>31400</v>
      </c>
      <c r="J93" s="259">
        <v>33700</v>
      </c>
      <c r="K93" s="259">
        <v>36050</v>
      </c>
      <c r="L93" s="259">
        <v>38350</v>
      </c>
      <c r="M93" s="263">
        <v>24420</v>
      </c>
      <c r="N93" s="263">
        <v>27900</v>
      </c>
      <c r="O93" s="263">
        <v>31380</v>
      </c>
      <c r="P93" s="263">
        <v>34860</v>
      </c>
      <c r="Q93" s="263">
        <v>37680</v>
      </c>
      <c r="R93" s="263">
        <v>40440</v>
      </c>
      <c r="S93" s="263">
        <v>43260</v>
      </c>
      <c r="T93" s="263">
        <v>46020</v>
      </c>
      <c r="U93" t="s">
        <v>301</v>
      </c>
      <c r="AL93" t="s">
        <v>544</v>
      </c>
      <c r="AM93" t="s">
        <v>288</v>
      </c>
      <c r="AN93">
        <v>0</v>
      </c>
      <c r="AO93" t="s">
        <v>545</v>
      </c>
      <c r="AP93" t="s">
        <v>290</v>
      </c>
      <c r="AQ93">
        <v>179</v>
      </c>
    </row>
    <row r="94" spans="1:43">
      <c r="A94" t="str">
        <f t="shared" si="1"/>
        <v>5/30/2017 - 3/31/2018Grayson</v>
      </c>
      <c r="B94" t="s">
        <v>548</v>
      </c>
      <c r="C94" t="s">
        <v>83</v>
      </c>
      <c r="D94">
        <v>66700</v>
      </c>
      <c r="E94" s="259">
        <v>22100</v>
      </c>
      <c r="F94" s="259">
        <v>25250</v>
      </c>
      <c r="G94" s="259">
        <v>28400</v>
      </c>
      <c r="H94" s="259">
        <v>31550</v>
      </c>
      <c r="I94" s="259">
        <v>34100</v>
      </c>
      <c r="J94" s="259">
        <v>36600</v>
      </c>
      <c r="K94" s="259">
        <v>39150</v>
      </c>
      <c r="L94" s="259">
        <v>41650</v>
      </c>
      <c r="M94" s="263">
        <v>26520</v>
      </c>
      <c r="N94" s="263">
        <v>30300</v>
      </c>
      <c r="O94" s="263">
        <v>34080</v>
      </c>
      <c r="P94" s="263">
        <v>37860</v>
      </c>
      <c r="Q94" s="263">
        <v>40920</v>
      </c>
      <c r="R94" s="263">
        <v>43920</v>
      </c>
      <c r="S94" s="263">
        <v>46980</v>
      </c>
      <c r="T94" s="263">
        <v>49980</v>
      </c>
      <c r="U94" t="s">
        <v>286</v>
      </c>
      <c r="V94" s="259">
        <v>23350</v>
      </c>
      <c r="W94" s="259">
        <v>26700</v>
      </c>
      <c r="X94" s="259">
        <v>30050</v>
      </c>
      <c r="Y94" s="259">
        <v>33350</v>
      </c>
      <c r="Z94" s="259">
        <v>36050</v>
      </c>
      <c r="AA94" s="259">
        <v>38700</v>
      </c>
      <c r="AB94" s="259">
        <v>41400</v>
      </c>
      <c r="AC94" s="259">
        <v>44050</v>
      </c>
      <c r="AD94" s="263">
        <v>28020</v>
      </c>
      <c r="AE94" s="263">
        <v>32040</v>
      </c>
      <c r="AF94" s="263">
        <v>36060</v>
      </c>
      <c r="AG94" s="263">
        <v>40020</v>
      </c>
      <c r="AH94" s="263">
        <v>43260</v>
      </c>
      <c r="AI94" s="263">
        <v>46440</v>
      </c>
      <c r="AJ94" s="263">
        <v>49680</v>
      </c>
      <c r="AK94" s="263">
        <v>52860</v>
      </c>
      <c r="AL94" t="s">
        <v>547</v>
      </c>
      <c r="AM94" t="s">
        <v>288</v>
      </c>
      <c r="AN94">
        <v>1</v>
      </c>
      <c r="AO94" t="s">
        <v>548</v>
      </c>
      <c r="AP94" t="s">
        <v>290</v>
      </c>
      <c r="AQ94">
        <v>181</v>
      </c>
    </row>
    <row r="95" spans="1:43">
      <c r="A95" t="str">
        <f t="shared" si="1"/>
        <v>5/30/2017 - 3/31/2018Gregg</v>
      </c>
      <c r="B95" t="s">
        <v>551</v>
      </c>
      <c r="C95" t="s">
        <v>66</v>
      </c>
      <c r="D95">
        <v>61400</v>
      </c>
      <c r="E95" s="259">
        <v>21150</v>
      </c>
      <c r="F95" s="259">
        <v>24150</v>
      </c>
      <c r="G95" s="259">
        <v>27150</v>
      </c>
      <c r="H95" s="259">
        <v>30150</v>
      </c>
      <c r="I95" s="259">
        <v>32600</v>
      </c>
      <c r="J95" s="259">
        <v>35000</v>
      </c>
      <c r="K95" s="259">
        <v>37400</v>
      </c>
      <c r="L95" s="259">
        <v>39800</v>
      </c>
      <c r="M95" s="263">
        <v>25380</v>
      </c>
      <c r="N95" s="263">
        <v>28980</v>
      </c>
      <c r="O95" s="263">
        <v>32580</v>
      </c>
      <c r="P95" s="263">
        <v>36180</v>
      </c>
      <c r="Q95" s="263">
        <v>39120</v>
      </c>
      <c r="R95" s="263">
        <v>42000</v>
      </c>
      <c r="S95" s="263">
        <v>44880</v>
      </c>
      <c r="T95" s="263">
        <v>47760</v>
      </c>
      <c r="U95" t="s">
        <v>286</v>
      </c>
      <c r="V95" s="259">
        <v>21500</v>
      </c>
      <c r="W95" s="259">
        <v>24600</v>
      </c>
      <c r="X95" s="259">
        <v>27650</v>
      </c>
      <c r="Y95" s="259">
        <v>30700</v>
      </c>
      <c r="Z95" s="259">
        <v>33200</v>
      </c>
      <c r="AA95" s="259">
        <v>35650</v>
      </c>
      <c r="AB95" s="259">
        <v>38100</v>
      </c>
      <c r="AC95" s="259">
        <v>40550</v>
      </c>
      <c r="AD95" s="263">
        <v>25800</v>
      </c>
      <c r="AE95" s="263">
        <v>29520</v>
      </c>
      <c r="AF95" s="263">
        <v>33180</v>
      </c>
      <c r="AG95" s="263">
        <v>36840</v>
      </c>
      <c r="AH95" s="263">
        <v>39840</v>
      </c>
      <c r="AI95" s="263">
        <v>42780</v>
      </c>
      <c r="AJ95" s="263">
        <v>45720</v>
      </c>
      <c r="AK95" s="263">
        <v>48660</v>
      </c>
      <c r="AL95" t="s">
        <v>550</v>
      </c>
      <c r="AM95" t="s">
        <v>288</v>
      </c>
      <c r="AN95">
        <v>1</v>
      </c>
      <c r="AO95" t="s">
        <v>551</v>
      </c>
      <c r="AP95" t="s">
        <v>290</v>
      </c>
      <c r="AQ95">
        <v>183</v>
      </c>
    </row>
    <row r="96" spans="1:43">
      <c r="A96" t="str">
        <f t="shared" si="1"/>
        <v>5/30/2017 - 3/31/2018Grimes</v>
      </c>
      <c r="B96" t="s">
        <v>554</v>
      </c>
      <c r="C96" t="s">
        <v>157</v>
      </c>
      <c r="D96">
        <v>59700</v>
      </c>
      <c r="E96" s="259">
        <v>20900</v>
      </c>
      <c r="F96" s="259">
        <v>23900</v>
      </c>
      <c r="G96" s="259">
        <v>26900</v>
      </c>
      <c r="H96" s="259">
        <v>29850</v>
      </c>
      <c r="I96" s="259">
        <v>32250</v>
      </c>
      <c r="J96" s="259">
        <v>34650</v>
      </c>
      <c r="K96" s="259">
        <v>37050</v>
      </c>
      <c r="L96" s="259">
        <v>39450</v>
      </c>
      <c r="M96" s="263">
        <v>25080</v>
      </c>
      <c r="N96" s="263">
        <v>28680</v>
      </c>
      <c r="O96" s="263">
        <v>32280</v>
      </c>
      <c r="P96" s="263">
        <v>35820</v>
      </c>
      <c r="Q96" s="263">
        <v>38700</v>
      </c>
      <c r="R96" s="263">
        <v>41580</v>
      </c>
      <c r="S96" s="263">
        <v>44460</v>
      </c>
      <c r="T96" s="263">
        <v>47340</v>
      </c>
      <c r="U96" t="s">
        <v>286</v>
      </c>
      <c r="V96" s="259">
        <v>21150</v>
      </c>
      <c r="W96" s="259">
        <v>24200</v>
      </c>
      <c r="X96" s="259">
        <v>27200</v>
      </c>
      <c r="Y96" s="259">
        <v>30200</v>
      </c>
      <c r="Z96" s="259">
        <v>32650</v>
      </c>
      <c r="AA96" s="259">
        <v>35050</v>
      </c>
      <c r="AB96" s="259">
        <v>37450</v>
      </c>
      <c r="AC96" s="259">
        <v>39900</v>
      </c>
      <c r="AD96" s="263">
        <v>25380</v>
      </c>
      <c r="AE96" s="263">
        <v>29040</v>
      </c>
      <c r="AF96" s="263">
        <v>32640</v>
      </c>
      <c r="AG96" s="263">
        <v>36240</v>
      </c>
      <c r="AH96" s="263">
        <v>39180</v>
      </c>
      <c r="AI96" s="263">
        <v>42060</v>
      </c>
      <c r="AJ96" s="263">
        <v>44940</v>
      </c>
      <c r="AK96" s="263">
        <v>47880</v>
      </c>
      <c r="AL96" t="s">
        <v>553</v>
      </c>
      <c r="AM96" t="s">
        <v>288</v>
      </c>
      <c r="AN96">
        <v>0</v>
      </c>
      <c r="AO96" t="s">
        <v>554</v>
      </c>
      <c r="AP96" t="s">
        <v>290</v>
      </c>
      <c r="AQ96">
        <v>185</v>
      </c>
    </row>
    <row r="97" spans="1:43">
      <c r="A97" t="str">
        <f t="shared" si="1"/>
        <v>5/30/2017 - 3/31/2018Guadalupe</v>
      </c>
      <c r="B97" t="s">
        <v>556</v>
      </c>
      <c r="C97" t="s">
        <v>81</v>
      </c>
      <c r="D97">
        <v>63500</v>
      </c>
      <c r="E97" s="259">
        <v>22250</v>
      </c>
      <c r="F97" s="259">
        <v>25400</v>
      </c>
      <c r="G97" s="259">
        <v>28600</v>
      </c>
      <c r="H97" s="259">
        <v>31750</v>
      </c>
      <c r="I97" s="259">
        <v>34300</v>
      </c>
      <c r="J97" s="259">
        <v>36850</v>
      </c>
      <c r="K97" s="259">
        <v>39400</v>
      </c>
      <c r="L97" s="259">
        <v>41950</v>
      </c>
      <c r="M97" s="263">
        <v>26700</v>
      </c>
      <c r="N97" s="263">
        <v>30480</v>
      </c>
      <c r="O97" s="263">
        <v>34320</v>
      </c>
      <c r="P97" s="263">
        <v>38100</v>
      </c>
      <c r="Q97" s="263">
        <v>41160</v>
      </c>
      <c r="R97" s="263">
        <v>44220</v>
      </c>
      <c r="S97" s="263">
        <v>47280</v>
      </c>
      <c r="T97" s="263">
        <v>50340</v>
      </c>
      <c r="U97" t="s">
        <v>301</v>
      </c>
      <c r="AL97" t="s">
        <v>555</v>
      </c>
      <c r="AM97" t="s">
        <v>288</v>
      </c>
      <c r="AN97">
        <v>1</v>
      </c>
      <c r="AO97" t="s">
        <v>556</v>
      </c>
      <c r="AP97" t="s">
        <v>290</v>
      </c>
      <c r="AQ97">
        <v>187</v>
      </c>
    </row>
    <row r="98" spans="1:43">
      <c r="A98" t="str">
        <f t="shared" si="1"/>
        <v>5/30/2017 - 3/31/2018Hale</v>
      </c>
      <c r="B98" t="s">
        <v>559</v>
      </c>
      <c r="C98" t="s">
        <v>158</v>
      </c>
      <c r="D98">
        <v>48400</v>
      </c>
      <c r="E98" s="259">
        <v>19000</v>
      </c>
      <c r="F98" s="259">
        <v>21700</v>
      </c>
      <c r="G98" s="259">
        <v>24400</v>
      </c>
      <c r="H98" s="259">
        <v>27100</v>
      </c>
      <c r="I98" s="259">
        <v>29300</v>
      </c>
      <c r="J98" s="259">
        <v>31450</v>
      </c>
      <c r="K98" s="259">
        <v>33650</v>
      </c>
      <c r="L98" s="259">
        <v>35800</v>
      </c>
      <c r="M98" s="263">
        <v>22800</v>
      </c>
      <c r="N98" s="263">
        <v>26040</v>
      </c>
      <c r="O98" s="263">
        <v>29280</v>
      </c>
      <c r="P98" s="263">
        <v>32520</v>
      </c>
      <c r="Q98" s="263">
        <v>35160</v>
      </c>
      <c r="R98" s="263">
        <v>37740</v>
      </c>
      <c r="S98" s="263">
        <v>40380</v>
      </c>
      <c r="T98" s="263">
        <v>42960</v>
      </c>
      <c r="U98" t="s">
        <v>301</v>
      </c>
      <c r="AL98" t="s">
        <v>558</v>
      </c>
      <c r="AM98" t="s">
        <v>288</v>
      </c>
      <c r="AN98">
        <v>0</v>
      </c>
      <c r="AO98" t="s">
        <v>559</v>
      </c>
      <c r="AP98" t="s">
        <v>290</v>
      </c>
      <c r="AQ98">
        <v>189</v>
      </c>
    </row>
    <row r="99" spans="1:43">
      <c r="A99" t="str">
        <f t="shared" si="1"/>
        <v>5/30/2017 - 3/31/2018Hall</v>
      </c>
      <c r="B99" t="s">
        <v>562</v>
      </c>
      <c r="C99" t="s">
        <v>159</v>
      </c>
      <c r="D99">
        <v>42700</v>
      </c>
      <c r="E99" s="259">
        <v>19000</v>
      </c>
      <c r="F99" s="259">
        <v>21700</v>
      </c>
      <c r="G99" s="259">
        <v>24400</v>
      </c>
      <c r="H99" s="259">
        <v>27100</v>
      </c>
      <c r="I99" s="259">
        <v>29300</v>
      </c>
      <c r="J99" s="259">
        <v>31450</v>
      </c>
      <c r="K99" s="259">
        <v>33650</v>
      </c>
      <c r="L99" s="259">
        <v>35800</v>
      </c>
      <c r="M99" s="263">
        <v>22800</v>
      </c>
      <c r="N99" s="263">
        <v>26040</v>
      </c>
      <c r="O99" s="263">
        <v>29280</v>
      </c>
      <c r="P99" s="263">
        <v>32520</v>
      </c>
      <c r="Q99" s="263">
        <v>35160</v>
      </c>
      <c r="R99" s="263">
        <v>37740</v>
      </c>
      <c r="S99" s="263">
        <v>40380</v>
      </c>
      <c r="T99" s="263">
        <v>42960</v>
      </c>
      <c r="U99" t="s">
        <v>286</v>
      </c>
      <c r="V99" s="259">
        <v>22150</v>
      </c>
      <c r="W99" s="259">
        <v>25300</v>
      </c>
      <c r="X99" s="259">
        <v>28450</v>
      </c>
      <c r="Y99" s="259">
        <v>31600</v>
      </c>
      <c r="Z99" s="259">
        <v>34150</v>
      </c>
      <c r="AA99" s="259">
        <v>36700</v>
      </c>
      <c r="AB99" s="259">
        <v>39200</v>
      </c>
      <c r="AC99" s="259">
        <v>41750</v>
      </c>
      <c r="AD99" s="263">
        <v>26580</v>
      </c>
      <c r="AE99" s="263">
        <v>30360</v>
      </c>
      <c r="AF99" s="263">
        <v>34140</v>
      </c>
      <c r="AG99" s="263">
        <v>37920</v>
      </c>
      <c r="AH99" s="263">
        <v>40980</v>
      </c>
      <c r="AI99" s="263">
        <v>44040</v>
      </c>
      <c r="AJ99" s="263">
        <v>47040</v>
      </c>
      <c r="AK99" s="263">
        <v>50100</v>
      </c>
      <c r="AL99" t="s">
        <v>561</v>
      </c>
      <c r="AM99" t="s">
        <v>288</v>
      </c>
      <c r="AN99">
        <v>0</v>
      </c>
      <c r="AO99" t="s">
        <v>562</v>
      </c>
      <c r="AP99" t="s">
        <v>290</v>
      </c>
      <c r="AQ99">
        <v>191</v>
      </c>
    </row>
    <row r="100" spans="1:43">
      <c r="A100" t="str">
        <f t="shared" si="1"/>
        <v>5/30/2017 - 3/31/2018Hamilton</v>
      </c>
      <c r="B100" t="s">
        <v>565</v>
      </c>
      <c r="C100" t="s">
        <v>160</v>
      </c>
      <c r="D100">
        <v>55000</v>
      </c>
      <c r="E100" s="259">
        <v>19250</v>
      </c>
      <c r="F100" s="259">
        <v>22000</v>
      </c>
      <c r="G100" s="259">
        <v>24750</v>
      </c>
      <c r="H100" s="259">
        <v>27500</v>
      </c>
      <c r="I100" s="259">
        <v>29700</v>
      </c>
      <c r="J100" s="259">
        <v>31900</v>
      </c>
      <c r="K100" s="259">
        <v>34100</v>
      </c>
      <c r="L100" s="259">
        <v>36300</v>
      </c>
      <c r="M100" s="263">
        <v>23100</v>
      </c>
      <c r="N100" s="263">
        <v>26400</v>
      </c>
      <c r="O100" s="263">
        <v>29700</v>
      </c>
      <c r="P100" s="263">
        <v>33000</v>
      </c>
      <c r="Q100" s="263">
        <v>35640</v>
      </c>
      <c r="R100" s="263">
        <v>38280</v>
      </c>
      <c r="S100" s="263">
        <v>40920</v>
      </c>
      <c r="T100" s="263">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59">
        <v>21250</v>
      </c>
      <c r="F101" s="259">
        <v>24300</v>
      </c>
      <c r="G101" s="259">
        <v>27350</v>
      </c>
      <c r="H101" s="259">
        <v>30350</v>
      </c>
      <c r="I101" s="259">
        <v>32800</v>
      </c>
      <c r="J101" s="259">
        <v>35250</v>
      </c>
      <c r="K101" s="259">
        <v>37650</v>
      </c>
      <c r="L101" s="259">
        <v>40100</v>
      </c>
      <c r="M101" s="263">
        <v>25500</v>
      </c>
      <c r="N101" s="263">
        <v>29160</v>
      </c>
      <c r="O101" s="263">
        <v>32820</v>
      </c>
      <c r="P101" s="263">
        <v>36420</v>
      </c>
      <c r="Q101" s="263">
        <v>39360</v>
      </c>
      <c r="R101" s="263">
        <v>42300</v>
      </c>
      <c r="S101" s="263">
        <v>45180</v>
      </c>
      <c r="T101" s="263">
        <v>48120</v>
      </c>
      <c r="U101" t="s">
        <v>286</v>
      </c>
      <c r="V101" s="259">
        <v>21550</v>
      </c>
      <c r="W101" s="259">
        <v>24600</v>
      </c>
      <c r="X101" s="259">
        <v>27700</v>
      </c>
      <c r="Y101" s="259">
        <v>30750</v>
      </c>
      <c r="Z101" s="259">
        <v>33250</v>
      </c>
      <c r="AA101" s="259">
        <v>35700</v>
      </c>
      <c r="AB101" s="259">
        <v>38150</v>
      </c>
      <c r="AC101" s="259">
        <v>40600</v>
      </c>
      <c r="AD101" s="263">
        <v>25860</v>
      </c>
      <c r="AE101" s="263">
        <v>29520</v>
      </c>
      <c r="AF101" s="263">
        <v>33240</v>
      </c>
      <c r="AG101" s="263">
        <v>36900</v>
      </c>
      <c r="AH101" s="263">
        <v>39900</v>
      </c>
      <c r="AI101" s="263">
        <v>42840</v>
      </c>
      <c r="AJ101" s="263">
        <v>45780</v>
      </c>
      <c r="AK101" s="263">
        <v>48720</v>
      </c>
      <c r="AL101" t="s">
        <v>567</v>
      </c>
      <c r="AM101" t="s">
        <v>288</v>
      </c>
      <c r="AN101">
        <v>0</v>
      </c>
      <c r="AO101" t="s">
        <v>568</v>
      </c>
      <c r="AP101" t="s">
        <v>290</v>
      </c>
      <c r="AQ101">
        <v>195</v>
      </c>
    </row>
    <row r="102" spans="1:43">
      <c r="A102" t="str">
        <f t="shared" si="1"/>
        <v>5/30/2017 - 3/31/2018Hardeman</v>
      </c>
      <c r="B102" t="s">
        <v>571</v>
      </c>
      <c r="C102" t="s">
        <v>162</v>
      </c>
      <c r="D102">
        <v>51500</v>
      </c>
      <c r="E102" s="259">
        <v>19000</v>
      </c>
      <c r="F102" s="259">
        <v>21700</v>
      </c>
      <c r="G102" s="259">
        <v>24400</v>
      </c>
      <c r="H102" s="259">
        <v>27100</v>
      </c>
      <c r="I102" s="259">
        <v>29300</v>
      </c>
      <c r="J102" s="259">
        <v>31450</v>
      </c>
      <c r="K102" s="259">
        <v>33650</v>
      </c>
      <c r="L102" s="259">
        <v>35800</v>
      </c>
      <c r="M102" s="263">
        <v>22800</v>
      </c>
      <c r="N102" s="263">
        <v>26040</v>
      </c>
      <c r="O102" s="263">
        <v>29280</v>
      </c>
      <c r="P102" s="263">
        <v>32520</v>
      </c>
      <c r="Q102" s="263">
        <v>35160</v>
      </c>
      <c r="R102" s="263">
        <v>37740</v>
      </c>
      <c r="S102" s="263">
        <v>40380</v>
      </c>
      <c r="T102" s="263">
        <v>42960</v>
      </c>
      <c r="U102" t="s">
        <v>286</v>
      </c>
      <c r="V102" s="259">
        <v>19750</v>
      </c>
      <c r="W102" s="259">
        <v>22550</v>
      </c>
      <c r="X102" s="259">
        <v>25350</v>
      </c>
      <c r="Y102" s="259">
        <v>28150</v>
      </c>
      <c r="Z102" s="259">
        <v>30450</v>
      </c>
      <c r="AA102" s="259">
        <v>32700</v>
      </c>
      <c r="AB102" s="259">
        <v>34950</v>
      </c>
      <c r="AC102" s="259">
        <v>37200</v>
      </c>
      <c r="AD102" s="263">
        <v>23700</v>
      </c>
      <c r="AE102" s="263">
        <v>27060</v>
      </c>
      <c r="AF102" s="263">
        <v>30420</v>
      </c>
      <c r="AG102" s="263">
        <v>33780</v>
      </c>
      <c r="AH102" s="263">
        <v>36540</v>
      </c>
      <c r="AI102" s="263">
        <v>39240</v>
      </c>
      <c r="AJ102" s="263">
        <v>41940</v>
      </c>
      <c r="AK102" s="263">
        <v>44640</v>
      </c>
      <c r="AL102" t="s">
        <v>570</v>
      </c>
      <c r="AM102" t="s">
        <v>288</v>
      </c>
      <c r="AN102">
        <v>0</v>
      </c>
      <c r="AO102" t="s">
        <v>571</v>
      </c>
      <c r="AP102" t="s">
        <v>290</v>
      </c>
      <c r="AQ102">
        <v>197</v>
      </c>
    </row>
    <row r="103" spans="1:43">
      <c r="A103" t="str">
        <f t="shared" si="1"/>
        <v>5/30/2017 - 3/31/2018Hardin</v>
      </c>
      <c r="B103" t="s">
        <v>574</v>
      </c>
      <c r="C103" t="s">
        <v>30</v>
      </c>
      <c r="D103">
        <v>55400</v>
      </c>
      <c r="E103" s="259">
        <v>19450</v>
      </c>
      <c r="F103" s="259">
        <v>22200</v>
      </c>
      <c r="G103" s="259">
        <v>25000</v>
      </c>
      <c r="H103" s="259">
        <v>27750</v>
      </c>
      <c r="I103" s="259">
        <v>30000</v>
      </c>
      <c r="J103" s="259">
        <v>32200</v>
      </c>
      <c r="K103" s="259">
        <v>34450</v>
      </c>
      <c r="L103" s="259">
        <v>36650</v>
      </c>
      <c r="M103" s="263">
        <v>23340</v>
      </c>
      <c r="N103" s="263">
        <v>26640</v>
      </c>
      <c r="O103" s="263">
        <v>30000</v>
      </c>
      <c r="P103" s="263">
        <v>33300</v>
      </c>
      <c r="Q103" s="263">
        <v>36000</v>
      </c>
      <c r="R103" s="263">
        <v>38640</v>
      </c>
      <c r="S103" s="263">
        <v>41340</v>
      </c>
      <c r="T103" s="263">
        <v>43980</v>
      </c>
      <c r="U103" t="s">
        <v>286</v>
      </c>
      <c r="V103" s="259">
        <v>20550</v>
      </c>
      <c r="W103" s="259">
        <v>23500</v>
      </c>
      <c r="X103" s="259">
        <v>26450</v>
      </c>
      <c r="Y103" s="259">
        <v>29350</v>
      </c>
      <c r="Z103" s="259">
        <v>31700</v>
      </c>
      <c r="AA103" s="259">
        <v>34050</v>
      </c>
      <c r="AB103" s="259">
        <v>36400</v>
      </c>
      <c r="AC103" s="259">
        <v>38750</v>
      </c>
      <c r="AD103" s="263">
        <v>24660</v>
      </c>
      <c r="AE103" s="263">
        <v>28200</v>
      </c>
      <c r="AF103" s="263">
        <v>31740</v>
      </c>
      <c r="AG103" s="263">
        <v>35220</v>
      </c>
      <c r="AH103" s="263">
        <v>38040</v>
      </c>
      <c r="AI103" s="263">
        <v>40860</v>
      </c>
      <c r="AJ103" s="263">
        <v>43680</v>
      </c>
      <c r="AK103" s="263">
        <v>46500</v>
      </c>
      <c r="AL103" t="s">
        <v>573</v>
      </c>
      <c r="AM103" t="s">
        <v>288</v>
      </c>
      <c r="AN103">
        <v>1</v>
      </c>
      <c r="AO103" t="s">
        <v>574</v>
      </c>
      <c r="AP103" t="s">
        <v>290</v>
      </c>
      <c r="AQ103">
        <v>199</v>
      </c>
    </row>
    <row r="104" spans="1:43">
      <c r="A104" t="str">
        <f t="shared" si="1"/>
        <v>5/30/2017 - 3/31/2018Harris</v>
      </c>
      <c r="B104" t="s">
        <v>576</v>
      </c>
      <c r="C104" t="s">
        <v>55</v>
      </c>
      <c r="D104">
        <v>71500</v>
      </c>
      <c r="E104" s="259">
        <v>25050</v>
      </c>
      <c r="F104" s="259">
        <v>28600</v>
      </c>
      <c r="G104" s="259">
        <v>32200</v>
      </c>
      <c r="H104" s="259">
        <v>35750</v>
      </c>
      <c r="I104" s="259">
        <v>38650</v>
      </c>
      <c r="J104" s="259">
        <v>41500</v>
      </c>
      <c r="K104" s="259">
        <v>44350</v>
      </c>
      <c r="L104" s="259">
        <v>47200</v>
      </c>
      <c r="M104" s="263">
        <v>30060</v>
      </c>
      <c r="N104" s="263">
        <v>34320</v>
      </c>
      <c r="O104" s="263">
        <v>38640</v>
      </c>
      <c r="P104" s="263">
        <v>42900</v>
      </c>
      <c r="Q104" s="263">
        <v>46380</v>
      </c>
      <c r="R104" s="263">
        <v>49800</v>
      </c>
      <c r="S104" s="263">
        <v>53220</v>
      </c>
      <c r="T104" s="263">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59">
        <v>20000</v>
      </c>
      <c r="F105" s="259">
        <v>22850</v>
      </c>
      <c r="G105" s="259">
        <v>25700</v>
      </c>
      <c r="H105" s="259">
        <v>28550</v>
      </c>
      <c r="I105" s="259">
        <v>30850</v>
      </c>
      <c r="J105" s="259">
        <v>33150</v>
      </c>
      <c r="K105" s="259">
        <v>35450</v>
      </c>
      <c r="L105" s="259">
        <v>37700</v>
      </c>
      <c r="M105" s="263">
        <v>24000</v>
      </c>
      <c r="N105" s="263">
        <v>27420</v>
      </c>
      <c r="O105" s="263">
        <v>30840</v>
      </c>
      <c r="P105" s="263">
        <v>34260</v>
      </c>
      <c r="Q105" s="263">
        <v>37020</v>
      </c>
      <c r="R105" s="263">
        <v>39780</v>
      </c>
      <c r="S105" s="263">
        <v>42540</v>
      </c>
      <c r="T105" s="263">
        <v>45240</v>
      </c>
      <c r="U105" t="s">
        <v>286</v>
      </c>
      <c r="V105" s="259">
        <v>23100</v>
      </c>
      <c r="W105" s="259">
        <v>26400</v>
      </c>
      <c r="X105" s="259">
        <v>29700</v>
      </c>
      <c r="Y105" s="259">
        <v>32950</v>
      </c>
      <c r="Z105" s="259">
        <v>35600</v>
      </c>
      <c r="AA105" s="259">
        <v>38250</v>
      </c>
      <c r="AB105" s="259">
        <v>40900</v>
      </c>
      <c r="AC105" s="259">
        <v>43500</v>
      </c>
      <c r="AD105" s="263">
        <v>27720</v>
      </c>
      <c r="AE105" s="263">
        <v>31680</v>
      </c>
      <c r="AF105" s="263">
        <v>35640</v>
      </c>
      <c r="AG105" s="263">
        <v>39540</v>
      </c>
      <c r="AH105" s="263">
        <v>42720</v>
      </c>
      <c r="AI105" s="263">
        <v>45900</v>
      </c>
      <c r="AJ105" s="263">
        <v>49080</v>
      </c>
      <c r="AK105" s="263">
        <v>52200</v>
      </c>
      <c r="AL105" t="s">
        <v>578</v>
      </c>
      <c r="AM105" t="s">
        <v>288</v>
      </c>
      <c r="AN105">
        <v>0</v>
      </c>
      <c r="AO105" t="s">
        <v>579</v>
      </c>
      <c r="AP105" t="s">
        <v>290</v>
      </c>
      <c r="AQ105">
        <v>203</v>
      </c>
    </row>
    <row r="106" spans="1:43">
      <c r="A106" t="str">
        <f t="shared" si="1"/>
        <v>5/30/2017 - 3/31/2018Hartley</v>
      </c>
      <c r="B106" t="s">
        <v>582</v>
      </c>
      <c r="C106" t="s">
        <v>164</v>
      </c>
      <c r="D106">
        <v>73400</v>
      </c>
      <c r="E106" s="259">
        <v>25800</v>
      </c>
      <c r="F106" s="259">
        <v>29500</v>
      </c>
      <c r="G106" s="259">
        <v>33200</v>
      </c>
      <c r="H106" s="259">
        <v>36850</v>
      </c>
      <c r="I106" s="259">
        <v>39800</v>
      </c>
      <c r="J106" s="259">
        <v>42750</v>
      </c>
      <c r="K106" s="259">
        <v>45700</v>
      </c>
      <c r="L106" s="259">
        <v>48650</v>
      </c>
      <c r="M106" s="263">
        <v>30960</v>
      </c>
      <c r="N106" s="263">
        <v>35400</v>
      </c>
      <c r="O106" s="263">
        <v>39840</v>
      </c>
      <c r="P106" s="263">
        <v>44220</v>
      </c>
      <c r="Q106" s="263">
        <v>47760</v>
      </c>
      <c r="R106" s="263">
        <v>51300</v>
      </c>
      <c r="S106" s="263">
        <v>54840</v>
      </c>
      <c r="T106" s="263">
        <v>58380</v>
      </c>
      <c r="U106" t="s">
        <v>286</v>
      </c>
      <c r="V106" s="259">
        <v>28400</v>
      </c>
      <c r="W106" s="259">
        <v>32450</v>
      </c>
      <c r="X106" s="259">
        <v>36500</v>
      </c>
      <c r="Y106" s="259">
        <v>40550</v>
      </c>
      <c r="Z106" s="259">
        <v>43800</v>
      </c>
      <c r="AA106" s="259">
        <v>47050</v>
      </c>
      <c r="AB106" s="259">
        <v>50300</v>
      </c>
      <c r="AC106" s="259">
        <v>53550</v>
      </c>
      <c r="AD106" s="263">
        <v>34080</v>
      </c>
      <c r="AE106" s="263">
        <v>38940</v>
      </c>
      <c r="AF106" s="263">
        <v>43800</v>
      </c>
      <c r="AG106" s="263">
        <v>48660</v>
      </c>
      <c r="AH106" s="263">
        <v>52560</v>
      </c>
      <c r="AI106" s="263">
        <v>56460</v>
      </c>
      <c r="AJ106" s="263">
        <v>60360</v>
      </c>
      <c r="AK106" s="263">
        <v>64260</v>
      </c>
      <c r="AL106" t="s">
        <v>581</v>
      </c>
      <c r="AM106" t="s">
        <v>288</v>
      </c>
      <c r="AN106">
        <v>0</v>
      </c>
      <c r="AO106" t="s">
        <v>582</v>
      </c>
      <c r="AP106" t="s">
        <v>290</v>
      </c>
      <c r="AQ106">
        <v>205</v>
      </c>
    </row>
    <row r="107" spans="1:43">
      <c r="A107" t="str">
        <f t="shared" si="1"/>
        <v>5/30/2017 - 3/31/2018Haskell</v>
      </c>
      <c r="B107" t="s">
        <v>585</v>
      </c>
      <c r="C107" t="s">
        <v>165</v>
      </c>
      <c r="D107">
        <v>53700</v>
      </c>
      <c r="E107" s="259">
        <v>19000</v>
      </c>
      <c r="F107" s="259">
        <v>21700</v>
      </c>
      <c r="G107" s="259">
        <v>24400</v>
      </c>
      <c r="H107" s="259">
        <v>27100</v>
      </c>
      <c r="I107" s="259">
        <v>29300</v>
      </c>
      <c r="J107" s="259">
        <v>31450</v>
      </c>
      <c r="K107" s="259">
        <v>33650</v>
      </c>
      <c r="L107" s="259">
        <v>35800</v>
      </c>
      <c r="M107" s="263">
        <v>22800</v>
      </c>
      <c r="N107" s="263">
        <v>26040</v>
      </c>
      <c r="O107" s="263">
        <v>29280</v>
      </c>
      <c r="P107" s="263">
        <v>32520</v>
      </c>
      <c r="Q107" s="263">
        <v>35160</v>
      </c>
      <c r="R107" s="263">
        <v>37740</v>
      </c>
      <c r="S107" s="263">
        <v>40380</v>
      </c>
      <c r="T107" s="263">
        <v>42960</v>
      </c>
      <c r="U107" t="s">
        <v>286</v>
      </c>
      <c r="V107" s="259">
        <v>23800</v>
      </c>
      <c r="W107" s="259">
        <v>27200</v>
      </c>
      <c r="X107" s="259">
        <v>30600</v>
      </c>
      <c r="Y107" s="259">
        <v>33950</v>
      </c>
      <c r="Z107" s="259">
        <v>36700</v>
      </c>
      <c r="AA107" s="259">
        <v>39400</v>
      </c>
      <c r="AB107" s="259">
        <v>42100</v>
      </c>
      <c r="AC107" s="259">
        <v>44850</v>
      </c>
      <c r="AD107" s="263">
        <v>28560</v>
      </c>
      <c r="AE107" s="263">
        <v>32640</v>
      </c>
      <c r="AF107" s="263">
        <v>36720</v>
      </c>
      <c r="AG107" s="263">
        <v>40740</v>
      </c>
      <c r="AH107" s="263">
        <v>44040</v>
      </c>
      <c r="AI107" s="263">
        <v>47280</v>
      </c>
      <c r="AJ107" s="263">
        <v>50520</v>
      </c>
      <c r="AK107" s="263">
        <v>53820</v>
      </c>
      <c r="AL107" t="s">
        <v>584</v>
      </c>
      <c r="AM107" t="s">
        <v>288</v>
      </c>
      <c r="AN107">
        <v>0</v>
      </c>
      <c r="AO107" t="s">
        <v>585</v>
      </c>
      <c r="AP107" t="s">
        <v>290</v>
      </c>
      <c r="AQ107">
        <v>207</v>
      </c>
    </row>
    <row r="108" spans="1:43">
      <c r="A108" t="str">
        <f t="shared" si="1"/>
        <v>5/30/2017 - 3/31/2018Hays</v>
      </c>
      <c r="B108" t="s">
        <v>587</v>
      </c>
      <c r="C108" t="s">
        <v>27</v>
      </c>
      <c r="D108">
        <v>81400</v>
      </c>
      <c r="E108" s="259">
        <v>28500</v>
      </c>
      <c r="F108" s="259">
        <v>32600</v>
      </c>
      <c r="G108" s="259">
        <v>36650</v>
      </c>
      <c r="H108" s="259">
        <v>40700</v>
      </c>
      <c r="I108" s="259">
        <v>44000</v>
      </c>
      <c r="J108" s="259">
        <v>47250</v>
      </c>
      <c r="K108" s="259">
        <v>50500</v>
      </c>
      <c r="L108" s="259">
        <v>53750</v>
      </c>
      <c r="M108" s="263">
        <v>34200</v>
      </c>
      <c r="N108" s="263">
        <v>39120</v>
      </c>
      <c r="O108" s="263">
        <v>43980</v>
      </c>
      <c r="P108" s="263">
        <v>48840</v>
      </c>
      <c r="Q108" s="263">
        <v>52800</v>
      </c>
      <c r="R108" s="263">
        <v>56700</v>
      </c>
      <c r="S108" s="263">
        <v>60600</v>
      </c>
      <c r="T108" s="263">
        <v>64500</v>
      </c>
      <c r="U108" t="s">
        <v>286</v>
      </c>
      <c r="V108" s="259">
        <v>29350</v>
      </c>
      <c r="W108" s="259">
        <v>33550</v>
      </c>
      <c r="X108" s="259">
        <v>37750</v>
      </c>
      <c r="Y108" s="259">
        <v>41900</v>
      </c>
      <c r="Z108" s="259">
        <v>45300</v>
      </c>
      <c r="AA108" s="259">
        <v>48650</v>
      </c>
      <c r="AB108" s="259">
        <v>52000</v>
      </c>
      <c r="AC108" s="259">
        <v>55350</v>
      </c>
      <c r="AD108" s="263">
        <v>35220</v>
      </c>
      <c r="AE108" s="263">
        <v>40260</v>
      </c>
      <c r="AF108" s="263">
        <v>45300</v>
      </c>
      <c r="AG108" s="263">
        <v>50280</v>
      </c>
      <c r="AH108" s="263">
        <v>54360</v>
      </c>
      <c r="AI108" s="263">
        <v>58380</v>
      </c>
      <c r="AJ108" s="263">
        <v>62400</v>
      </c>
      <c r="AK108" s="263">
        <v>66420</v>
      </c>
      <c r="AL108" t="s">
        <v>586</v>
      </c>
      <c r="AM108" t="s">
        <v>288</v>
      </c>
      <c r="AN108">
        <v>1</v>
      </c>
      <c r="AO108" t="s">
        <v>587</v>
      </c>
      <c r="AP108" t="s">
        <v>290</v>
      </c>
      <c r="AQ108">
        <v>209</v>
      </c>
    </row>
    <row r="109" spans="1:43">
      <c r="A109" t="str">
        <f t="shared" si="1"/>
        <v>5/30/2017 - 3/31/2018Hemphill</v>
      </c>
      <c r="B109" t="s">
        <v>590</v>
      </c>
      <c r="C109" t="s">
        <v>166</v>
      </c>
      <c r="D109">
        <v>67500</v>
      </c>
      <c r="E109" s="259">
        <v>23650</v>
      </c>
      <c r="F109" s="259">
        <v>27000</v>
      </c>
      <c r="G109" s="259">
        <v>30400</v>
      </c>
      <c r="H109" s="259">
        <v>33750</v>
      </c>
      <c r="I109" s="259">
        <v>36450</v>
      </c>
      <c r="J109" s="259">
        <v>39150</v>
      </c>
      <c r="K109" s="259">
        <v>41850</v>
      </c>
      <c r="L109" s="259">
        <v>44550</v>
      </c>
      <c r="M109" s="263">
        <v>28380</v>
      </c>
      <c r="N109" s="263">
        <v>32400</v>
      </c>
      <c r="O109" s="263">
        <v>36480</v>
      </c>
      <c r="P109" s="263">
        <v>40500</v>
      </c>
      <c r="Q109" s="263">
        <v>43740</v>
      </c>
      <c r="R109" s="263">
        <v>46980</v>
      </c>
      <c r="S109" s="263">
        <v>50220</v>
      </c>
      <c r="T109" s="263">
        <v>53460</v>
      </c>
      <c r="U109" t="s">
        <v>286</v>
      </c>
      <c r="V109" s="259">
        <v>28500</v>
      </c>
      <c r="W109" s="259">
        <v>32550</v>
      </c>
      <c r="X109" s="259">
        <v>36600</v>
      </c>
      <c r="Y109" s="259">
        <v>40650</v>
      </c>
      <c r="Z109" s="259">
        <v>43950</v>
      </c>
      <c r="AA109" s="259">
        <v>47200</v>
      </c>
      <c r="AB109" s="259">
        <v>50450</v>
      </c>
      <c r="AC109" s="259">
        <v>53700</v>
      </c>
      <c r="AD109" s="263">
        <v>34200</v>
      </c>
      <c r="AE109" s="263">
        <v>39060</v>
      </c>
      <c r="AF109" s="263">
        <v>43920</v>
      </c>
      <c r="AG109" s="263">
        <v>48780</v>
      </c>
      <c r="AH109" s="263">
        <v>52740</v>
      </c>
      <c r="AI109" s="263">
        <v>56640</v>
      </c>
      <c r="AJ109" s="263">
        <v>60540</v>
      </c>
      <c r="AK109" s="263">
        <v>64440</v>
      </c>
      <c r="AL109" t="s">
        <v>589</v>
      </c>
      <c r="AM109" t="s">
        <v>288</v>
      </c>
      <c r="AN109">
        <v>0</v>
      </c>
      <c r="AO109" t="s">
        <v>590</v>
      </c>
      <c r="AP109" t="s">
        <v>290</v>
      </c>
      <c r="AQ109">
        <v>211</v>
      </c>
    </row>
    <row r="110" spans="1:43">
      <c r="A110" t="str">
        <f t="shared" si="1"/>
        <v>5/30/2017 - 3/31/2018Henderson</v>
      </c>
      <c r="B110" t="s">
        <v>593</v>
      </c>
      <c r="C110" t="s">
        <v>167</v>
      </c>
      <c r="D110">
        <v>49700</v>
      </c>
      <c r="E110" s="259">
        <v>19000</v>
      </c>
      <c r="F110" s="259">
        <v>21700</v>
      </c>
      <c r="G110" s="259">
        <v>24400</v>
      </c>
      <c r="H110" s="259">
        <v>27100</v>
      </c>
      <c r="I110" s="259">
        <v>29300</v>
      </c>
      <c r="J110" s="259">
        <v>31450</v>
      </c>
      <c r="K110" s="259">
        <v>33650</v>
      </c>
      <c r="L110" s="259">
        <v>35800</v>
      </c>
      <c r="M110" s="263">
        <v>22800</v>
      </c>
      <c r="N110" s="263">
        <v>26040</v>
      </c>
      <c r="O110" s="263">
        <v>29280</v>
      </c>
      <c r="P110" s="263">
        <v>32520</v>
      </c>
      <c r="Q110" s="263">
        <v>35160</v>
      </c>
      <c r="R110" s="263">
        <v>37740</v>
      </c>
      <c r="S110" s="263">
        <v>40380</v>
      </c>
      <c r="T110" s="263">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59">
        <v>19000</v>
      </c>
      <c r="F111" s="259">
        <v>21700</v>
      </c>
      <c r="G111" s="259">
        <v>24400</v>
      </c>
      <c r="H111" s="259">
        <v>27100</v>
      </c>
      <c r="I111" s="259">
        <v>29300</v>
      </c>
      <c r="J111" s="259">
        <v>31450</v>
      </c>
      <c r="K111" s="259">
        <v>33650</v>
      </c>
      <c r="L111" s="259">
        <v>35800</v>
      </c>
      <c r="M111" s="263">
        <v>22800</v>
      </c>
      <c r="N111" s="263">
        <v>26040</v>
      </c>
      <c r="O111" s="263">
        <v>29280</v>
      </c>
      <c r="P111" s="263">
        <v>32520</v>
      </c>
      <c r="Q111" s="263">
        <v>35160</v>
      </c>
      <c r="R111" s="263">
        <v>37740</v>
      </c>
      <c r="S111" s="263">
        <v>40380</v>
      </c>
      <c r="T111" s="263">
        <v>42960</v>
      </c>
      <c r="U111" t="s">
        <v>286</v>
      </c>
      <c r="V111" s="259">
        <v>19500</v>
      </c>
      <c r="W111" s="259">
        <v>22250</v>
      </c>
      <c r="X111" s="259">
        <v>25050</v>
      </c>
      <c r="Y111" s="259">
        <v>27800</v>
      </c>
      <c r="Z111" s="259">
        <v>30050</v>
      </c>
      <c r="AA111" s="259">
        <v>32250</v>
      </c>
      <c r="AB111" s="259">
        <v>34500</v>
      </c>
      <c r="AC111" s="259">
        <v>36700</v>
      </c>
      <c r="AD111" s="263">
        <v>23400</v>
      </c>
      <c r="AE111" s="263">
        <v>26700</v>
      </c>
      <c r="AF111" s="263">
        <v>30060</v>
      </c>
      <c r="AG111" s="263">
        <v>33360</v>
      </c>
      <c r="AH111" s="263">
        <v>36060</v>
      </c>
      <c r="AI111" s="263">
        <v>38700</v>
      </c>
      <c r="AJ111" s="263">
        <v>41400</v>
      </c>
      <c r="AK111" s="263">
        <v>44040</v>
      </c>
      <c r="AL111" t="s">
        <v>595</v>
      </c>
      <c r="AM111" t="s">
        <v>288</v>
      </c>
      <c r="AN111">
        <v>1</v>
      </c>
      <c r="AO111" t="s">
        <v>596</v>
      </c>
      <c r="AP111" t="s">
        <v>290</v>
      </c>
      <c r="AQ111">
        <v>215</v>
      </c>
    </row>
    <row r="112" spans="1:43">
      <c r="A112" t="str">
        <f t="shared" si="1"/>
        <v>5/30/2017 - 3/31/2018Hill</v>
      </c>
      <c r="B112" t="s">
        <v>599</v>
      </c>
      <c r="C112" t="s">
        <v>168</v>
      </c>
      <c r="D112">
        <v>53300</v>
      </c>
      <c r="E112" s="259">
        <v>19000</v>
      </c>
      <c r="F112" s="259">
        <v>21700</v>
      </c>
      <c r="G112" s="259">
        <v>24400</v>
      </c>
      <c r="H112" s="259">
        <v>27100</v>
      </c>
      <c r="I112" s="259">
        <v>29300</v>
      </c>
      <c r="J112" s="259">
        <v>31450</v>
      </c>
      <c r="K112" s="259">
        <v>33650</v>
      </c>
      <c r="L112" s="259">
        <v>35800</v>
      </c>
      <c r="M112" s="263">
        <v>22800</v>
      </c>
      <c r="N112" s="263">
        <v>26040</v>
      </c>
      <c r="O112" s="263">
        <v>29280</v>
      </c>
      <c r="P112" s="263">
        <v>32520</v>
      </c>
      <c r="Q112" s="263">
        <v>35160</v>
      </c>
      <c r="R112" s="263">
        <v>37740</v>
      </c>
      <c r="S112" s="263">
        <v>40380</v>
      </c>
      <c r="T112" s="263">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59">
        <v>21600</v>
      </c>
      <c r="F113" s="259">
        <v>24700</v>
      </c>
      <c r="G113" s="259">
        <v>27800</v>
      </c>
      <c r="H113" s="259">
        <v>30850</v>
      </c>
      <c r="I113" s="259">
        <v>33350</v>
      </c>
      <c r="J113" s="259">
        <v>35800</v>
      </c>
      <c r="K113" s="259">
        <v>38300</v>
      </c>
      <c r="L113" s="259">
        <v>40750</v>
      </c>
      <c r="M113" s="263">
        <v>25920</v>
      </c>
      <c r="N113" s="263">
        <v>29640</v>
      </c>
      <c r="O113" s="263">
        <v>33360</v>
      </c>
      <c r="P113" s="263">
        <v>37020</v>
      </c>
      <c r="Q113" s="263">
        <v>40020</v>
      </c>
      <c r="R113" s="263">
        <v>42960</v>
      </c>
      <c r="S113" s="263">
        <v>45960</v>
      </c>
      <c r="T113" s="263">
        <v>48900</v>
      </c>
      <c r="U113" t="s">
        <v>286</v>
      </c>
      <c r="V113" s="259">
        <v>22350</v>
      </c>
      <c r="W113" s="259">
        <v>25550</v>
      </c>
      <c r="X113" s="259">
        <v>28750</v>
      </c>
      <c r="Y113" s="259">
        <v>31900</v>
      </c>
      <c r="Z113" s="259">
        <v>34500</v>
      </c>
      <c r="AA113" s="259">
        <v>37050</v>
      </c>
      <c r="AB113" s="259">
        <v>39600</v>
      </c>
      <c r="AC113" s="259">
        <v>42150</v>
      </c>
      <c r="AD113" s="263">
        <v>26820</v>
      </c>
      <c r="AE113" s="263">
        <v>30660</v>
      </c>
      <c r="AF113" s="263">
        <v>34500</v>
      </c>
      <c r="AG113" s="263">
        <v>38280</v>
      </c>
      <c r="AH113" s="263">
        <v>41400</v>
      </c>
      <c r="AI113" s="263">
        <v>44460</v>
      </c>
      <c r="AJ113" s="263">
        <v>47520</v>
      </c>
      <c r="AK113" s="263">
        <v>50580</v>
      </c>
      <c r="AL113" t="s">
        <v>601</v>
      </c>
      <c r="AM113" t="s">
        <v>288</v>
      </c>
      <c r="AN113">
        <v>0</v>
      </c>
      <c r="AO113" t="s">
        <v>602</v>
      </c>
      <c r="AP113" t="s">
        <v>290</v>
      </c>
      <c r="AQ113">
        <v>219</v>
      </c>
    </row>
    <row r="114" spans="1:43">
      <c r="A114" t="str">
        <f t="shared" si="1"/>
        <v>5/30/2017 - 3/31/2018Hood</v>
      </c>
      <c r="B114" t="s">
        <v>605</v>
      </c>
      <c r="C114" t="s">
        <v>170</v>
      </c>
      <c r="D114">
        <v>65900</v>
      </c>
      <c r="E114" s="259">
        <v>23100</v>
      </c>
      <c r="F114" s="259">
        <v>26400</v>
      </c>
      <c r="G114" s="259">
        <v>29700</v>
      </c>
      <c r="H114" s="259">
        <v>32950</v>
      </c>
      <c r="I114" s="259">
        <v>35600</v>
      </c>
      <c r="J114" s="259">
        <v>38250</v>
      </c>
      <c r="K114" s="259">
        <v>40900</v>
      </c>
      <c r="L114" s="259">
        <v>43500</v>
      </c>
      <c r="M114" s="263">
        <v>27720</v>
      </c>
      <c r="N114" s="263">
        <v>31680</v>
      </c>
      <c r="O114" s="263">
        <v>35640</v>
      </c>
      <c r="P114" s="263">
        <v>39540</v>
      </c>
      <c r="Q114" s="263">
        <v>42720</v>
      </c>
      <c r="R114" s="263">
        <v>45900</v>
      </c>
      <c r="S114" s="263">
        <v>49080</v>
      </c>
      <c r="T114" s="263">
        <v>52200</v>
      </c>
      <c r="U114" t="s">
        <v>286</v>
      </c>
      <c r="V114" s="259">
        <v>25550</v>
      </c>
      <c r="W114" s="259">
        <v>29200</v>
      </c>
      <c r="X114" s="259">
        <v>32850</v>
      </c>
      <c r="Y114" s="259">
        <v>36500</v>
      </c>
      <c r="Z114" s="259">
        <v>39450</v>
      </c>
      <c r="AA114" s="259">
        <v>42350</v>
      </c>
      <c r="AB114" s="259">
        <v>45300</v>
      </c>
      <c r="AC114" s="259">
        <v>48200</v>
      </c>
      <c r="AD114" s="263">
        <v>30660</v>
      </c>
      <c r="AE114" s="263">
        <v>35040</v>
      </c>
      <c r="AF114" s="263">
        <v>39420</v>
      </c>
      <c r="AG114" s="263">
        <v>43800</v>
      </c>
      <c r="AH114" s="263">
        <v>47340</v>
      </c>
      <c r="AI114" s="263">
        <v>50820</v>
      </c>
      <c r="AJ114" s="263">
        <v>54360</v>
      </c>
      <c r="AK114" s="263">
        <v>57840</v>
      </c>
      <c r="AL114" t="s">
        <v>604</v>
      </c>
      <c r="AM114" t="s">
        <v>288</v>
      </c>
      <c r="AN114">
        <v>1</v>
      </c>
      <c r="AO114" t="s">
        <v>605</v>
      </c>
      <c r="AP114" t="s">
        <v>290</v>
      </c>
      <c r="AQ114">
        <v>221</v>
      </c>
    </row>
    <row r="115" spans="1:43">
      <c r="A115" t="str">
        <f t="shared" si="1"/>
        <v>5/30/2017 - 3/31/2018Hopkins</v>
      </c>
      <c r="B115" t="s">
        <v>608</v>
      </c>
      <c r="C115" t="s">
        <v>171</v>
      </c>
      <c r="D115">
        <v>54300</v>
      </c>
      <c r="E115" s="259">
        <v>19050</v>
      </c>
      <c r="F115" s="259">
        <v>21750</v>
      </c>
      <c r="G115" s="259">
        <v>24450</v>
      </c>
      <c r="H115" s="259">
        <v>27150</v>
      </c>
      <c r="I115" s="259">
        <v>29350</v>
      </c>
      <c r="J115" s="259">
        <v>31500</v>
      </c>
      <c r="K115" s="259">
        <v>33700</v>
      </c>
      <c r="L115" s="259">
        <v>35850</v>
      </c>
      <c r="M115" s="263">
        <v>22860</v>
      </c>
      <c r="N115" s="263">
        <v>26100</v>
      </c>
      <c r="O115" s="263">
        <v>29340</v>
      </c>
      <c r="P115" s="263">
        <v>32580</v>
      </c>
      <c r="Q115" s="263">
        <v>35220</v>
      </c>
      <c r="R115" s="263">
        <v>37800</v>
      </c>
      <c r="S115" s="263">
        <v>40440</v>
      </c>
      <c r="T115" s="263">
        <v>43020</v>
      </c>
      <c r="U115" t="s">
        <v>286</v>
      </c>
      <c r="V115" s="259">
        <v>19850</v>
      </c>
      <c r="W115" s="259">
        <v>22650</v>
      </c>
      <c r="X115" s="259">
        <v>25500</v>
      </c>
      <c r="Y115" s="259">
        <v>28300</v>
      </c>
      <c r="Z115" s="259">
        <v>30600</v>
      </c>
      <c r="AA115" s="259">
        <v>32850</v>
      </c>
      <c r="AB115" s="259">
        <v>35100</v>
      </c>
      <c r="AC115" s="259">
        <v>37400</v>
      </c>
      <c r="AD115" s="263">
        <v>23820</v>
      </c>
      <c r="AE115" s="263">
        <v>27180</v>
      </c>
      <c r="AF115" s="263">
        <v>30600</v>
      </c>
      <c r="AG115" s="263">
        <v>33960</v>
      </c>
      <c r="AH115" s="263">
        <v>36720</v>
      </c>
      <c r="AI115" s="263">
        <v>39420</v>
      </c>
      <c r="AJ115" s="263">
        <v>42120</v>
      </c>
      <c r="AK115" s="263">
        <v>44880</v>
      </c>
      <c r="AL115" t="s">
        <v>607</v>
      </c>
      <c r="AM115" t="s">
        <v>288</v>
      </c>
      <c r="AN115">
        <v>0</v>
      </c>
      <c r="AO115" t="s">
        <v>608</v>
      </c>
      <c r="AP115" t="s">
        <v>290</v>
      </c>
      <c r="AQ115">
        <v>223</v>
      </c>
    </row>
    <row r="116" spans="1:43">
      <c r="A116" t="str">
        <f t="shared" si="1"/>
        <v>5/30/2017 - 3/31/2018Houston</v>
      </c>
      <c r="B116" t="s">
        <v>611</v>
      </c>
      <c r="C116" t="s">
        <v>172</v>
      </c>
      <c r="D116">
        <v>48700</v>
      </c>
      <c r="E116" s="259">
        <v>19000</v>
      </c>
      <c r="F116" s="259">
        <v>21700</v>
      </c>
      <c r="G116" s="259">
        <v>24400</v>
      </c>
      <c r="H116" s="259">
        <v>27100</v>
      </c>
      <c r="I116" s="259">
        <v>29300</v>
      </c>
      <c r="J116" s="259">
        <v>31450</v>
      </c>
      <c r="K116" s="259">
        <v>33650</v>
      </c>
      <c r="L116" s="259">
        <v>35800</v>
      </c>
      <c r="M116" s="263">
        <v>22800</v>
      </c>
      <c r="N116" s="263">
        <v>26040</v>
      </c>
      <c r="O116" s="263">
        <v>29280</v>
      </c>
      <c r="P116" s="263">
        <v>32520</v>
      </c>
      <c r="Q116" s="263">
        <v>35160</v>
      </c>
      <c r="R116" s="263">
        <v>37740</v>
      </c>
      <c r="S116" s="263">
        <v>40380</v>
      </c>
      <c r="T116" s="263">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59">
        <v>21500</v>
      </c>
      <c r="F117" s="259">
        <v>24550</v>
      </c>
      <c r="G117" s="259">
        <v>27600</v>
      </c>
      <c r="H117" s="259">
        <v>30650</v>
      </c>
      <c r="I117" s="259">
        <v>33150</v>
      </c>
      <c r="J117" s="259">
        <v>35600</v>
      </c>
      <c r="K117" s="259">
        <v>38050</v>
      </c>
      <c r="L117" s="259">
        <v>40500</v>
      </c>
      <c r="M117" s="263">
        <v>25800</v>
      </c>
      <c r="N117" s="263">
        <v>29460</v>
      </c>
      <c r="O117" s="263">
        <v>33120</v>
      </c>
      <c r="P117" s="263">
        <v>36780</v>
      </c>
      <c r="Q117" s="263">
        <v>39780</v>
      </c>
      <c r="R117" s="263">
        <v>42720</v>
      </c>
      <c r="S117" s="263">
        <v>45660</v>
      </c>
      <c r="T117" s="263">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59">
        <v>19000</v>
      </c>
      <c r="F118" s="259">
        <v>21700</v>
      </c>
      <c r="G118" s="259">
        <v>24400</v>
      </c>
      <c r="H118" s="259">
        <v>27100</v>
      </c>
      <c r="I118" s="259">
        <v>29300</v>
      </c>
      <c r="J118" s="259">
        <v>31450</v>
      </c>
      <c r="K118" s="259">
        <v>33650</v>
      </c>
      <c r="L118" s="259">
        <v>35800</v>
      </c>
      <c r="M118" s="263">
        <v>22800</v>
      </c>
      <c r="N118" s="263">
        <v>26040</v>
      </c>
      <c r="O118" s="263">
        <v>29280</v>
      </c>
      <c r="P118" s="263">
        <v>32520</v>
      </c>
      <c r="Q118" s="263">
        <v>35160</v>
      </c>
      <c r="R118" s="263">
        <v>37740</v>
      </c>
      <c r="S118" s="263">
        <v>40380</v>
      </c>
      <c r="T118" s="263">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59">
        <v>25700</v>
      </c>
      <c r="F119" s="259">
        <v>29400</v>
      </c>
      <c r="G119" s="259">
        <v>33050</v>
      </c>
      <c r="H119" s="259">
        <v>36700</v>
      </c>
      <c r="I119" s="259">
        <v>39650</v>
      </c>
      <c r="J119" s="259">
        <v>42600</v>
      </c>
      <c r="K119" s="259">
        <v>45550</v>
      </c>
      <c r="L119" s="259">
        <v>48450</v>
      </c>
      <c r="M119" s="263">
        <v>30840</v>
      </c>
      <c r="N119" s="263">
        <v>35280</v>
      </c>
      <c r="O119" s="263">
        <v>39660</v>
      </c>
      <c r="P119" s="263">
        <v>44040</v>
      </c>
      <c r="Q119" s="263">
        <v>47580</v>
      </c>
      <c r="R119" s="263">
        <v>51120</v>
      </c>
      <c r="S119" s="263">
        <v>54660</v>
      </c>
      <c r="T119" s="263">
        <v>58140</v>
      </c>
      <c r="U119" t="s">
        <v>286</v>
      </c>
      <c r="V119" s="259">
        <v>26400</v>
      </c>
      <c r="W119" s="259">
        <v>30150</v>
      </c>
      <c r="X119" s="259">
        <v>33900</v>
      </c>
      <c r="Y119" s="259">
        <v>37650</v>
      </c>
      <c r="Z119" s="259">
        <v>40700</v>
      </c>
      <c r="AA119" s="259">
        <v>43700</v>
      </c>
      <c r="AB119" s="259">
        <v>46700</v>
      </c>
      <c r="AC119" s="259">
        <v>49700</v>
      </c>
      <c r="AD119" s="263">
        <v>31680</v>
      </c>
      <c r="AE119" s="263">
        <v>36180</v>
      </c>
      <c r="AF119" s="263">
        <v>40680</v>
      </c>
      <c r="AG119" s="263">
        <v>45180</v>
      </c>
      <c r="AH119" s="263">
        <v>48840</v>
      </c>
      <c r="AI119" s="263">
        <v>52440</v>
      </c>
      <c r="AJ119" s="263">
        <v>56040</v>
      </c>
      <c r="AK119" s="263">
        <v>59640</v>
      </c>
      <c r="AL119" t="s">
        <v>618</v>
      </c>
      <c r="AM119" t="s">
        <v>288</v>
      </c>
      <c r="AN119">
        <v>1</v>
      </c>
      <c r="AO119" t="s">
        <v>619</v>
      </c>
      <c r="AP119" t="s">
        <v>290</v>
      </c>
      <c r="AQ119">
        <v>231</v>
      </c>
    </row>
    <row r="120" spans="1:43">
      <c r="A120" t="str">
        <f t="shared" si="1"/>
        <v>5/30/2017 - 3/31/2018Hutchinson</v>
      </c>
      <c r="B120" t="s">
        <v>622</v>
      </c>
      <c r="C120" t="s">
        <v>176</v>
      </c>
      <c r="D120">
        <v>58300</v>
      </c>
      <c r="E120" s="259">
        <v>20450</v>
      </c>
      <c r="F120" s="259">
        <v>23350</v>
      </c>
      <c r="G120" s="259">
        <v>26250</v>
      </c>
      <c r="H120" s="259">
        <v>29150</v>
      </c>
      <c r="I120" s="259">
        <v>31500</v>
      </c>
      <c r="J120" s="259">
        <v>33850</v>
      </c>
      <c r="K120" s="259">
        <v>36150</v>
      </c>
      <c r="L120" s="259">
        <v>38500</v>
      </c>
      <c r="M120" s="263">
        <v>24540</v>
      </c>
      <c r="N120" s="263">
        <v>28020</v>
      </c>
      <c r="O120" s="263">
        <v>31500</v>
      </c>
      <c r="P120" s="263">
        <v>34980</v>
      </c>
      <c r="Q120" s="263">
        <v>37800</v>
      </c>
      <c r="R120" s="263">
        <v>40620</v>
      </c>
      <c r="S120" s="263">
        <v>43380</v>
      </c>
      <c r="T120" s="263">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59">
        <v>21500</v>
      </c>
      <c r="F121" s="259">
        <v>24600</v>
      </c>
      <c r="G121" s="259">
        <v>27650</v>
      </c>
      <c r="H121" s="259">
        <v>30700</v>
      </c>
      <c r="I121" s="259">
        <v>33200</v>
      </c>
      <c r="J121" s="259">
        <v>35650</v>
      </c>
      <c r="K121" s="259">
        <v>38100</v>
      </c>
      <c r="L121" s="259">
        <v>40550</v>
      </c>
      <c r="M121" s="263">
        <v>25800</v>
      </c>
      <c r="N121" s="263">
        <v>29520</v>
      </c>
      <c r="O121" s="263">
        <v>33180</v>
      </c>
      <c r="P121" s="263">
        <v>36840</v>
      </c>
      <c r="Q121" s="263">
        <v>39840</v>
      </c>
      <c r="R121" s="263">
        <v>42780</v>
      </c>
      <c r="S121" s="263">
        <v>45720</v>
      </c>
      <c r="T121" s="263">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59">
        <v>22050</v>
      </c>
      <c r="F122" s="259">
        <v>25200</v>
      </c>
      <c r="G122" s="259">
        <v>28350</v>
      </c>
      <c r="H122" s="259">
        <v>31450</v>
      </c>
      <c r="I122" s="259">
        <v>34000</v>
      </c>
      <c r="J122" s="259">
        <v>36500</v>
      </c>
      <c r="K122" s="259">
        <v>39000</v>
      </c>
      <c r="L122" s="259">
        <v>41550</v>
      </c>
      <c r="M122" s="263">
        <v>26460</v>
      </c>
      <c r="N122" s="263">
        <v>30240</v>
      </c>
      <c r="O122" s="263">
        <v>34020</v>
      </c>
      <c r="P122" s="263">
        <v>37740</v>
      </c>
      <c r="Q122" s="263">
        <v>40800</v>
      </c>
      <c r="R122" s="263">
        <v>43800</v>
      </c>
      <c r="S122" s="263">
        <v>46800</v>
      </c>
      <c r="T122" s="263">
        <v>49860</v>
      </c>
      <c r="U122" t="s">
        <v>286</v>
      </c>
      <c r="V122" s="259">
        <v>23300</v>
      </c>
      <c r="W122" s="259">
        <v>26600</v>
      </c>
      <c r="X122" s="259">
        <v>29950</v>
      </c>
      <c r="Y122" s="259">
        <v>33250</v>
      </c>
      <c r="Z122" s="259">
        <v>35950</v>
      </c>
      <c r="AA122" s="259">
        <v>38600</v>
      </c>
      <c r="AB122" s="259">
        <v>41250</v>
      </c>
      <c r="AC122" s="259">
        <v>43900</v>
      </c>
      <c r="AD122" s="263">
        <v>27960</v>
      </c>
      <c r="AE122" s="263">
        <v>31920</v>
      </c>
      <c r="AF122" s="263">
        <v>35940</v>
      </c>
      <c r="AG122" s="263">
        <v>39900</v>
      </c>
      <c r="AH122" s="263">
        <v>43140</v>
      </c>
      <c r="AI122" s="263">
        <v>46320</v>
      </c>
      <c r="AJ122" s="263">
        <v>49500</v>
      </c>
      <c r="AK122" s="263">
        <v>52680</v>
      </c>
      <c r="AL122" t="s">
        <v>627</v>
      </c>
      <c r="AM122" t="s">
        <v>288</v>
      </c>
      <c r="AN122">
        <v>0</v>
      </c>
      <c r="AO122" t="s">
        <v>628</v>
      </c>
      <c r="AP122" t="s">
        <v>290</v>
      </c>
      <c r="AQ122">
        <v>237</v>
      </c>
    </row>
    <row r="123" spans="1:43">
      <c r="A123" t="str">
        <f t="shared" si="1"/>
        <v>5/30/2017 - 3/31/2018Jackson</v>
      </c>
      <c r="B123" t="s">
        <v>631</v>
      </c>
      <c r="C123" t="s">
        <v>178</v>
      </c>
      <c r="D123">
        <v>65300</v>
      </c>
      <c r="E123" s="259">
        <v>22900</v>
      </c>
      <c r="F123" s="259">
        <v>26150</v>
      </c>
      <c r="G123" s="259">
        <v>29400</v>
      </c>
      <c r="H123" s="259">
        <v>32650</v>
      </c>
      <c r="I123" s="259">
        <v>35300</v>
      </c>
      <c r="J123" s="259">
        <v>37900</v>
      </c>
      <c r="K123" s="259">
        <v>40500</v>
      </c>
      <c r="L123" s="259">
        <v>43100</v>
      </c>
      <c r="M123" s="263">
        <v>27480</v>
      </c>
      <c r="N123" s="263">
        <v>31380</v>
      </c>
      <c r="O123" s="263">
        <v>35280</v>
      </c>
      <c r="P123" s="263">
        <v>39180</v>
      </c>
      <c r="Q123" s="263">
        <v>42360</v>
      </c>
      <c r="R123" s="263">
        <v>45480</v>
      </c>
      <c r="S123" s="263">
        <v>48600</v>
      </c>
      <c r="T123" s="263">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59">
        <v>19000</v>
      </c>
      <c r="F124" s="259">
        <v>21700</v>
      </c>
      <c r="G124" s="259">
        <v>24400</v>
      </c>
      <c r="H124" s="259">
        <v>27100</v>
      </c>
      <c r="I124" s="259">
        <v>29300</v>
      </c>
      <c r="J124" s="259">
        <v>31450</v>
      </c>
      <c r="K124" s="259">
        <v>33650</v>
      </c>
      <c r="L124" s="259">
        <v>35800</v>
      </c>
      <c r="M124" s="263">
        <v>22800</v>
      </c>
      <c r="N124" s="263">
        <v>26040</v>
      </c>
      <c r="O124" s="263">
        <v>29280</v>
      </c>
      <c r="P124" s="263">
        <v>32520</v>
      </c>
      <c r="Q124" s="263">
        <v>35160</v>
      </c>
      <c r="R124" s="263">
        <v>37740</v>
      </c>
      <c r="S124" s="263">
        <v>40380</v>
      </c>
      <c r="T124" s="263">
        <v>42960</v>
      </c>
      <c r="U124" t="s">
        <v>286</v>
      </c>
      <c r="V124" s="259">
        <v>19150</v>
      </c>
      <c r="W124" s="259">
        <v>21850</v>
      </c>
      <c r="X124" s="259">
        <v>24600</v>
      </c>
      <c r="Y124" s="259">
        <v>27300</v>
      </c>
      <c r="Z124" s="259">
        <v>29500</v>
      </c>
      <c r="AA124" s="259">
        <v>31700</v>
      </c>
      <c r="AB124" s="259">
        <v>33900</v>
      </c>
      <c r="AC124" s="259">
        <v>36050</v>
      </c>
      <c r="AD124" s="263">
        <v>22980</v>
      </c>
      <c r="AE124" s="263">
        <v>26220</v>
      </c>
      <c r="AF124" s="263">
        <v>29520</v>
      </c>
      <c r="AG124" s="263">
        <v>32760</v>
      </c>
      <c r="AH124" s="263">
        <v>35400</v>
      </c>
      <c r="AI124" s="263">
        <v>38040</v>
      </c>
      <c r="AJ124" s="263">
        <v>40680</v>
      </c>
      <c r="AK124" s="263">
        <v>43260</v>
      </c>
      <c r="AL124" t="s">
        <v>633</v>
      </c>
      <c r="AM124" t="s">
        <v>288</v>
      </c>
      <c r="AN124">
        <v>0</v>
      </c>
      <c r="AO124" t="s">
        <v>634</v>
      </c>
      <c r="AP124" t="s">
        <v>290</v>
      </c>
      <c r="AQ124">
        <v>241</v>
      </c>
    </row>
    <row r="125" spans="1:43">
      <c r="A125" t="str">
        <f t="shared" si="1"/>
        <v>5/30/2017 - 3/31/2018Jeff Davis</v>
      </c>
      <c r="B125" t="s">
        <v>637</v>
      </c>
      <c r="C125" t="s">
        <v>180</v>
      </c>
      <c r="D125">
        <v>64500</v>
      </c>
      <c r="E125" s="259">
        <v>21700</v>
      </c>
      <c r="F125" s="259">
        <v>24800</v>
      </c>
      <c r="G125" s="259">
        <v>27900</v>
      </c>
      <c r="H125" s="259">
        <v>31000</v>
      </c>
      <c r="I125" s="259">
        <v>33500</v>
      </c>
      <c r="J125" s="259">
        <v>36000</v>
      </c>
      <c r="K125" s="259">
        <v>38450</v>
      </c>
      <c r="L125" s="259">
        <v>40950</v>
      </c>
      <c r="M125" s="263">
        <v>26040</v>
      </c>
      <c r="N125" s="263">
        <v>29760</v>
      </c>
      <c r="O125" s="263">
        <v>33480</v>
      </c>
      <c r="P125" s="263">
        <v>37200</v>
      </c>
      <c r="Q125" s="263">
        <v>40200</v>
      </c>
      <c r="R125" s="263">
        <v>43200</v>
      </c>
      <c r="S125" s="263">
        <v>46140</v>
      </c>
      <c r="T125" s="263">
        <v>49140</v>
      </c>
      <c r="U125" t="s">
        <v>286</v>
      </c>
      <c r="V125" s="259">
        <v>24200</v>
      </c>
      <c r="W125" s="259">
        <v>27650</v>
      </c>
      <c r="X125" s="259">
        <v>31100</v>
      </c>
      <c r="Y125" s="259">
        <v>34550</v>
      </c>
      <c r="Z125" s="259">
        <v>37350</v>
      </c>
      <c r="AA125" s="259">
        <v>40100</v>
      </c>
      <c r="AB125" s="259">
        <v>42850</v>
      </c>
      <c r="AC125" s="259">
        <v>45650</v>
      </c>
      <c r="AD125" s="263">
        <v>29040</v>
      </c>
      <c r="AE125" s="263">
        <v>33180</v>
      </c>
      <c r="AF125" s="263">
        <v>37320</v>
      </c>
      <c r="AG125" s="263">
        <v>41460</v>
      </c>
      <c r="AH125" s="263">
        <v>44820</v>
      </c>
      <c r="AI125" s="263">
        <v>48120</v>
      </c>
      <c r="AJ125" s="263">
        <v>51420</v>
      </c>
      <c r="AK125" s="263">
        <v>54780</v>
      </c>
      <c r="AL125" t="s">
        <v>636</v>
      </c>
      <c r="AM125" t="s">
        <v>288</v>
      </c>
      <c r="AN125">
        <v>0</v>
      </c>
      <c r="AO125" t="s">
        <v>637</v>
      </c>
      <c r="AP125" t="s">
        <v>290</v>
      </c>
      <c r="AQ125">
        <v>243</v>
      </c>
    </row>
    <row r="126" spans="1:43">
      <c r="A126" t="str">
        <f t="shared" si="1"/>
        <v>5/30/2017 - 3/31/2018Jefferson</v>
      </c>
      <c r="B126" t="s">
        <v>639</v>
      </c>
      <c r="C126" t="s">
        <v>31</v>
      </c>
      <c r="D126">
        <v>55400</v>
      </c>
      <c r="E126" s="259">
        <v>19450</v>
      </c>
      <c r="F126" s="259">
        <v>22200</v>
      </c>
      <c r="G126" s="259">
        <v>25000</v>
      </c>
      <c r="H126" s="259">
        <v>27750</v>
      </c>
      <c r="I126" s="259">
        <v>30000</v>
      </c>
      <c r="J126" s="259">
        <v>32200</v>
      </c>
      <c r="K126" s="259">
        <v>34450</v>
      </c>
      <c r="L126" s="259">
        <v>36650</v>
      </c>
      <c r="M126" s="263">
        <v>23340</v>
      </c>
      <c r="N126" s="263">
        <v>26640</v>
      </c>
      <c r="O126" s="263">
        <v>30000</v>
      </c>
      <c r="P126" s="263">
        <v>33300</v>
      </c>
      <c r="Q126" s="263">
        <v>36000</v>
      </c>
      <c r="R126" s="263">
        <v>38640</v>
      </c>
      <c r="S126" s="263">
        <v>41340</v>
      </c>
      <c r="T126" s="263">
        <v>43980</v>
      </c>
      <c r="U126" t="s">
        <v>286</v>
      </c>
      <c r="V126" s="259">
        <v>20550</v>
      </c>
      <c r="W126" s="259">
        <v>23500</v>
      </c>
      <c r="X126" s="259">
        <v>26450</v>
      </c>
      <c r="Y126" s="259">
        <v>29350</v>
      </c>
      <c r="Z126" s="259">
        <v>31700</v>
      </c>
      <c r="AA126" s="259">
        <v>34050</v>
      </c>
      <c r="AB126" s="259">
        <v>36400</v>
      </c>
      <c r="AC126" s="259">
        <v>38750</v>
      </c>
      <c r="AD126" s="263">
        <v>24660</v>
      </c>
      <c r="AE126" s="263">
        <v>28200</v>
      </c>
      <c r="AF126" s="263">
        <v>31740</v>
      </c>
      <c r="AG126" s="263">
        <v>35220</v>
      </c>
      <c r="AH126" s="263">
        <v>38040</v>
      </c>
      <c r="AI126" s="263">
        <v>40860</v>
      </c>
      <c r="AJ126" s="263">
        <v>43680</v>
      </c>
      <c r="AK126" s="263">
        <v>46500</v>
      </c>
      <c r="AL126" t="s">
        <v>638</v>
      </c>
      <c r="AM126" t="s">
        <v>288</v>
      </c>
      <c r="AN126">
        <v>1</v>
      </c>
      <c r="AO126" t="s">
        <v>639</v>
      </c>
      <c r="AP126" t="s">
        <v>290</v>
      </c>
      <c r="AQ126">
        <v>245</v>
      </c>
    </row>
    <row r="127" spans="1:43">
      <c r="A127" t="str">
        <f t="shared" si="1"/>
        <v>5/30/2017 - 3/31/2018Jim Hogg</v>
      </c>
      <c r="B127" t="s">
        <v>642</v>
      </c>
      <c r="C127" t="s">
        <v>181</v>
      </c>
      <c r="D127">
        <v>41600</v>
      </c>
      <c r="E127" s="259">
        <v>19000</v>
      </c>
      <c r="F127" s="259">
        <v>21700</v>
      </c>
      <c r="G127" s="259">
        <v>24400</v>
      </c>
      <c r="H127" s="259">
        <v>27100</v>
      </c>
      <c r="I127" s="259">
        <v>29300</v>
      </c>
      <c r="J127" s="259">
        <v>31450</v>
      </c>
      <c r="K127" s="259">
        <v>33650</v>
      </c>
      <c r="L127" s="259">
        <v>35800</v>
      </c>
      <c r="M127" s="263">
        <v>22800</v>
      </c>
      <c r="N127" s="263">
        <v>26040</v>
      </c>
      <c r="O127" s="263">
        <v>29280</v>
      </c>
      <c r="P127" s="263">
        <v>32520</v>
      </c>
      <c r="Q127" s="263">
        <v>35160</v>
      </c>
      <c r="R127" s="263">
        <v>37740</v>
      </c>
      <c r="S127" s="263">
        <v>40380</v>
      </c>
      <c r="T127" s="263">
        <v>42960</v>
      </c>
      <c r="U127" t="s">
        <v>286</v>
      </c>
      <c r="V127" s="259">
        <v>19900</v>
      </c>
      <c r="W127" s="259">
        <v>22750</v>
      </c>
      <c r="X127" s="259">
        <v>25600</v>
      </c>
      <c r="Y127" s="259">
        <v>28400</v>
      </c>
      <c r="Z127" s="259">
        <v>30700</v>
      </c>
      <c r="AA127" s="259">
        <v>32950</v>
      </c>
      <c r="AB127" s="259">
        <v>35250</v>
      </c>
      <c r="AC127" s="259">
        <v>37500</v>
      </c>
      <c r="AD127" s="263">
        <v>23880</v>
      </c>
      <c r="AE127" s="263">
        <v>27300</v>
      </c>
      <c r="AF127" s="263">
        <v>30720</v>
      </c>
      <c r="AG127" s="263">
        <v>34080</v>
      </c>
      <c r="AH127" s="263">
        <v>36840</v>
      </c>
      <c r="AI127" s="263">
        <v>39540</v>
      </c>
      <c r="AJ127" s="263">
        <v>42300</v>
      </c>
      <c r="AK127" s="263">
        <v>45000</v>
      </c>
      <c r="AL127" t="s">
        <v>641</v>
      </c>
      <c r="AM127" t="s">
        <v>288</v>
      </c>
      <c r="AN127">
        <v>0</v>
      </c>
      <c r="AO127" t="s">
        <v>642</v>
      </c>
      <c r="AP127" t="s">
        <v>290</v>
      </c>
      <c r="AQ127">
        <v>247</v>
      </c>
    </row>
    <row r="128" spans="1:43">
      <c r="A128" t="str">
        <f t="shared" si="1"/>
        <v>5/30/2017 - 3/31/2018Jim Wells</v>
      </c>
      <c r="B128" t="s">
        <v>645</v>
      </c>
      <c r="C128" t="s">
        <v>182</v>
      </c>
      <c r="D128">
        <v>53700</v>
      </c>
      <c r="E128" s="259">
        <v>19000</v>
      </c>
      <c r="F128" s="259">
        <v>21700</v>
      </c>
      <c r="G128" s="259">
        <v>24400</v>
      </c>
      <c r="H128" s="259">
        <v>27100</v>
      </c>
      <c r="I128" s="259">
        <v>29300</v>
      </c>
      <c r="J128" s="259">
        <v>31450</v>
      </c>
      <c r="K128" s="259">
        <v>33650</v>
      </c>
      <c r="L128" s="259">
        <v>35800</v>
      </c>
      <c r="M128" s="263">
        <v>22800</v>
      </c>
      <c r="N128" s="263">
        <v>26040</v>
      </c>
      <c r="O128" s="263">
        <v>29280</v>
      </c>
      <c r="P128" s="263">
        <v>32520</v>
      </c>
      <c r="Q128" s="263">
        <v>35160</v>
      </c>
      <c r="R128" s="263">
        <v>37740</v>
      </c>
      <c r="S128" s="263">
        <v>40380</v>
      </c>
      <c r="T128" s="263">
        <v>42960</v>
      </c>
      <c r="U128" t="s">
        <v>286</v>
      </c>
      <c r="V128" s="259">
        <v>20400</v>
      </c>
      <c r="W128" s="259">
        <v>23300</v>
      </c>
      <c r="X128" s="259">
        <v>26200</v>
      </c>
      <c r="Y128" s="259">
        <v>29100</v>
      </c>
      <c r="Z128" s="259">
        <v>31450</v>
      </c>
      <c r="AA128" s="259">
        <v>33800</v>
      </c>
      <c r="AB128" s="259">
        <v>36100</v>
      </c>
      <c r="AC128" s="259">
        <v>38450</v>
      </c>
      <c r="AD128" s="263">
        <v>24480</v>
      </c>
      <c r="AE128" s="263">
        <v>27960</v>
      </c>
      <c r="AF128" s="263">
        <v>31440</v>
      </c>
      <c r="AG128" s="263">
        <v>34920</v>
      </c>
      <c r="AH128" s="263">
        <v>37740</v>
      </c>
      <c r="AI128" s="263">
        <v>40560</v>
      </c>
      <c r="AJ128" s="263">
        <v>43320</v>
      </c>
      <c r="AK128" s="263">
        <v>46140</v>
      </c>
      <c r="AL128" t="s">
        <v>644</v>
      </c>
      <c r="AM128" t="s">
        <v>288</v>
      </c>
      <c r="AN128">
        <v>0</v>
      </c>
      <c r="AO128" t="s">
        <v>645</v>
      </c>
      <c r="AP128" t="s">
        <v>290</v>
      </c>
      <c r="AQ128">
        <v>249</v>
      </c>
    </row>
    <row r="129" spans="1:43">
      <c r="A129" t="str">
        <f t="shared" si="1"/>
        <v>5/30/2017 - 3/31/2018Johnson</v>
      </c>
      <c r="B129" t="s">
        <v>648</v>
      </c>
      <c r="C129" t="s">
        <v>46</v>
      </c>
      <c r="D129">
        <v>71400</v>
      </c>
      <c r="E129" s="259">
        <v>25000</v>
      </c>
      <c r="F129" s="259">
        <v>28600</v>
      </c>
      <c r="G129" s="259">
        <v>32150</v>
      </c>
      <c r="H129" s="259">
        <v>35700</v>
      </c>
      <c r="I129" s="259">
        <v>38600</v>
      </c>
      <c r="J129" s="259">
        <v>41450</v>
      </c>
      <c r="K129" s="259">
        <v>44300</v>
      </c>
      <c r="L129" s="259">
        <v>47150</v>
      </c>
      <c r="M129" s="263">
        <v>30000</v>
      </c>
      <c r="N129" s="263">
        <v>34320</v>
      </c>
      <c r="O129" s="263">
        <v>38580</v>
      </c>
      <c r="P129" s="263">
        <v>42840</v>
      </c>
      <c r="Q129" s="263">
        <v>46320</v>
      </c>
      <c r="R129" s="263">
        <v>49740</v>
      </c>
      <c r="S129" s="263">
        <v>53160</v>
      </c>
      <c r="T129" s="263">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59">
        <v>19650</v>
      </c>
      <c r="F130" s="259">
        <v>22450</v>
      </c>
      <c r="G130" s="259">
        <v>25250</v>
      </c>
      <c r="H130" s="259">
        <v>28050</v>
      </c>
      <c r="I130" s="259">
        <v>30300</v>
      </c>
      <c r="J130" s="259">
        <v>32550</v>
      </c>
      <c r="K130" s="259">
        <v>34800</v>
      </c>
      <c r="L130" s="259">
        <v>37050</v>
      </c>
      <c r="M130" s="263">
        <v>23580</v>
      </c>
      <c r="N130" s="263">
        <v>26940</v>
      </c>
      <c r="O130" s="263">
        <v>30300</v>
      </c>
      <c r="P130" s="263">
        <v>33660</v>
      </c>
      <c r="Q130" s="263">
        <v>36360</v>
      </c>
      <c r="R130" s="263">
        <v>39060</v>
      </c>
      <c r="S130" s="263">
        <v>41760</v>
      </c>
      <c r="T130" s="263">
        <v>44460</v>
      </c>
      <c r="U130" t="s">
        <v>286</v>
      </c>
      <c r="V130" s="259">
        <v>20300</v>
      </c>
      <c r="W130" s="259">
        <v>23200</v>
      </c>
      <c r="X130" s="259">
        <v>26100</v>
      </c>
      <c r="Y130" s="259">
        <v>29000</v>
      </c>
      <c r="Z130" s="259">
        <v>31350</v>
      </c>
      <c r="AA130" s="259">
        <v>33650</v>
      </c>
      <c r="AB130" s="259">
        <v>36000</v>
      </c>
      <c r="AC130" s="259">
        <v>38300</v>
      </c>
      <c r="AD130" s="263">
        <v>24360</v>
      </c>
      <c r="AE130" s="263">
        <v>27840</v>
      </c>
      <c r="AF130" s="263">
        <v>31320</v>
      </c>
      <c r="AG130" s="263">
        <v>34800</v>
      </c>
      <c r="AH130" s="263">
        <v>37620</v>
      </c>
      <c r="AI130" s="263">
        <v>40380</v>
      </c>
      <c r="AJ130" s="263">
        <v>43200</v>
      </c>
      <c r="AK130" s="263">
        <v>45960</v>
      </c>
      <c r="AL130" t="s">
        <v>649</v>
      </c>
      <c r="AM130" t="s">
        <v>288</v>
      </c>
      <c r="AN130">
        <v>1</v>
      </c>
      <c r="AO130" t="s">
        <v>650</v>
      </c>
      <c r="AP130" t="s">
        <v>290</v>
      </c>
      <c r="AQ130">
        <v>253</v>
      </c>
    </row>
    <row r="131" spans="1:43">
      <c r="A131" t="str">
        <f t="shared" si="1"/>
        <v>5/30/2017 - 3/31/2018Karnes</v>
      </c>
      <c r="B131" t="s">
        <v>653</v>
      </c>
      <c r="C131" t="s">
        <v>183</v>
      </c>
      <c r="D131">
        <v>59800</v>
      </c>
      <c r="E131" s="259">
        <v>20600</v>
      </c>
      <c r="F131" s="259">
        <v>23550</v>
      </c>
      <c r="G131" s="259">
        <v>26500</v>
      </c>
      <c r="H131" s="259">
        <v>29400</v>
      </c>
      <c r="I131" s="259">
        <v>31800</v>
      </c>
      <c r="J131" s="259">
        <v>34150</v>
      </c>
      <c r="K131" s="259">
        <v>36500</v>
      </c>
      <c r="L131" s="259">
        <v>38850</v>
      </c>
      <c r="M131" s="263">
        <v>24720</v>
      </c>
      <c r="N131" s="263">
        <v>28260</v>
      </c>
      <c r="O131" s="263">
        <v>31800</v>
      </c>
      <c r="P131" s="263">
        <v>35280</v>
      </c>
      <c r="Q131" s="263">
        <v>38160</v>
      </c>
      <c r="R131" s="263">
        <v>40980</v>
      </c>
      <c r="S131" s="263">
        <v>43800</v>
      </c>
      <c r="T131" s="263">
        <v>46620</v>
      </c>
      <c r="U131" t="s">
        <v>286</v>
      </c>
      <c r="V131" s="259">
        <v>25100</v>
      </c>
      <c r="W131" s="259">
        <v>28650</v>
      </c>
      <c r="X131" s="259">
        <v>32250</v>
      </c>
      <c r="Y131" s="259">
        <v>35800</v>
      </c>
      <c r="Z131" s="259">
        <v>38700</v>
      </c>
      <c r="AA131" s="259">
        <v>41550</v>
      </c>
      <c r="AB131" s="259">
        <v>44400</v>
      </c>
      <c r="AC131" s="259">
        <v>47300</v>
      </c>
      <c r="AD131" s="263">
        <v>30120</v>
      </c>
      <c r="AE131" s="263">
        <v>34380</v>
      </c>
      <c r="AF131" s="263">
        <v>38700</v>
      </c>
      <c r="AG131" s="263">
        <v>42960</v>
      </c>
      <c r="AH131" s="263">
        <v>46440</v>
      </c>
      <c r="AI131" s="263">
        <v>49860</v>
      </c>
      <c r="AJ131" s="263">
        <v>53280</v>
      </c>
      <c r="AK131" s="263">
        <v>56760</v>
      </c>
      <c r="AL131" t="s">
        <v>652</v>
      </c>
      <c r="AM131" t="s">
        <v>288</v>
      </c>
      <c r="AN131">
        <v>0</v>
      </c>
      <c r="AO131" t="s">
        <v>653</v>
      </c>
      <c r="AP131" t="s">
        <v>290</v>
      </c>
      <c r="AQ131">
        <v>255</v>
      </c>
    </row>
    <row r="132" spans="1:43">
      <c r="A132" t="str">
        <f t="shared" si="1"/>
        <v>5/30/2017 - 3/31/2018Kaufman</v>
      </c>
      <c r="B132" t="s">
        <v>655</v>
      </c>
      <c r="C132" t="s">
        <v>47</v>
      </c>
      <c r="D132">
        <v>73400</v>
      </c>
      <c r="E132" s="259">
        <v>25700</v>
      </c>
      <c r="F132" s="259">
        <v>29400</v>
      </c>
      <c r="G132" s="259">
        <v>33050</v>
      </c>
      <c r="H132" s="259">
        <v>36700</v>
      </c>
      <c r="I132" s="259">
        <v>39650</v>
      </c>
      <c r="J132" s="259">
        <v>42600</v>
      </c>
      <c r="K132" s="259">
        <v>45550</v>
      </c>
      <c r="L132" s="259">
        <v>48450</v>
      </c>
      <c r="M132" s="263">
        <v>30840</v>
      </c>
      <c r="N132" s="263">
        <v>35280</v>
      </c>
      <c r="O132" s="263">
        <v>39660</v>
      </c>
      <c r="P132" s="263">
        <v>44040</v>
      </c>
      <c r="Q132" s="263">
        <v>47580</v>
      </c>
      <c r="R132" s="263">
        <v>51120</v>
      </c>
      <c r="S132" s="263">
        <v>54660</v>
      </c>
      <c r="T132" s="263">
        <v>58140</v>
      </c>
      <c r="U132" t="s">
        <v>286</v>
      </c>
      <c r="V132" s="259">
        <v>26400</v>
      </c>
      <c r="W132" s="259">
        <v>30150</v>
      </c>
      <c r="X132" s="259">
        <v>33900</v>
      </c>
      <c r="Y132" s="259">
        <v>37650</v>
      </c>
      <c r="Z132" s="259">
        <v>40700</v>
      </c>
      <c r="AA132" s="259">
        <v>43700</v>
      </c>
      <c r="AB132" s="259">
        <v>46700</v>
      </c>
      <c r="AC132" s="259">
        <v>49700</v>
      </c>
      <c r="AD132" s="263">
        <v>31680</v>
      </c>
      <c r="AE132" s="263">
        <v>36180</v>
      </c>
      <c r="AF132" s="263">
        <v>40680</v>
      </c>
      <c r="AG132" s="263">
        <v>45180</v>
      </c>
      <c r="AH132" s="263">
        <v>48840</v>
      </c>
      <c r="AI132" s="263">
        <v>52440</v>
      </c>
      <c r="AJ132" s="263">
        <v>56040</v>
      </c>
      <c r="AK132" s="263">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59">
        <v>32050</v>
      </c>
      <c r="F133" s="259">
        <v>36600</v>
      </c>
      <c r="G133" s="259">
        <v>41200</v>
      </c>
      <c r="H133" s="259">
        <v>45750</v>
      </c>
      <c r="I133" s="259">
        <v>49450</v>
      </c>
      <c r="J133" s="259">
        <v>53100</v>
      </c>
      <c r="K133" s="259">
        <v>56750</v>
      </c>
      <c r="L133" s="259">
        <v>60400</v>
      </c>
      <c r="M133" s="263">
        <v>38460</v>
      </c>
      <c r="N133" s="263">
        <v>43920</v>
      </c>
      <c r="O133" s="263">
        <v>49440</v>
      </c>
      <c r="P133" s="263">
        <v>54900</v>
      </c>
      <c r="Q133" s="263">
        <v>59340</v>
      </c>
      <c r="R133" s="263">
        <v>63720</v>
      </c>
      <c r="S133" s="263">
        <v>68100</v>
      </c>
      <c r="T133" s="263">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59">
        <v>20050</v>
      </c>
      <c r="F134" s="259">
        <v>22900</v>
      </c>
      <c r="G134" s="259">
        <v>25750</v>
      </c>
      <c r="H134" s="259">
        <v>28600</v>
      </c>
      <c r="I134" s="259">
        <v>30900</v>
      </c>
      <c r="J134" s="259">
        <v>33200</v>
      </c>
      <c r="K134" s="259">
        <v>35500</v>
      </c>
      <c r="L134" s="259">
        <v>37800</v>
      </c>
      <c r="M134" s="263">
        <v>24060</v>
      </c>
      <c r="N134" s="263">
        <v>27480</v>
      </c>
      <c r="O134" s="263">
        <v>30900</v>
      </c>
      <c r="P134" s="263">
        <v>34320</v>
      </c>
      <c r="Q134" s="263">
        <v>37080</v>
      </c>
      <c r="R134" s="263">
        <v>39840</v>
      </c>
      <c r="S134" s="263">
        <v>42600</v>
      </c>
      <c r="T134" s="263">
        <v>45360</v>
      </c>
      <c r="U134" t="s">
        <v>286</v>
      </c>
      <c r="V134" s="259">
        <v>29200</v>
      </c>
      <c r="W134" s="259">
        <v>33400</v>
      </c>
      <c r="X134" s="259">
        <v>37550</v>
      </c>
      <c r="Y134" s="259">
        <v>41700</v>
      </c>
      <c r="Z134" s="259">
        <v>45050</v>
      </c>
      <c r="AA134" s="259">
        <v>48400</v>
      </c>
      <c r="AB134" s="259">
        <v>51750</v>
      </c>
      <c r="AC134" s="259">
        <v>55050</v>
      </c>
      <c r="AD134" s="263">
        <v>35040</v>
      </c>
      <c r="AE134" s="263">
        <v>40080</v>
      </c>
      <c r="AF134" s="263">
        <v>45060</v>
      </c>
      <c r="AG134" s="263">
        <v>50040</v>
      </c>
      <c r="AH134" s="263">
        <v>54060</v>
      </c>
      <c r="AI134" s="263">
        <v>58080</v>
      </c>
      <c r="AJ134" s="263">
        <v>62100</v>
      </c>
      <c r="AK134" s="263">
        <v>66060</v>
      </c>
      <c r="AL134" t="s">
        <v>660</v>
      </c>
      <c r="AM134" t="s">
        <v>288</v>
      </c>
      <c r="AN134">
        <v>0</v>
      </c>
      <c r="AO134" t="s">
        <v>661</v>
      </c>
      <c r="AP134" t="s">
        <v>290</v>
      </c>
      <c r="AQ134">
        <v>261</v>
      </c>
    </row>
    <row r="135" spans="1:43">
      <c r="A135" t="str">
        <f t="shared" si="2"/>
        <v>5/30/2017 - 3/31/2018Kent</v>
      </c>
      <c r="B135" t="s">
        <v>664</v>
      </c>
      <c r="C135" t="s">
        <v>186</v>
      </c>
      <c r="D135">
        <v>59200</v>
      </c>
      <c r="E135" s="259">
        <v>20750</v>
      </c>
      <c r="F135" s="259">
        <v>23700</v>
      </c>
      <c r="G135" s="259">
        <v>26650</v>
      </c>
      <c r="H135" s="259">
        <v>29600</v>
      </c>
      <c r="I135" s="259">
        <v>32000</v>
      </c>
      <c r="J135" s="259">
        <v>34350</v>
      </c>
      <c r="K135" s="259">
        <v>36750</v>
      </c>
      <c r="L135" s="259">
        <v>39100</v>
      </c>
      <c r="M135" s="263">
        <v>24900</v>
      </c>
      <c r="N135" s="263">
        <v>28440</v>
      </c>
      <c r="O135" s="263">
        <v>31980</v>
      </c>
      <c r="P135" s="263">
        <v>35520</v>
      </c>
      <c r="Q135" s="263">
        <v>38400</v>
      </c>
      <c r="R135" s="263">
        <v>41220</v>
      </c>
      <c r="S135" s="263">
        <v>44100</v>
      </c>
      <c r="T135" s="263">
        <v>46920</v>
      </c>
      <c r="U135" t="s">
        <v>286</v>
      </c>
      <c r="V135" s="259">
        <v>21700</v>
      </c>
      <c r="W135" s="259">
        <v>24800</v>
      </c>
      <c r="X135" s="259">
        <v>27900</v>
      </c>
      <c r="Y135" s="259">
        <v>30950</v>
      </c>
      <c r="Z135" s="259">
        <v>33450</v>
      </c>
      <c r="AA135" s="259">
        <v>35950</v>
      </c>
      <c r="AB135" s="259">
        <v>38400</v>
      </c>
      <c r="AC135" s="259">
        <v>40900</v>
      </c>
      <c r="AD135" s="263">
        <v>26040</v>
      </c>
      <c r="AE135" s="263">
        <v>29760</v>
      </c>
      <c r="AF135" s="263">
        <v>33480</v>
      </c>
      <c r="AG135" s="263">
        <v>37140</v>
      </c>
      <c r="AH135" s="263">
        <v>40140</v>
      </c>
      <c r="AI135" s="263">
        <v>43140</v>
      </c>
      <c r="AJ135" s="263">
        <v>46080</v>
      </c>
      <c r="AK135" s="263">
        <v>49080</v>
      </c>
      <c r="AL135" t="s">
        <v>663</v>
      </c>
      <c r="AM135" t="s">
        <v>288</v>
      </c>
      <c r="AN135">
        <v>0</v>
      </c>
      <c r="AO135" t="s">
        <v>664</v>
      </c>
      <c r="AP135" t="s">
        <v>290</v>
      </c>
      <c r="AQ135">
        <v>263</v>
      </c>
    </row>
    <row r="136" spans="1:43">
      <c r="A136" t="str">
        <f t="shared" si="2"/>
        <v>5/30/2017 - 3/31/2018Kerr</v>
      </c>
      <c r="B136" t="s">
        <v>667</v>
      </c>
      <c r="C136" t="s">
        <v>187</v>
      </c>
      <c r="D136">
        <v>57000</v>
      </c>
      <c r="E136" s="259">
        <v>19950</v>
      </c>
      <c r="F136" s="259">
        <v>22800</v>
      </c>
      <c r="G136" s="259">
        <v>25650</v>
      </c>
      <c r="H136" s="259">
        <v>28500</v>
      </c>
      <c r="I136" s="259">
        <v>30800</v>
      </c>
      <c r="J136" s="259">
        <v>33100</v>
      </c>
      <c r="K136" s="259">
        <v>35350</v>
      </c>
      <c r="L136" s="259">
        <v>37650</v>
      </c>
      <c r="M136" s="263">
        <v>23940</v>
      </c>
      <c r="N136" s="263">
        <v>27360</v>
      </c>
      <c r="O136" s="263">
        <v>30780</v>
      </c>
      <c r="P136" s="263">
        <v>34200</v>
      </c>
      <c r="Q136" s="263">
        <v>36960</v>
      </c>
      <c r="R136" s="263">
        <v>39720</v>
      </c>
      <c r="S136" s="263">
        <v>42420</v>
      </c>
      <c r="T136" s="263">
        <v>45180</v>
      </c>
      <c r="U136" t="s">
        <v>286</v>
      </c>
      <c r="V136" s="259">
        <v>20900</v>
      </c>
      <c r="W136" s="259">
        <v>23850</v>
      </c>
      <c r="X136" s="259">
        <v>26850</v>
      </c>
      <c r="Y136" s="259">
        <v>29800</v>
      </c>
      <c r="Z136" s="259">
        <v>32200</v>
      </c>
      <c r="AA136" s="259">
        <v>34600</v>
      </c>
      <c r="AB136" s="259">
        <v>37000</v>
      </c>
      <c r="AC136" s="259">
        <v>39350</v>
      </c>
      <c r="AD136" s="263">
        <v>25080</v>
      </c>
      <c r="AE136" s="263">
        <v>28620</v>
      </c>
      <c r="AF136" s="263">
        <v>32220</v>
      </c>
      <c r="AG136" s="263">
        <v>35760</v>
      </c>
      <c r="AH136" s="263">
        <v>38640</v>
      </c>
      <c r="AI136" s="263">
        <v>41520</v>
      </c>
      <c r="AJ136" s="263">
        <v>44400</v>
      </c>
      <c r="AK136" s="263">
        <v>47220</v>
      </c>
      <c r="AL136" t="s">
        <v>666</v>
      </c>
      <c r="AM136" t="s">
        <v>288</v>
      </c>
      <c r="AN136">
        <v>0</v>
      </c>
      <c r="AO136" t="s">
        <v>667</v>
      </c>
      <c r="AP136" t="s">
        <v>290</v>
      </c>
      <c r="AQ136">
        <v>265</v>
      </c>
    </row>
    <row r="137" spans="1:43">
      <c r="A137" t="str">
        <f t="shared" si="2"/>
        <v>5/30/2017 - 3/31/2018Kimble</v>
      </c>
      <c r="B137" t="s">
        <v>670</v>
      </c>
      <c r="C137" t="s">
        <v>188</v>
      </c>
      <c r="D137">
        <v>51900</v>
      </c>
      <c r="E137" s="259">
        <v>19000</v>
      </c>
      <c r="F137" s="259">
        <v>21700</v>
      </c>
      <c r="G137" s="259">
        <v>24400</v>
      </c>
      <c r="H137" s="259">
        <v>27100</v>
      </c>
      <c r="I137" s="259">
        <v>29300</v>
      </c>
      <c r="J137" s="259">
        <v>31450</v>
      </c>
      <c r="K137" s="259">
        <v>33650</v>
      </c>
      <c r="L137" s="259">
        <v>35800</v>
      </c>
      <c r="M137" s="263">
        <v>22800</v>
      </c>
      <c r="N137" s="263">
        <v>26040</v>
      </c>
      <c r="O137" s="263">
        <v>29280</v>
      </c>
      <c r="P137" s="263">
        <v>32520</v>
      </c>
      <c r="Q137" s="263">
        <v>35160</v>
      </c>
      <c r="R137" s="263">
        <v>37740</v>
      </c>
      <c r="S137" s="263">
        <v>40380</v>
      </c>
      <c r="T137" s="263">
        <v>42960</v>
      </c>
      <c r="U137" t="s">
        <v>286</v>
      </c>
      <c r="V137" s="259">
        <v>21500</v>
      </c>
      <c r="W137" s="259">
        <v>24550</v>
      </c>
      <c r="X137" s="259">
        <v>27600</v>
      </c>
      <c r="Y137" s="259">
        <v>30650</v>
      </c>
      <c r="Z137" s="259">
        <v>33150</v>
      </c>
      <c r="AA137" s="259">
        <v>35600</v>
      </c>
      <c r="AB137" s="259">
        <v>38050</v>
      </c>
      <c r="AC137" s="259">
        <v>40500</v>
      </c>
      <c r="AD137" s="263">
        <v>25800</v>
      </c>
      <c r="AE137" s="263">
        <v>29460</v>
      </c>
      <c r="AF137" s="263">
        <v>33120</v>
      </c>
      <c r="AG137" s="263">
        <v>36780</v>
      </c>
      <c r="AH137" s="263">
        <v>39780</v>
      </c>
      <c r="AI137" s="263">
        <v>42720</v>
      </c>
      <c r="AJ137" s="263">
        <v>45660</v>
      </c>
      <c r="AK137" s="263">
        <v>48600</v>
      </c>
      <c r="AL137" t="s">
        <v>669</v>
      </c>
      <c r="AM137" t="s">
        <v>288</v>
      </c>
      <c r="AN137">
        <v>0</v>
      </c>
      <c r="AO137" t="s">
        <v>670</v>
      </c>
      <c r="AP137" t="s">
        <v>290</v>
      </c>
      <c r="AQ137">
        <v>267</v>
      </c>
    </row>
    <row r="138" spans="1:43">
      <c r="A138" t="str">
        <f t="shared" si="2"/>
        <v>5/30/2017 - 3/31/2018King</v>
      </c>
      <c r="B138" t="s">
        <v>673</v>
      </c>
      <c r="C138" t="s">
        <v>189</v>
      </c>
      <c r="D138">
        <v>77400</v>
      </c>
      <c r="E138" s="259">
        <v>23450</v>
      </c>
      <c r="F138" s="259">
        <v>26800</v>
      </c>
      <c r="G138" s="259">
        <v>30150</v>
      </c>
      <c r="H138" s="259">
        <v>33500</v>
      </c>
      <c r="I138" s="259">
        <v>36200</v>
      </c>
      <c r="J138" s="259">
        <v>38900</v>
      </c>
      <c r="K138" s="259">
        <v>41550</v>
      </c>
      <c r="L138" s="259">
        <v>44250</v>
      </c>
      <c r="M138" s="263">
        <v>28140</v>
      </c>
      <c r="N138" s="263">
        <v>32160</v>
      </c>
      <c r="O138" s="263">
        <v>36180</v>
      </c>
      <c r="P138" s="263">
        <v>40200</v>
      </c>
      <c r="Q138" s="263">
        <v>43440</v>
      </c>
      <c r="R138" s="263">
        <v>46680</v>
      </c>
      <c r="S138" s="263">
        <v>49860</v>
      </c>
      <c r="T138" s="263">
        <v>53100</v>
      </c>
      <c r="U138" t="s">
        <v>286</v>
      </c>
      <c r="V138" s="259">
        <v>34100</v>
      </c>
      <c r="W138" s="259">
        <v>38950</v>
      </c>
      <c r="X138" s="259">
        <v>43800</v>
      </c>
      <c r="Y138" s="259">
        <v>48650</v>
      </c>
      <c r="Z138" s="259">
        <v>52550</v>
      </c>
      <c r="AA138" s="259">
        <v>56450</v>
      </c>
      <c r="AB138" s="259">
        <v>60350</v>
      </c>
      <c r="AC138" s="259">
        <v>64250</v>
      </c>
      <c r="AD138" s="263">
        <v>40920</v>
      </c>
      <c r="AE138" s="263">
        <v>46740</v>
      </c>
      <c r="AF138" s="263">
        <v>52560</v>
      </c>
      <c r="AG138" s="263">
        <v>58380</v>
      </c>
      <c r="AH138" s="263">
        <v>63060</v>
      </c>
      <c r="AI138" s="263">
        <v>67740</v>
      </c>
      <c r="AJ138" s="263">
        <v>72420</v>
      </c>
      <c r="AK138" s="263">
        <v>77100</v>
      </c>
      <c r="AL138" t="s">
        <v>672</v>
      </c>
      <c r="AM138" t="s">
        <v>288</v>
      </c>
      <c r="AN138">
        <v>0</v>
      </c>
      <c r="AO138" t="s">
        <v>673</v>
      </c>
      <c r="AP138" t="s">
        <v>290</v>
      </c>
      <c r="AQ138">
        <v>269</v>
      </c>
    </row>
    <row r="139" spans="1:43">
      <c r="A139" t="str">
        <f t="shared" si="2"/>
        <v>5/30/2017 - 3/31/2018Kinney</v>
      </c>
      <c r="B139" t="s">
        <v>676</v>
      </c>
      <c r="C139" t="s">
        <v>190</v>
      </c>
      <c r="D139">
        <v>40600</v>
      </c>
      <c r="E139" s="259">
        <v>19000</v>
      </c>
      <c r="F139" s="259">
        <v>21700</v>
      </c>
      <c r="G139" s="259">
        <v>24400</v>
      </c>
      <c r="H139" s="259">
        <v>27100</v>
      </c>
      <c r="I139" s="259">
        <v>29300</v>
      </c>
      <c r="J139" s="259">
        <v>31450</v>
      </c>
      <c r="K139" s="259">
        <v>33650</v>
      </c>
      <c r="L139" s="259">
        <v>35800</v>
      </c>
      <c r="M139" s="263">
        <v>22800</v>
      </c>
      <c r="N139" s="263">
        <v>26040</v>
      </c>
      <c r="O139" s="263">
        <v>29280</v>
      </c>
      <c r="P139" s="263">
        <v>32520</v>
      </c>
      <c r="Q139" s="263">
        <v>35160</v>
      </c>
      <c r="R139" s="263">
        <v>37740</v>
      </c>
      <c r="S139" s="263">
        <v>40380</v>
      </c>
      <c r="T139" s="263">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59">
        <v>19000</v>
      </c>
      <c r="F140" s="259">
        <v>21700</v>
      </c>
      <c r="G140" s="259">
        <v>24400</v>
      </c>
      <c r="H140" s="259">
        <v>27100</v>
      </c>
      <c r="I140" s="259">
        <v>29300</v>
      </c>
      <c r="J140" s="259">
        <v>31450</v>
      </c>
      <c r="K140" s="259">
        <v>33650</v>
      </c>
      <c r="L140" s="259">
        <v>35800</v>
      </c>
      <c r="M140" s="263">
        <v>22800</v>
      </c>
      <c r="N140" s="263">
        <v>26040</v>
      </c>
      <c r="O140" s="263">
        <v>29280</v>
      </c>
      <c r="P140" s="263">
        <v>32520</v>
      </c>
      <c r="Q140" s="263">
        <v>35160</v>
      </c>
      <c r="R140" s="263">
        <v>37740</v>
      </c>
      <c r="S140" s="263">
        <v>40380</v>
      </c>
      <c r="T140" s="263">
        <v>42960</v>
      </c>
      <c r="U140" t="s">
        <v>286</v>
      </c>
      <c r="V140" s="259">
        <v>19350</v>
      </c>
      <c r="W140" s="259">
        <v>22100</v>
      </c>
      <c r="X140" s="259">
        <v>24850</v>
      </c>
      <c r="Y140" s="259">
        <v>27600</v>
      </c>
      <c r="Z140" s="259">
        <v>29850</v>
      </c>
      <c r="AA140" s="259">
        <v>32050</v>
      </c>
      <c r="AB140" s="259">
        <v>34250</v>
      </c>
      <c r="AC140" s="259">
        <v>36450</v>
      </c>
      <c r="AD140" s="263">
        <v>23220</v>
      </c>
      <c r="AE140" s="263">
        <v>26520</v>
      </c>
      <c r="AF140" s="263">
        <v>29820</v>
      </c>
      <c r="AG140" s="263">
        <v>33120</v>
      </c>
      <c r="AH140" s="263">
        <v>35820</v>
      </c>
      <c r="AI140" s="263">
        <v>38460</v>
      </c>
      <c r="AJ140" s="263">
        <v>41100</v>
      </c>
      <c r="AK140" s="263">
        <v>43740</v>
      </c>
      <c r="AL140" t="s">
        <v>678</v>
      </c>
      <c r="AM140" t="s">
        <v>288</v>
      </c>
      <c r="AN140">
        <v>0</v>
      </c>
      <c r="AO140" t="s">
        <v>679</v>
      </c>
      <c r="AP140" t="s">
        <v>290</v>
      </c>
      <c r="AQ140">
        <v>273</v>
      </c>
    </row>
    <row r="141" spans="1:43">
      <c r="A141" t="str">
        <f t="shared" si="2"/>
        <v>5/30/2017 - 3/31/2018Knox</v>
      </c>
      <c r="B141" t="s">
        <v>682</v>
      </c>
      <c r="C141" t="s">
        <v>193</v>
      </c>
      <c r="D141">
        <v>50400</v>
      </c>
      <c r="E141" s="259">
        <v>19000</v>
      </c>
      <c r="F141" s="259">
        <v>21700</v>
      </c>
      <c r="G141" s="259">
        <v>24400</v>
      </c>
      <c r="H141" s="259">
        <v>27100</v>
      </c>
      <c r="I141" s="259">
        <v>29300</v>
      </c>
      <c r="J141" s="259">
        <v>31450</v>
      </c>
      <c r="K141" s="259">
        <v>33650</v>
      </c>
      <c r="L141" s="259">
        <v>35800</v>
      </c>
      <c r="M141" s="263">
        <v>22800</v>
      </c>
      <c r="N141" s="263">
        <v>26040</v>
      </c>
      <c r="O141" s="263">
        <v>29280</v>
      </c>
      <c r="P141" s="263">
        <v>32520</v>
      </c>
      <c r="Q141" s="263">
        <v>35160</v>
      </c>
      <c r="R141" s="263">
        <v>37740</v>
      </c>
      <c r="S141" s="263">
        <v>40380</v>
      </c>
      <c r="T141" s="263">
        <v>42960</v>
      </c>
      <c r="U141" t="s">
        <v>286</v>
      </c>
      <c r="V141" s="259">
        <v>20450</v>
      </c>
      <c r="W141" s="259">
        <v>23350</v>
      </c>
      <c r="X141" s="259">
        <v>26250</v>
      </c>
      <c r="Y141" s="259">
        <v>29150</v>
      </c>
      <c r="Z141" s="259">
        <v>31500</v>
      </c>
      <c r="AA141" s="259">
        <v>33850</v>
      </c>
      <c r="AB141" s="259">
        <v>36150</v>
      </c>
      <c r="AC141" s="259">
        <v>38500</v>
      </c>
      <c r="AD141" s="263">
        <v>24540</v>
      </c>
      <c r="AE141" s="263">
        <v>28020</v>
      </c>
      <c r="AF141" s="263">
        <v>31500</v>
      </c>
      <c r="AG141" s="263">
        <v>34980</v>
      </c>
      <c r="AH141" s="263">
        <v>37800</v>
      </c>
      <c r="AI141" s="263">
        <v>40620</v>
      </c>
      <c r="AJ141" s="263">
        <v>43380</v>
      </c>
      <c r="AK141" s="263">
        <v>46200</v>
      </c>
      <c r="AL141" t="s">
        <v>681</v>
      </c>
      <c r="AM141" t="s">
        <v>288</v>
      </c>
      <c r="AN141">
        <v>0</v>
      </c>
      <c r="AO141" t="s">
        <v>682</v>
      </c>
      <c r="AP141" t="s">
        <v>290</v>
      </c>
      <c r="AQ141">
        <v>275</v>
      </c>
    </row>
    <row r="142" spans="1:43">
      <c r="A142" t="str">
        <f t="shared" si="2"/>
        <v>5/30/2017 - 3/31/2018Lamar</v>
      </c>
      <c r="B142" t="s">
        <v>685</v>
      </c>
      <c r="C142" t="s">
        <v>196</v>
      </c>
      <c r="D142">
        <v>52900</v>
      </c>
      <c r="E142" s="259">
        <v>19000</v>
      </c>
      <c r="F142" s="259">
        <v>21700</v>
      </c>
      <c r="G142" s="259">
        <v>24400</v>
      </c>
      <c r="H142" s="259">
        <v>27100</v>
      </c>
      <c r="I142" s="259">
        <v>29300</v>
      </c>
      <c r="J142" s="259">
        <v>31450</v>
      </c>
      <c r="K142" s="259">
        <v>33650</v>
      </c>
      <c r="L142" s="259">
        <v>35800</v>
      </c>
      <c r="M142" s="263">
        <v>22800</v>
      </c>
      <c r="N142" s="263">
        <v>26040</v>
      </c>
      <c r="O142" s="263">
        <v>29280</v>
      </c>
      <c r="P142" s="263">
        <v>32520</v>
      </c>
      <c r="Q142" s="263">
        <v>35160</v>
      </c>
      <c r="R142" s="263">
        <v>37740</v>
      </c>
      <c r="S142" s="263">
        <v>40380</v>
      </c>
      <c r="T142" s="263">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59">
        <v>19000</v>
      </c>
      <c r="F143" s="259">
        <v>21700</v>
      </c>
      <c r="G143" s="259">
        <v>24400</v>
      </c>
      <c r="H143" s="259">
        <v>27100</v>
      </c>
      <c r="I143" s="259">
        <v>29300</v>
      </c>
      <c r="J143" s="259">
        <v>31450</v>
      </c>
      <c r="K143" s="259">
        <v>33650</v>
      </c>
      <c r="L143" s="259">
        <v>35800</v>
      </c>
      <c r="M143" s="263">
        <v>22800</v>
      </c>
      <c r="N143" s="263">
        <v>26040</v>
      </c>
      <c r="O143" s="263">
        <v>29280</v>
      </c>
      <c r="P143" s="263">
        <v>32520</v>
      </c>
      <c r="Q143" s="263">
        <v>35160</v>
      </c>
      <c r="R143" s="263">
        <v>37740</v>
      </c>
      <c r="S143" s="263">
        <v>40380</v>
      </c>
      <c r="T143" s="263">
        <v>42960</v>
      </c>
      <c r="U143" t="s">
        <v>286</v>
      </c>
      <c r="V143" s="259">
        <v>19250</v>
      </c>
      <c r="W143" s="259">
        <v>22000</v>
      </c>
      <c r="X143" s="259">
        <v>24750</v>
      </c>
      <c r="Y143" s="259">
        <v>27500</v>
      </c>
      <c r="Z143" s="259">
        <v>29700</v>
      </c>
      <c r="AA143" s="259">
        <v>31900</v>
      </c>
      <c r="AB143" s="259">
        <v>34100</v>
      </c>
      <c r="AC143" s="259">
        <v>36300</v>
      </c>
      <c r="AD143" s="263">
        <v>23100</v>
      </c>
      <c r="AE143" s="263">
        <v>26400</v>
      </c>
      <c r="AF143" s="263">
        <v>29700</v>
      </c>
      <c r="AG143" s="263">
        <v>33000</v>
      </c>
      <c r="AH143" s="263">
        <v>35640</v>
      </c>
      <c r="AI143" s="263">
        <v>38280</v>
      </c>
      <c r="AJ143" s="263">
        <v>40920</v>
      </c>
      <c r="AK143" s="263">
        <v>43560</v>
      </c>
      <c r="AL143" t="s">
        <v>687</v>
      </c>
      <c r="AM143" t="s">
        <v>288</v>
      </c>
      <c r="AN143">
        <v>0</v>
      </c>
      <c r="AO143" t="s">
        <v>688</v>
      </c>
      <c r="AP143" t="s">
        <v>290</v>
      </c>
      <c r="AQ143">
        <v>279</v>
      </c>
    </row>
    <row r="144" spans="1:43">
      <c r="A144" t="str">
        <f t="shared" si="2"/>
        <v>5/30/2017 - 3/31/2018Lampasas</v>
      </c>
      <c r="B144" t="s">
        <v>691</v>
      </c>
      <c r="C144" t="s">
        <v>198</v>
      </c>
      <c r="D144">
        <v>60700</v>
      </c>
      <c r="E144" s="259">
        <v>21250</v>
      </c>
      <c r="F144" s="259">
        <v>24300</v>
      </c>
      <c r="G144" s="259">
        <v>27350</v>
      </c>
      <c r="H144" s="259">
        <v>30350</v>
      </c>
      <c r="I144" s="259">
        <v>32800</v>
      </c>
      <c r="J144" s="259">
        <v>35250</v>
      </c>
      <c r="K144" s="259">
        <v>37650</v>
      </c>
      <c r="L144" s="259">
        <v>40100</v>
      </c>
      <c r="M144" s="263">
        <v>25500</v>
      </c>
      <c r="N144" s="263">
        <v>29160</v>
      </c>
      <c r="O144" s="263">
        <v>32820</v>
      </c>
      <c r="P144" s="263">
        <v>36420</v>
      </c>
      <c r="Q144" s="263">
        <v>39360</v>
      </c>
      <c r="R144" s="263">
        <v>42300</v>
      </c>
      <c r="S144" s="263">
        <v>45180</v>
      </c>
      <c r="T144" s="263">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59">
        <v>19000</v>
      </c>
      <c r="F145" s="259">
        <v>21700</v>
      </c>
      <c r="G145" s="259">
        <v>24400</v>
      </c>
      <c r="H145" s="259">
        <v>27100</v>
      </c>
      <c r="I145" s="259">
        <v>29300</v>
      </c>
      <c r="J145" s="259">
        <v>31450</v>
      </c>
      <c r="K145" s="259">
        <v>33650</v>
      </c>
      <c r="L145" s="259">
        <v>35800</v>
      </c>
      <c r="M145" s="263">
        <v>22800</v>
      </c>
      <c r="N145" s="263">
        <v>26040</v>
      </c>
      <c r="O145" s="263">
        <v>29280</v>
      </c>
      <c r="P145" s="263">
        <v>32520</v>
      </c>
      <c r="Q145" s="263">
        <v>35160</v>
      </c>
      <c r="R145" s="263">
        <v>37740</v>
      </c>
      <c r="S145" s="263">
        <v>40380</v>
      </c>
      <c r="T145" s="263">
        <v>42960</v>
      </c>
      <c r="U145" t="s">
        <v>286</v>
      </c>
      <c r="V145" s="259">
        <v>20300</v>
      </c>
      <c r="W145" s="259">
        <v>23200</v>
      </c>
      <c r="X145" s="259">
        <v>26100</v>
      </c>
      <c r="Y145" s="259">
        <v>28950</v>
      </c>
      <c r="Z145" s="259">
        <v>31300</v>
      </c>
      <c r="AA145" s="259">
        <v>33600</v>
      </c>
      <c r="AB145" s="259">
        <v>35900</v>
      </c>
      <c r="AC145" s="259">
        <v>38250</v>
      </c>
      <c r="AD145" s="263">
        <v>24360</v>
      </c>
      <c r="AE145" s="263">
        <v>27840</v>
      </c>
      <c r="AF145" s="263">
        <v>31320</v>
      </c>
      <c r="AG145" s="263">
        <v>34740</v>
      </c>
      <c r="AH145" s="263">
        <v>37560</v>
      </c>
      <c r="AI145" s="263">
        <v>40320</v>
      </c>
      <c r="AJ145" s="263">
        <v>43080</v>
      </c>
      <c r="AK145" s="263">
        <v>45900</v>
      </c>
      <c r="AL145" t="s">
        <v>693</v>
      </c>
      <c r="AM145" t="s">
        <v>288</v>
      </c>
      <c r="AN145">
        <v>0</v>
      </c>
      <c r="AO145" t="s">
        <v>694</v>
      </c>
      <c r="AP145" t="s">
        <v>290</v>
      </c>
      <c r="AQ145">
        <v>283</v>
      </c>
    </row>
    <row r="146" spans="1:43">
      <c r="A146" t="str">
        <f t="shared" si="2"/>
        <v>5/30/2017 - 3/31/2018Lavaca</v>
      </c>
      <c r="B146" t="s">
        <v>697</v>
      </c>
      <c r="C146" t="s">
        <v>199</v>
      </c>
      <c r="D146">
        <v>58000</v>
      </c>
      <c r="E146" s="259">
        <v>20300</v>
      </c>
      <c r="F146" s="259">
        <v>23200</v>
      </c>
      <c r="G146" s="259">
        <v>26100</v>
      </c>
      <c r="H146" s="259">
        <v>29000</v>
      </c>
      <c r="I146" s="259">
        <v>31350</v>
      </c>
      <c r="J146" s="259">
        <v>33650</v>
      </c>
      <c r="K146" s="259">
        <v>36000</v>
      </c>
      <c r="L146" s="259">
        <v>38300</v>
      </c>
      <c r="M146" s="263">
        <v>24360</v>
      </c>
      <c r="N146" s="263">
        <v>27840</v>
      </c>
      <c r="O146" s="263">
        <v>31320</v>
      </c>
      <c r="P146" s="263">
        <v>34800</v>
      </c>
      <c r="Q146" s="263">
        <v>37620</v>
      </c>
      <c r="R146" s="263">
        <v>40380</v>
      </c>
      <c r="S146" s="263">
        <v>43200</v>
      </c>
      <c r="T146" s="263">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59">
        <v>22650</v>
      </c>
      <c r="F147" s="259">
        <v>25900</v>
      </c>
      <c r="G147" s="259">
        <v>29150</v>
      </c>
      <c r="H147" s="259">
        <v>32350</v>
      </c>
      <c r="I147" s="259">
        <v>34950</v>
      </c>
      <c r="J147" s="259">
        <v>37550</v>
      </c>
      <c r="K147" s="259">
        <v>40150</v>
      </c>
      <c r="L147" s="259">
        <v>42750</v>
      </c>
      <c r="M147" s="263">
        <v>27180</v>
      </c>
      <c r="N147" s="263">
        <v>31080</v>
      </c>
      <c r="O147" s="263">
        <v>34980</v>
      </c>
      <c r="P147" s="263">
        <v>38820</v>
      </c>
      <c r="Q147" s="263">
        <v>41940</v>
      </c>
      <c r="R147" s="263">
        <v>45060</v>
      </c>
      <c r="S147" s="263">
        <v>48180</v>
      </c>
      <c r="T147" s="263">
        <v>51300</v>
      </c>
      <c r="U147" t="s">
        <v>286</v>
      </c>
      <c r="V147" s="259">
        <v>23850</v>
      </c>
      <c r="W147" s="259">
        <v>27250</v>
      </c>
      <c r="X147" s="259">
        <v>30650</v>
      </c>
      <c r="Y147" s="259">
        <v>34050</v>
      </c>
      <c r="Z147" s="259">
        <v>36800</v>
      </c>
      <c r="AA147" s="259">
        <v>39500</v>
      </c>
      <c r="AB147" s="259">
        <v>42250</v>
      </c>
      <c r="AC147" s="259">
        <v>44950</v>
      </c>
      <c r="AD147" s="263">
        <v>28620</v>
      </c>
      <c r="AE147" s="263">
        <v>32700</v>
      </c>
      <c r="AF147" s="263">
        <v>36780</v>
      </c>
      <c r="AG147" s="263">
        <v>40860</v>
      </c>
      <c r="AH147" s="263">
        <v>44160</v>
      </c>
      <c r="AI147" s="263">
        <v>47400</v>
      </c>
      <c r="AJ147" s="263">
        <v>50700</v>
      </c>
      <c r="AK147" s="263">
        <v>53940</v>
      </c>
      <c r="AL147" t="s">
        <v>699</v>
      </c>
      <c r="AM147" t="s">
        <v>288</v>
      </c>
      <c r="AN147">
        <v>0</v>
      </c>
      <c r="AO147" t="s">
        <v>700</v>
      </c>
      <c r="AP147" t="s">
        <v>290</v>
      </c>
      <c r="AQ147">
        <v>287</v>
      </c>
    </row>
    <row r="148" spans="1:43">
      <c r="A148" t="str">
        <f t="shared" si="2"/>
        <v>5/30/2017 - 3/31/2018Leon</v>
      </c>
      <c r="B148" t="s">
        <v>703</v>
      </c>
      <c r="C148" t="s">
        <v>201</v>
      </c>
      <c r="D148">
        <v>58900</v>
      </c>
      <c r="E148" s="259">
        <v>20650</v>
      </c>
      <c r="F148" s="259">
        <v>23600</v>
      </c>
      <c r="G148" s="259">
        <v>26550</v>
      </c>
      <c r="H148" s="259">
        <v>29450</v>
      </c>
      <c r="I148" s="259">
        <v>31850</v>
      </c>
      <c r="J148" s="259">
        <v>34200</v>
      </c>
      <c r="K148" s="259">
        <v>36550</v>
      </c>
      <c r="L148" s="259">
        <v>38900</v>
      </c>
      <c r="M148" s="263">
        <v>24780</v>
      </c>
      <c r="N148" s="263">
        <v>28320</v>
      </c>
      <c r="O148" s="263">
        <v>31860</v>
      </c>
      <c r="P148" s="263">
        <v>35340</v>
      </c>
      <c r="Q148" s="263">
        <v>38220</v>
      </c>
      <c r="R148" s="263">
        <v>41040</v>
      </c>
      <c r="S148" s="263">
        <v>43860</v>
      </c>
      <c r="T148" s="263">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59">
        <v>25050</v>
      </c>
      <c r="F149" s="259">
        <v>28600</v>
      </c>
      <c r="G149" s="259">
        <v>32200</v>
      </c>
      <c r="H149" s="259">
        <v>35750</v>
      </c>
      <c r="I149" s="259">
        <v>38650</v>
      </c>
      <c r="J149" s="259">
        <v>41500</v>
      </c>
      <c r="K149" s="259">
        <v>44350</v>
      </c>
      <c r="L149" s="259">
        <v>47200</v>
      </c>
      <c r="M149" s="263">
        <v>30060</v>
      </c>
      <c r="N149" s="263">
        <v>34320</v>
      </c>
      <c r="O149" s="263">
        <v>38640</v>
      </c>
      <c r="P149" s="263">
        <v>42900</v>
      </c>
      <c r="Q149" s="263">
        <v>46380</v>
      </c>
      <c r="R149" s="263">
        <v>49800</v>
      </c>
      <c r="S149" s="263">
        <v>53220</v>
      </c>
      <c r="T149" s="263">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59">
        <v>19000</v>
      </c>
      <c r="F150" s="259">
        <v>21700</v>
      </c>
      <c r="G150" s="259">
        <v>24400</v>
      </c>
      <c r="H150" s="259">
        <v>27100</v>
      </c>
      <c r="I150" s="259">
        <v>29300</v>
      </c>
      <c r="J150" s="259">
        <v>31450</v>
      </c>
      <c r="K150" s="259">
        <v>33650</v>
      </c>
      <c r="L150" s="259">
        <v>35800</v>
      </c>
      <c r="M150" s="263">
        <v>22800</v>
      </c>
      <c r="N150" s="263">
        <v>26040</v>
      </c>
      <c r="O150" s="263">
        <v>29280</v>
      </c>
      <c r="P150" s="263">
        <v>32520</v>
      </c>
      <c r="Q150" s="263">
        <v>35160</v>
      </c>
      <c r="R150" s="263">
        <v>37740</v>
      </c>
      <c r="S150" s="263">
        <v>40380</v>
      </c>
      <c r="T150" s="263">
        <v>42960</v>
      </c>
      <c r="U150" t="s">
        <v>286</v>
      </c>
      <c r="V150" s="259">
        <v>19950</v>
      </c>
      <c r="W150" s="259">
        <v>22800</v>
      </c>
      <c r="X150" s="259">
        <v>25650</v>
      </c>
      <c r="Y150" s="259">
        <v>28500</v>
      </c>
      <c r="Z150" s="259">
        <v>30800</v>
      </c>
      <c r="AA150" s="259">
        <v>33100</v>
      </c>
      <c r="AB150" s="259">
        <v>35350</v>
      </c>
      <c r="AC150" s="259">
        <v>37650</v>
      </c>
      <c r="AD150" s="263">
        <v>23940</v>
      </c>
      <c r="AE150" s="263">
        <v>27360</v>
      </c>
      <c r="AF150" s="263">
        <v>30780</v>
      </c>
      <c r="AG150" s="263">
        <v>34200</v>
      </c>
      <c r="AH150" s="263">
        <v>36960</v>
      </c>
      <c r="AI150" s="263">
        <v>39720</v>
      </c>
      <c r="AJ150" s="263">
        <v>42420</v>
      </c>
      <c r="AK150" s="263">
        <v>45180</v>
      </c>
      <c r="AL150" t="s">
        <v>707</v>
      </c>
      <c r="AM150" t="s">
        <v>288</v>
      </c>
      <c r="AN150">
        <v>0</v>
      </c>
      <c r="AO150" t="s">
        <v>708</v>
      </c>
      <c r="AP150" t="s">
        <v>290</v>
      </c>
      <c r="AQ150">
        <v>293</v>
      </c>
    </row>
    <row r="151" spans="1:43">
      <c r="A151" t="str">
        <f t="shared" si="2"/>
        <v>5/30/2017 - 3/31/2018Lipscomb</v>
      </c>
      <c r="B151" t="s">
        <v>711</v>
      </c>
      <c r="C151" t="s">
        <v>203</v>
      </c>
      <c r="D151">
        <v>72700</v>
      </c>
      <c r="E151" s="259">
        <v>24950</v>
      </c>
      <c r="F151" s="259">
        <v>28500</v>
      </c>
      <c r="G151" s="259">
        <v>32050</v>
      </c>
      <c r="H151" s="259">
        <v>35600</v>
      </c>
      <c r="I151" s="259">
        <v>38450</v>
      </c>
      <c r="J151" s="259">
        <v>41300</v>
      </c>
      <c r="K151" s="259">
        <v>44150</v>
      </c>
      <c r="L151" s="259">
        <v>47000</v>
      </c>
      <c r="M151" s="263">
        <v>29940</v>
      </c>
      <c r="N151" s="263">
        <v>34200</v>
      </c>
      <c r="O151" s="263">
        <v>38460</v>
      </c>
      <c r="P151" s="263">
        <v>42720</v>
      </c>
      <c r="Q151" s="263">
        <v>46140</v>
      </c>
      <c r="R151" s="263">
        <v>49560</v>
      </c>
      <c r="S151" s="263">
        <v>52980</v>
      </c>
      <c r="T151" s="263">
        <v>56400</v>
      </c>
      <c r="U151" t="s">
        <v>286</v>
      </c>
      <c r="V151" s="259">
        <v>25450</v>
      </c>
      <c r="W151" s="259">
        <v>29100</v>
      </c>
      <c r="X151" s="259">
        <v>32750</v>
      </c>
      <c r="Y151" s="259">
        <v>36350</v>
      </c>
      <c r="Z151" s="259">
        <v>39300</v>
      </c>
      <c r="AA151" s="259">
        <v>42200</v>
      </c>
      <c r="AB151" s="259">
        <v>45100</v>
      </c>
      <c r="AC151" s="259">
        <v>48000</v>
      </c>
      <c r="AD151" s="263">
        <v>30540</v>
      </c>
      <c r="AE151" s="263">
        <v>34920</v>
      </c>
      <c r="AF151" s="263">
        <v>39300</v>
      </c>
      <c r="AG151" s="263">
        <v>43620</v>
      </c>
      <c r="AH151" s="263">
        <v>47160</v>
      </c>
      <c r="AI151" s="263">
        <v>50640</v>
      </c>
      <c r="AJ151" s="263">
        <v>54120</v>
      </c>
      <c r="AK151" s="263">
        <v>57600</v>
      </c>
      <c r="AL151" t="s">
        <v>710</v>
      </c>
      <c r="AM151" t="s">
        <v>288</v>
      </c>
      <c r="AN151">
        <v>0</v>
      </c>
      <c r="AO151" t="s">
        <v>711</v>
      </c>
      <c r="AP151" t="s">
        <v>290</v>
      </c>
      <c r="AQ151">
        <v>295</v>
      </c>
    </row>
    <row r="152" spans="1:43">
      <c r="A152" t="str">
        <f t="shared" si="2"/>
        <v>5/30/2017 - 3/31/2018Live Oak</v>
      </c>
      <c r="B152" t="s">
        <v>714</v>
      </c>
      <c r="C152" t="s">
        <v>204</v>
      </c>
      <c r="D152">
        <v>51800</v>
      </c>
      <c r="E152" s="259">
        <v>19000</v>
      </c>
      <c r="F152" s="259">
        <v>21700</v>
      </c>
      <c r="G152" s="259">
        <v>24400</v>
      </c>
      <c r="H152" s="259">
        <v>27100</v>
      </c>
      <c r="I152" s="259">
        <v>29300</v>
      </c>
      <c r="J152" s="259">
        <v>31450</v>
      </c>
      <c r="K152" s="259">
        <v>33650</v>
      </c>
      <c r="L152" s="259">
        <v>35800</v>
      </c>
      <c r="M152" s="263">
        <v>22800</v>
      </c>
      <c r="N152" s="263">
        <v>26040</v>
      </c>
      <c r="O152" s="263">
        <v>29280</v>
      </c>
      <c r="P152" s="263">
        <v>32520</v>
      </c>
      <c r="Q152" s="263">
        <v>35160</v>
      </c>
      <c r="R152" s="263">
        <v>37740</v>
      </c>
      <c r="S152" s="263">
        <v>40380</v>
      </c>
      <c r="T152" s="263">
        <v>42960</v>
      </c>
      <c r="U152" t="s">
        <v>286</v>
      </c>
      <c r="V152" s="259">
        <v>19400</v>
      </c>
      <c r="W152" s="259">
        <v>22200</v>
      </c>
      <c r="X152" s="259">
        <v>24950</v>
      </c>
      <c r="Y152" s="259">
        <v>27700</v>
      </c>
      <c r="Z152" s="259">
        <v>29950</v>
      </c>
      <c r="AA152" s="259">
        <v>32150</v>
      </c>
      <c r="AB152" s="259">
        <v>34350</v>
      </c>
      <c r="AC152" s="259">
        <v>36600</v>
      </c>
      <c r="AD152" s="263">
        <v>23280</v>
      </c>
      <c r="AE152" s="263">
        <v>26640</v>
      </c>
      <c r="AF152" s="263">
        <v>29940</v>
      </c>
      <c r="AG152" s="263">
        <v>33240</v>
      </c>
      <c r="AH152" s="263">
        <v>35940</v>
      </c>
      <c r="AI152" s="263">
        <v>38580</v>
      </c>
      <c r="AJ152" s="263">
        <v>41220</v>
      </c>
      <c r="AK152" s="263">
        <v>43920</v>
      </c>
      <c r="AL152" t="s">
        <v>713</v>
      </c>
      <c r="AM152" t="s">
        <v>288</v>
      </c>
      <c r="AN152">
        <v>0</v>
      </c>
      <c r="AO152" t="s">
        <v>714</v>
      </c>
      <c r="AP152" t="s">
        <v>290</v>
      </c>
      <c r="AQ152">
        <v>297</v>
      </c>
    </row>
    <row r="153" spans="1:43">
      <c r="A153" t="str">
        <f t="shared" si="2"/>
        <v>5/30/2017 - 3/31/2018Llano</v>
      </c>
      <c r="B153" t="s">
        <v>717</v>
      </c>
      <c r="C153" t="s">
        <v>205</v>
      </c>
      <c r="D153">
        <v>63700</v>
      </c>
      <c r="E153" s="259">
        <v>22300</v>
      </c>
      <c r="F153" s="259">
        <v>25500</v>
      </c>
      <c r="G153" s="259">
        <v>28700</v>
      </c>
      <c r="H153" s="259">
        <v>31850</v>
      </c>
      <c r="I153" s="259">
        <v>34400</v>
      </c>
      <c r="J153" s="259">
        <v>36950</v>
      </c>
      <c r="K153" s="259">
        <v>39500</v>
      </c>
      <c r="L153" s="259">
        <v>42050</v>
      </c>
      <c r="M153" s="263">
        <v>26760</v>
      </c>
      <c r="N153" s="263">
        <v>30600</v>
      </c>
      <c r="O153" s="263">
        <v>34440</v>
      </c>
      <c r="P153" s="263">
        <v>38220</v>
      </c>
      <c r="Q153" s="263">
        <v>41280</v>
      </c>
      <c r="R153" s="263">
        <v>44340</v>
      </c>
      <c r="S153" s="263">
        <v>47400</v>
      </c>
      <c r="T153" s="263">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59">
        <v>24750</v>
      </c>
      <c r="F154" s="259">
        <v>28250</v>
      </c>
      <c r="G154" s="259">
        <v>31800</v>
      </c>
      <c r="H154" s="259">
        <v>35300</v>
      </c>
      <c r="I154" s="259">
        <v>38150</v>
      </c>
      <c r="J154" s="259">
        <v>40950</v>
      </c>
      <c r="K154" s="259">
        <v>43800</v>
      </c>
      <c r="L154" s="259">
        <v>46600</v>
      </c>
      <c r="M154" s="263">
        <v>29700</v>
      </c>
      <c r="N154" s="263">
        <v>33900</v>
      </c>
      <c r="O154" s="263">
        <v>38160</v>
      </c>
      <c r="P154" s="263">
        <v>42360</v>
      </c>
      <c r="Q154" s="263">
        <v>45780</v>
      </c>
      <c r="R154" s="263">
        <v>49140</v>
      </c>
      <c r="S154" s="263">
        <v>52560</v>
      </c>
      <c r="T154" s="263">
        <v>55920</v>
      </c>
      <c r="U154" t="s">
        <v>286</v>
      </c>
      <c r="V154" s="259">
        <v>31400</v>
      </c>
      <c r="W154" s="259">
        <v>35900</v>
      </c>
      <c r="X154" s="259">
        <v>40400</v>
      </c>
      <c r="Y154" s="259">
        <v>44850</v>
      </c>
      <c r="Z154" s="259">
        <v>48450</v>
      </c>
      <c r="AA154" s="259">
        <v>52050</v>
      </c>
      <c r="AB154" s="259">
        <v>55650</v>
      </c>
      <c r="AC154" s="259">
        <v>59250</v>
      </c>
      <c r="AD154" s="263">
        <v>37680</v>
      </c>
      <c r="AE154" s="263">
        <v>43080</v>
      </c>
      <c r="AF154" s="263">
        <v>48480</v>
      </c>
      <c r="AG154" s="263">
        <v>53820</v>
      </c>
      <c r="AH154" s="263">
        <v>58140</v>
      </c>
      <c r="AI154" s="263">
        <v>62460</v>
      </c>
      <c r="AJ154" s="263">
        <v>66780</v>
      </c>
      <c r="AK154" s="263">
        <v>71100</v>
      </c>
      <c r="AL154" t="s">
        <v>719</v>
      </c>
      <c r="AM154" t="s">
        <v>288</v>
      </c>
      <c r="AN154">
        <v>0</v>
      </c>
      <c r="AO154" t="s">
        <v>720</v>
      </c>
      <c r="AP154" t="s">
        <v>290</v>
      </c>
      <c r="AQ154">
        <v>301</v>
      </c>
    </row>
    <row r="155" spans="1:43">
      <c r="A155" t="str">
        <f t="shared" si="2"/>
        <v>5/30/2017 - 3/31/2018Lubbock</v>
      </c>
      <c r="B155" t="s">
        <v>722</v>
      </c>
      <c r="C155" t="s">
        <v>68</v>
      </c>
      <c r="D155">
        <v>58500</v>
      </c>
      <c r="E155" s="259">
        <v>20500</v>
      </c>
      <c r="F155" s="259">
        <v>23400</v>
      </c>
      <c r="G155" s="259">
        <v>26350</v>
      </c>
      <c r="H155" s="259">
        <v>29250</v>
      </c>
      <c r="I155" s="259">
        <v>31600</v>
      </c>
      <c r="J155" s="259">
        <v>33950</v>
      </c>
      <c r="K155" s="259">
        <v>36300</v>
      </c>
      <c r="L155" s="259">
        <v>38650</v>
      </c>
      <c r="M155" s="263">
        <v>24600</v>
      </c>
      <c r="N155" s="263">
        <v>28080</v>
      </c>
      <c r="O155" s="263">
        <v>31620</v>
      </c>
      <c r="P155" s="263">
        <v>35100</v>
      </c>
      <c r="Q155" s="263">
        <v>37920</v>
      </c>
      <c r="R155" s="263">
        <v>40740</v>
      </c>
      <c r="S155" s="263">
        <v>43560</v>
      </c>
      <c r="T155" s="263">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59">
        <v>19000</v>
      </c>
      <c r="F156" s="259">
        <v>21700</v>
      </c>
      <c r="G156" s="259">
        <v>24400</v>
      </c>
      <c r="H156" s="259">
        <v>27100</v>
      </c>
      <c r="I156" s="259">
        <v>29300</v>
      </c>
      <c r="J156" s="259">
        <v>31450</v>
      </c>
      <c r="K156" s="259">
        <v>33650</v>
      </c>
      <c r="L156" s="259">
        <v>35800</v>
      </c>
      <c r="M156" s="263">
        <v>22800</v>
      </c>
      <c r="N156" s="263">
        <v>26040</v>
      </c>
      <c r="O156" s="263">
        <v>29280</v>
      </c>
      <c r="P156" s="263">
        <v>32520</v>
      </c>
      <c r="Q156" s="263">
        <v>35160</v>
      </c>
      <c r="R156" s="263">
        <v>37740</v>
      </c>
      <c r="S156" s="263">
        <v>40380</v>
      </c>
      <c r="T156" s="263">
        <v>42960</v>
      </c>
      <c r="U156" t="s">
        <v>286</v>
      </c>
      <c r="V156" s="259">
        <v>20700</v>
      </c>
      <c r="W156" s="259">
        <v>23650</v>
      </c>
      <c r="X156" s="259">
        <v>26600</v>
      </c>
      <c r="Y156" s="259">
        <v>29550</v>
      </c>
      <c r="Z156" s="259">
        <v>31950</v>
      </c>
      <c r="AA156" s="259">
        <v>34300</v>
      </c>
      <c r="AB156" s="259">
        <v>36650</v>
      </c>
      <c r="AC156" s="259">
        <v>39050</v>
      </c>
      <c r="AD156" s="263">
        <v>24840</v>
      </c>
      <c r="AE156" s="263">
        <v>28380</v>
      </c>
      <c r="AF156" s="263">
        <v>31920</v>
      </c>
      <c r="AG156" s="263">
        <v>35460</v>
      </c>
      <c r="AH156" s="263">
        <v>38340</v>
      </c>
      <c r="AI156" s="263">
        <v>41160</v>
      </c>
      <c r="AJ156" s="263">
        <v>43980</v>
      </c>
      <c r="AK156" s="263">
        <v>46860</v>
      </c>
      <c r="AL156" t="s">
        <v>724</v>
      </c>
      <c r="AM156" t="s">
        <v>288</v>
      </c>
      <c r="AN156">
        <v>1</v>
      </c>
      <c r="AO156" t="s">
        <v>725</v>
      </c>
      <c r="AP156" t="s">
        <v>290</v>
      </c>
      <c r="AQ156">
        <v>305</v>
      </c>
    </row>
    <row r="157" spans="1:43">
      <c r="A157" t="str">
        <f t="shared" si="2"/>
        <v>5/30/2017 - 3/31/2018McCulloch</v>
      </c>
      <c r="B157" t="s">
        <v>728</v>
      </c>
      <c r="C157" t="s">
        <v>214</v>
      </c>
      <c r="D157">
        <v>52500</v>
      </c>
      <c r="E157" s="259">
        <v>19000</v>
      </c>
      <c r="F157" s="259">
        <v>21700</v>
      </c>
      <c r="G157" s="259">
        <v>24400</v>
      </c>
      <c r="H157" s="259">
        <v>27100</v>
      </c>
      <c r="I157" s="259">
        <v>29300</v>
      </c>
      <c r="J157" s="259">
        <v>31450</v>
      </c>
      <c r="K157" s="259">
        <v>33650</v>
      </c>
      <c r="L157" s="259">
        <v>35800</v>
      </c>
      <c r="M157" s="263">
        <v>22800</v>
      </c>
      <c r="N157" s="263">
        <v>26040</v>
      </c>
      <c r="O157" s="263">
        <v>29280</v>
      </c>
      <c r="P157" s="263">
        <v>32520</v>
      </c>
      <c r="Q157" s="263">
        <v>35160</v>
      </c>
      <c r="R157" s="263">
        <v>37740</v>
      </c>
      <c r="S157" s="263">
        <v>40380</v>
      </c>
      <c r="T157" s="263">
        <v>42960</v>
      </c>
      <c r="U157" t="s">
        <v>286</v>
      </c>
      <c r="V157" s="259">
        <v>21350</v>
      </c>
      <c r="W157" s="259">
        <v>24400</v>
      </c>
      <c r="X157" s="259">
        <v>27450</v>
      </c>
      <c r="Y157" s="259">
        <v>30500</v>
      </c>
      <c r="Z157" s="259">
        <v>32950</v>
      </c>
      <c r="AA157" s="259">
        <v>35400</v>
      </c>
      <c r="AB157" s="259">
        <v>37850</v>
      </c>
      <c r="AC157" s="259">
        <v>40300</v>
      </c>
      <c r="AD157" s="263">
        <v>25620</v>
      </c>
      <c r="AE157" s="263">
        <v>29280</v>
      </c>
      <c r="AF157" s="263">
        <v>32940</v>
      </c>
      <c r="AG157" s="263">
        <v>36600</v>
      </c>
      <c r="AH157" s="263">
        <v>39540</v>
      </c>
      <c r="AI157" s="263">
        <v>42480</v>
      </c>
      <c r="AJ157" s="263">
        <v>45420</v>
      </c>
      <c r="AK157" s="263">
        <v>48360</v>
      </c>
      <c r="AL157" t="s">
        <v>727</v>
      </c>
      <c r="AM157" t="s">
        <v>288</v>
      </c>
      <c r="AN157">
        <v>0</v>
      </c>
      <c r="AO157" t="s">
        <v>728</v>
      </c>
      <c r="AP157" t="s">
        <v>290</v>
      </c>
      <c r="AQ157">
        <v>307</v>
      </c>
    </row>
    <row r="158" spans="1:43">
      <c r="A158" t="str">
        <f t="shared" si="2"/>
        <v>5/30/2017 - 3/31/2018McLennan</v>
      </c>
      <c r="B158" t="s">
        <v>731</v>
      </c>
      <c r="C158" t="s">
        <v>90</v>
      </c>
      <c r="D158">
        <v>58200</v>
      </c>
      <c r="E158" s="259">
        <v>19600</v>
      </c>
      <c r="F158" s="259">
        <v>22400</v>
      </c>
      <c r="G158" s="259">
        <v>25200</v>
      </c>
      <c r="H158" s="259">
        <v>28000</v>
      </c>
      <c r="I158" s="259">
        <v>30250</v>
      </c>
      <c r="J158" s="259">
        <v>32500</v>
      </c>
      <c r="K158" s="259">
        <v>34750</v>
      </c>
      <c r="L158" s="259">
        <v>37000</v>
      </c>
      <c r="M158" s="263">
        <v>23520</v>
      </c>
      <c r="N158" s="263">
        <v>26880</v>
      </c>
      <c r="O158" s="263">
        <v>30240</v>
      </c>
      <c r="P158" s="263">
        <v>33600</v>
      </c>
      <c r="Q158" s="263">
        <v>36300</v>
      </c>
      <c r="R158" s="263">
        <v>39000</v>
      </c>
      <c r="S158" s="263">
        <v>41700</v>
      </c>
      <c r="T158" s="263">
        <v>44400</v>
      </c>
      <c r="U158" t="s">
        <v>286</v>
      </c>
      <c r="V158" s="259">
        <v>21350</v>
      </c>
      <c r="W158" s="259">
        <v>24400</v>
      </c>
      <c r="X158" s="259">
        <v>27450</v>
      </c>
      <c r="Y158" s="259">
        <v>30450</v>
      </c>
      <c r="Z158" s="259">
        <v>32900</v>
      </c>
      <c r="AA158" s="259">
        <v>35350</v>
      </c>
      <c r="AB158" s="259">
        <v>37800</v>
      </c>
      <c r="AC158" s="259">
        <v>40200</v>
      </c>
      <c r="AD158" s="263">
        <v>25620</v>
      </c>
      <c r="AE158" s="263">
        <v>29280</v>
      </c>
      <c r="AF158" s="263">
        <v>32940</v>
      </c>
      <c r="AG158" s="263">
        <v>36540</v>
      </c>
      <c r="AH158" s="263">
        <v>39480</v>
      </c>
      <c r="AI158" s="263">
        <v>42420</v>
      </c>
      <c r="AJ158" s="263">
        <v>45360</v>
      </c>
      <c r="AK158" s="263">
        <v>48240</v>
      </c>
      <c r="AL158" t="s">
        <v>730</v>
      </c>
      <c r="AM158" t="s">
        <v>288</v>
      </c>
      <c r="AN158">
        <v>1</v>
      </c>
      <c r="AO158" t="s">
        <v>731</v>
      </c>
      <c r="AP158" t="s">
        <v>290</v>
      </c>
      <c r="AQ158">
        <v>309</v>
      </c>
    </row>
    <row r="159" spans="1:43">
      <c r="A159" t="str">
        <f t="shared" si="2"/>
        <v>5/30/2017 - 3/31/2018McMullen</v>
      </c>
      <c r="B159" t="s">
        <v>734</v>
      </c>
      <c r="C159" t="s">
        <v>215</v>
      </c>
      <c r="D159">
        <v>57900</v>
      </c>
      <c r="E159" s="259">
        <v>20300</v>
      </c>
      <c r="F159" s="259">
        <v>23200</v>
      </c>
      <c r="G159" s="259">
        <v>26100</v>
      </c>
      <c r="H159" s="259">
        <v>28950</v>
      </c>
      <c r="I159" s="259">
        <v>31300</v>
      </c>
      <c r="J159" s="259">
        <v>33600</v>
      </c>
      <c r="K159" s="259">
        <v>35900</v>
      </c>
      <c r="L159" s="259">
        <v>38250</v>
      </c>
      <c r="M159" s="263">
        <v>24360</v>
      </c>
      <c r="N159" s="263">
        <v>27840</v>
      </c>
      <c r="O159" s="263">
        <v>31320</v>
      </c>
      <c r="P159" s="263">
        <v>34740</v>
      </c>
      <c r="Q159" s="263">
        <v>37560</v>
      </c>
      <c r="R159" s="263">
        <v>40320</v>
      </c>
      <c r="S159" s="263">
        <v>43080</v>
      </c>
      <c r="T159" s="263">
        <v>45900</v>
      </c>
      <c r="U159" t="s">
        <v>286</v>
      </c>
      <c r="V159" s="259">
        <v>21700</v>
      </c>
      <c r="W159" s="259">
        <v>24800</v>
      </c>
      <c r="X159" s="259">
        <v>27900</v>
      </c>
      <c r="Y159" s="259">
        <v>31000</v>
      </c>
      <c r="Z159" s="259">
        <v>33500</v>
      </c>
      <c r="AA159" s="259">
        <v>36000</v>
      </c>
      <c r="AB159" s="259">
        <v>38450</v>
      </c>
      <c r="AC159" s="259">
        <v>40950</v>
      </c>
      <c r="AD159" s="263">
        <v>26040</v>
      </c>
      <c r="AE159" s="263">
        <v>29760</v>
      </c>
      <c r="AF159" s="263">
        <v>33480</v>
      </c>
      <c r="AG159" s="263">
        <v>37200</v>
      </c>
      <c r="AH159" s="263">
        <v>40200</v>
      </c>
      <c r="AI159" s="263">
        <v>43200</v>
      </c>
      <c r="AJ159" s="263">
        <v>46140</v>
      </c>
      <c r="AK159" s="263">
        <v>49140</v>
      </c>
      <c r="AL159" t="s">
        <v>733</v>
      </c>
      <c r="AM159" t="s">
        <v>288</v>
      </c>
      <c r="AN159">
        <v>0</v>
      </c>
      <c r="AO159" t="s">
        <v>734</v>
      </c>
      <c r="AP159" t="s">
        <v>290</v>
      </c>
      <c r="AQ159">
        <v>311</v>
      </c>
    </row>
    <row r="160" spans="1:43">
      <c r="A160" t="str">
        <f t="shared" si="2"/>
        <v>5/30/2017 - 3/31/2018Madison</v>
      </c>
      <c r="B160" t="s">
        <v>737</v>
      </c>
      <c r="C160" t="s">
        <v>208</v>
      </c>
      <c r="D160">
        <v>48300</v>
      </c>
      <c r="E160" s="259">
        <v>19000</v>
      </c>
      <c r="F160" s="259">
        <v>21700</v>
      </c>
      <c r="G160" s="259">
        <v>24400</v>
      </c>
      <c r="H160" s="259">
        <v>27100</v>
      </c>
      <c r="I160" s="259">
        <v>29300</v>
      </c>
      <c r="J160" s="259">
        <v>31450</v>
      </c>
      <c r="K160" s="259">
        <v>33650</v>
      </c>
      <c r="L160" s="259">
        <v>35800</v>
      </c>
      <c r="M160" s="263">
        <v>22800</v>
      </c>
      <c r="N160" s="263">
        <v>26040</v>
      </c>
      <c r="O160" s="263">
        <v>29280</v>
      </c>
      <c r="P160" s="263">
        <v>32520</v>
      </c>
      <c r="Q160" s="263">
        <v>35160</v>
      </c>
      <c r="R160" s="263">
        <v>37740</v>
      </c>
      <c r="S160" s="263">
        <v>40380</v>
      </c>
      <c r="T160" s="263">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59">
        <v>19000</v>
      </c>
      <c r="F161" s="259">
        <v>21700</v>
      </c>
      <c r="G161" s="259">
        <v>24400</v>
      </c>
      <c r="H161" s="259">
        <v>27100</v>
      </c>
      <c r="I161" s="259">
        <v>29300</v>
      </c>
      <c r="J161" s="259">
        <v>31450</v>
      </c>
      <c r="K161" s="259">
        <v>33650</v>
      </c>
      <c r="L161" s="259">
        <v>35800</v>
      </c>
      <c r="M161" s="263">
        <v>22800</v>
      </c>
      <c r="N161" s="263">
        <v>26040</v>
      </c>
      <c r="O161" s="263">
        <v>29280</v>
      </c>
      <c r="P161" s="263">
        <v>32520</v>
      </c>
      <c r="Q161" s="263">
        <v>35160</v>
      </c>
      <c r="R161" s="263">
        <v>37740</v>
      </c>
      <c r="S161" s="263">
        <v>40380</v>
      </c>
      <c r="T161" s="263">
        <v>42960</v>
      </c>
      <c r="U161" t="s">
        <v>286</v>
      </c>
      <c r="V161" s="259">
        <v>19350</v>
      </c>
      <c r="W161" s="259">
        <v>22100</v>
      </c>
      <c r="X161" s="259">
        <v>24850</v>
      </c>
      <c r="Y161" s="259">
        <v>27600</v>
      </c>
      <c r="Z161" s="259">
        <v>29850</v>
      </c>
      <c r="AA161" s="259">
        <v>32050</v>
      </c>
      <c r="AB161" s="259">
        <v>34250</v>
      </c>
      <c r="AC161" s="259">
        <v>36450</v>
      </c>
      <c r="AD161" s="263">
        <v>23220</v>
      </c>
      <c r="AE161" s="263">
        <v>26520</v>
      </c>
      <c r="AF161" s="263">
        <v>29820</v>
      </c>
      <c r="AG161" s="263">
        <v>33120</v>
      </c>
      <c r="AH161" s="263">
        <v>35820</v>
      </c>
      <c r="AI161" s="263">
        <v>38460</v>
      </c>
      <c r="AJ161" s="263">
        <v>41100</v>
      </c>
      <c r="AK161" s="263">
        <v>43740</v>
      </c>
      <c r="AL161" t="s">
        <v>739</v>
      </c>
      <c r="AM161" t="s">
        <v>288</v>
      </c>
      <c r="AN161">
        <v>0</v>
      </c>
      <c r="AO161" t="s">
        <v>740</v>
      </c>
      <c r="AP161" t="s">
        <v>290</v>
      </c>
      <c r="AQ161">
        <v>315</v>
      </c>
    </row>
    <row r="162" spans="1:43">
      <c r="A162" t="str">
        <f t="shared" si="2"/>
        <v>5/30/2017 - 3/31/2018Martin</v>
      </c>
      <c r="B162" t="s">
        <v>743</v>
      </c>
      <c r="C162" t="s">
        <v>210</v>
      </c>
      <c r="D162">
        <v>70800</v>
      </c>
      <c r="E162" s="259">
        <v>19700</v>
      </c>
      <c r="F162" s="259">
        <v>22500</v>
      </c>
      <c r="G162" s="259">
        <v>25300</v>
      </c>
      <c r="H162" s="259">
        <v>28100</v>
      </c>
      <c r="I162" s="259">
        <v>30350</v>
      </c>
      <c r="J162" s="259">
        <v>32600</v>
      </c>
      <c r="K162" s="259">
        <v>34850</v>
      </c>
      <c r="L162" s="259">
        <v>37100</v>
      </c>
      <c r="M162" s="263">
        <v>23640</v>
      </c>
      <c r="N162" s="263">
        <v>27000</v>
      </c>
      <c r="O162" s="263">
        <v>30360</v>
      </c>
      <c r="P162" s="263">
        <v>33720</v>
      </c>
      <c r="Q162" s="263">
        <v>36420</v>
      </c>
      <c r="R162" s="263">
        <v>39120</v>
      </c>
      <c r="S162" s="263">
        <v>41820</v>
      </c>
      <c r="T162" s="263">
        <v>44520</v>
      </c>
      <c r="U162" t="s">
        <v>286</v>
      </c>
      <c r="V162" s="259">
        <v>25050</v>
      </c>
      <c r="W162" s="259">
        <v>28600</v>
      </c>
      <c r="X162" s="259">
        <v>32200</v>
      </c>
      <c r="Y162" s="259">
        <v>35750</v>
      </c>
      <c r="Z162" s="259">
        <v>38650</v>
      </c>
      <c r="AA162" s="259">
        <v>41500</v>
      </c>
      <c r="AB162" s="259">
        <v>44350</v>
      </c>
      <c r="AC162" s="259">
        <v>47200</v>
      </c>
      <c r="AD162" s="263">
        <v>30060</v>
      </c>
      <c r="AE162" s="263">
        <v>34320</v>
      </c>
      <c r="AF162" s="263">
        <v>38640</v>
      </c>
      <c r="AG162" s="263">
        <v>42900</v>
      </c>
      <c r="AH162" s="263">
        <v>46380</v>
      </c>
      <c r="AI162" s="263">
        <v>49800</v>
      </c>
      <c r="AJ162" s="263">
        <v>53220</v>
      </c>
      <c r="AK162" s="263">
        <v>56640</v>
      </c>
      <c r="AL162" t="s">
        <v>742</v>
      </c>
      <c r="AM162" t="s">
        <v>288</v>
      </c>
      <c r="AN162">
        <v>1</v>
      </c>
      <c r="AO162" t="s">
        <v>743</v>
      </c>
      <c r="AP162" t="s">
        <v>290</v>
      </c>
      <c r="AQ162">
        <v>317</v>
      </c>
    </row>
    <row r="163" spans="1:43">
      <c r="A163" t="str">
        <f t="shared" si="2"/>
        <v>5/30/2017 - 3/31/2018Mason</v>
      </c>
      <c r="B163" t="s">
        <v>746</v>
      </c>
      <c r="C163" t="s">
        <v>211</v>
      </c>
      <c r="D163">
        <v>61000</v>
      </c>
      <c r="E163" s="259">
        <v>21650</v>
      </c>
      <c r="F163" s="259">
        <v>24750</v>
      </c>
      <c r="G163" s="259">
        <v>27850</v>
      </c>
      <c r="H163" s="259">
        <v>30900</v>
      </c>
      <c r="I163" s="259">
        <v>33400</v>
      </c>
      <c r="J163" s="259">
        <v>35850</v>
      </c>
      <c r="K163" s="259">
        <v>38350</v>
      </c>
      <c r="L163" s="259">
        <v>40800</v>
      </c>
      <c r="M163" s="263">
        <v>25980</v>
      </c>
      <c r="N163" s="263">
        <v>29700</v>
      </c>
      <c r="O163" s="263">
        <v>33420</v>
      </c>
      <c r="P163" s="263">
        <v>37080</v>
      </c>
      <c r="Q163" s="263">
        <v>40080</v>
      </c>
      <c r="R163" s="263">
        <v>43020</v>
      </c>
      <c r="S163" s="263">
        <v>46020</v>
      </c>
      <c r="T163" s="263">
        <v>48960</v>
      </c>
      <c r="U163" t="s">
        <v>286</v>
      </c>
      <c r="V163" s="259">
        <v>22400</v>
      </c>
      <c r="W163" s="259">
        <v>25600</v>
      </c>
      <c r="X163" s="259">
        <v>28800</v>
      </c>
      <c r="Y163" s="259">
        <v>32000</v>
      </c>
      <c r="Z163" s="259">
        <v>34600</v>
      </c>
      <c r="AA163" s="259">
        <v>37150</v>
      </c>
      <c r="AB163" s="259">
        <v>39700</v>
      </c>
      <c r="AC163" s="259">
        <v>42250</v>
      </c>
      <c r="AD163" s="263">
        <v>26880</v>
      </c>
      <c r="AE163" s="263">
        <v>30720</v>
      </c>
      <c r="AF163" s="263">
        <v>34560</v>
      </c>
      <c r="AG163" s="263">
        <v>38400</v>
      </c>
      <c r="AH163" s="263">
        <v>41520</v>
      </c>
      <c r="AI163" s="263">
        <v>44580</v>
      </c>
      <c r="AJ163" s="263">
        <v>47640</v>
      </c>
      <c r="AK163" s="263">
        <v>50700</v>
      </c>
      <c r="AL163" t="s">
        <v>745</v>
      </c>
      <c r="AM163" t="s">
        <v>288</v>
      </c>
      <c r="AN163">
        <v>0</v>
      </c>
      <c r="AO163" t="s">
        <v>746</v>
      </c>
      <c r="AP163" t="s">
        <v>290</v>
      </c>
      <c r="AQ163">
        <v>319</v>
      </c>
    </row>
    <row r="164" spans="1:43">
      <c r="A164" t="str">
        <f t="shared" si="2"/>
        <v>5/30/2017 - 3/31/2018Matagorda</v>
      </c>
      <c r="B164" t="s">
        <v>749</v>
      </c>
      <c r="C164" t="s">
        <v>212</v>
      </c>
      <c r="D164">
        <v>50900</v>
      </c>
      <c r="E164" s="259">
        <v>19000</v>
      </c>
      <c r="F164" s="259">
        <v>21700</v>
      </c>
      <c r="G164" s="259">
        <v>24400</v>
      </c>
      <c r="H164" s="259">
        <v>27100</v>
      </c>
      <c r="I164" s="259">
        <v>29300</v>
      </c>
      <c r="J164" s="259">
        <v>31450</v>
      </c>
      <c r="K164" s="259">
        <v>33650</v>
      </c>
      <c r="L164" s="259">
        <v>35800</v>
      </c>
      <c r="M164" s="263">
        <v>22800</v>
      </c>
      <c r="N164" s="263">
        <v>26040</v>
      </c>
      <c r="O164" s="263">
        <v>29280</v>
      </c>
      <c r="P164" s="263">
        <v>32520</v>
      </c>
      <c r="Q164" s="263">
        <v>35160</v>
      </c>
      <c r="R164" s="263">
        <v>37740</v>
      </c>
      <c r="S164" s="263">
        <v>40380</v>
      </c>
      <c r="T164" s="263">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59">
        <v>19000</v>
      </c>
      <c r="F165" s="259">
        <v>21700</v>
      </c>
      <c r="G165" s="259">
        <v>24400</v>
      </c>
      <c r="H165" s="259">
        <v>27100</v>
      </c>
      <c r="I165" s="259">
        <v>29300</v>
      </c>
      <c r="J165" s="259">
        <v>31450</v>
      </c>
      <c r="K165" s="259">
        <v>33650</v>
      </c>
      <c r="L165" s="259">
        <v>35800</v>
      </c>
      <c r="M165" s="263">
        <v>22800</v>
      </c>
      <c r="N165" s="263">
        <v>26040</v>
      </c>
      <c r="O165" s="263">
        <v>29280</v>
      </c>
      <c r="P165" s="263">
        <v>32520</v>
      </c>
      <c r="Q165" s="263">
        <v>35160</v>
      </c>
      <c r="R165" s="263">
        <v>37740</v>
      </c>
      <c r="S165" s="263">
        <v>40380</v>
      </c>
      <c r="T165" s="263">
        <v>42960</v>
      </c>
      <c r="U165" t="s">
        <v>286</v>
      </c>
      <c r="V165" s="259">
        <v>19900</v>
      </c>
      <c r="W165" s="259">
        <v>22750</v>
      </c>
      <c r="X165" s="259">
        <v>25600</v>
      </c>
      <c r="Y165" s="259">
        <v>28400</v>
      </c>
      <c r="Z165" s="259">
        <v>30700</v>
      </c>
      <c r="AA165" s="259">
        <v>32950</v>
      </c>
      <c r="AB165" s="259">
        <v>35250</v>
      </c>
      <c r="AC165" s="259">
        <v>37500</v>
      </c>
      <c r="AD165" s="263">
        <v>23880</v>
      </c>
      <c r="AE165" s="263">
        <v>27300</v>
      </c>
      <c r="AF165" s="263">
        <v>30720</v>
      </c>
      <c r="AG165" s="263">
        <v>34080</v>
      </c>
      <c r="AH165" s="263">
        <v>36840</v>
      </c>
      <c r="AI165" s="263">
        <v>39540</v>
      </c>
      <c r="AJ165" s="263">
        <v>42300</v>
      </c>
      <c r="AK165" s="263">
        <v>45000</v>
      </c>
      <c r="AL165" t="s">
        <v>751</v>
      </c>
      <c r="AM165" t="s">
        <v>288</v>
      </c>
      <c r="AN165">
        <v>0</v>
      </c>
      <c r="AO165" t="s">
        <v>752</v>
      </c>
      <c r="AP165" t="s">
        <v>290</v>
      </c>
      <c r="AQ165">
        <v>323</v>
      </c>
    </row>
    <row r="166" spans="1:43">
      <c r="A166" t="str">
        <f t="shared" si="2"/>
        <v>5/30/2017 - 3/31/2018Medina</v>
      </c>
      <c r="B166" t="s">
        <v>755</v>
      </c>
      <c r="C166" t="s">
        <v>216</v>
      </c>
      <c r="D166">
        <v>66100</v>
      </c>
      <c r="E166" s="259">
        <v>23150</v>
      </c>
      <c r="F166" s="259">
        <v>26450</v>
      </c>
      <c r="G166" s="259">
        <v>29750</v>
      </c>
      <c r="H166" s="259">
        <v>33050</v>
      </c>
      <c r="I166" s="259">
        <v>35700</v>
      </c>
      <c r="J166" s="259">
        <v>38350</v>
      </c>
      <c r="K166" s="259">
        <v>41000</v>
      </c>
      <c r="L166" s="259">
        <v>43650</v>
      </c>
      <c r="M166" s="263">
        <v>27780</v>
      </c>
      <c r="N166" s="263">
        <v>31740</v>
      </c>
      <c r="O166" s="263">
        <v>35700</v>
      </c>
      <c r="P166" s="263">
        <v>39660</v>
      </c>
      <c r="Q166" s="263">
        <v>42840</v>
      </c>
      <c r="R166" s="263">
        <v>46020</v>
      </c>
      <c r="S166" s="263">
        <v>49200</v>
      </c>
      <c r="T166" s="263">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59">
        <v>19000</v>
      </c>
      <c r="F167" s="259">
        <v>21700</v>
      </c>
      <c r="G167" s="259">
        <v>24400</v>
      </c>
      <c r="H167" s="259">
        <v>27100</v>
      </c>
      <c r="I167" s="259">
        <v>29300</v>
      </c>
      <c r="J167" s="259">
        <v>31450</v>
      </c>
      <c r="K167" s="259">
        <v>33650</v>
      </c>
      <c r="L167" s="259">
        <v>35800</v>
      </c>
      <c r="M167" s="263">
        <v>22800</v>
      </c>
      <c r="N167" s="263">
        <v>26040</v>
      </c>
      <c r="O167" s="263">
        <v>29280</v>
      </c>
      <c r="P167" s="263">
        <v>32520</v>
      </c>
      <c r="Q167" s="263">
        <v>35160</v>
      </c>
      <c r="R167" s="263">
        <v>37740</v>
      </c>
      <c r="S167" s="263">
        <v>40380</v>
      </c>
      <c r="T167" s="263">
        <v>42960</v>
      </c>
      <c r="U167" t="s">
        <v>286</v>
      </c>
      <c r="V167" s="259">
        <v>23950</v>
      </c>
      <c r="W167" s="259">
        <v>27350</v>
      </c>
      <c r="X167" s="259">
        <v>30750</v>
      </c>
      <c r="Y167" s="259">
        <v>34150</v>
      </c>
      <c r="Z167" s="259">
        <v>36900</v>
      </c>
      <c r="AA167" s="259">
        <v>39650</v>
      </c>
      <c r="AB167" s="259">
        <v>42350</v>
      </c>
      <c r="AC167" s="259">
        <v>45100</v>
      </c>
      <c r="AD167" s="263">
        <v>28740</v>
      </c>
      <c r="AE167" s="263">
        <v>32820</v>
      </c>
      <c r="AF167" s="263">
        <v>36900</v>
      </c>
      <c r="AG167" s="263">
        <v>40980</v>
      </c>
      <c r="AH167" s="263">
        <v>44280</v>
      </c>
      <c r="AI167" s="263">
        <v>47580</v>
      </c>
      <c r="AJ167" s="263">
        <v>50820</v>
      </c>
      <c r="AK167" s="263">
        <v>54120</v>
      </c>
      <c r="AL167" t="s">
        <v>757</v>
      </c>
      <c r="AM167" t="s">
        <v>288</v>
      </c>
      <c r="AN167">
        <v>0</v>
      </c>
      <c r="AO167" t="s">
        <v>758</v>
      </c>
      <c r="AP167" t="s">
        <v>290</v>
      </c>
      <c r="AQ167">
        <v>327</v>
      </c>
    </row>
    <row r="168" spans="1:43">
      <c r="A168" t="str">
        <f t="shared" si="2"/>
        <v>5/30/2017 - 3/31/2018Midland</v>
      </c>
      <c r="B168" t="s">
        <v>761</v>
      </c>
      <c r="C168" t="s">
        <v>71</v>
      </c>
      <c r="D168">
        <v>91600</v>
      </c>
      <c r="E168" s="259">
        <v>28450</v>
      </c>
      <c r="F168" s="259">
        <v>32500</v>
      </c>
      <c r="G168" s="259">
        <v>36550</v>
      </c>
      <c r="H168" s="259">
        <v>40600</v>
      </c>
      <c r="I168" s="259">
        <v>43850</v>
      </c>
      <c r="J168" s="259">
        <v>47100</v>
      </c>
      <c r="K168" s="259">
        <v>50350</v>
      </c>
      <c r="L168" s="259">
        <v>53600</v>
      </c>
      <c r="M168" s="263">
        <v>34140</v>
      </c>
      <c r="N168" s="263">
        <v>39000</v>
      </c>
      <c r="O168" s="263">
        <v>43860</v>
      </c>
      <c r="P168" s="263">
        <v>48720</v>
      </c>
      <c r="Q168" s="263">
        <v>52620</v>
      </c>
      <c r="R168" s="263">
        <v>56520</v>
      </c>
      <c r="S168" s="263">
        <v>60420</v>
      </c>
      <c r="T168" s="263">
        <v>64320</v>
      </c>
      <c r="U168" t="s">
        <v>286</v>
      </c>
      <c r="V168" s="259">
        <v>32100</v>
      </c>
      <c r="W168" s="259">
        <v>36650</v>
      </c>
      <c r="X168" s="259">
        <v>41250</v>
      </c>
      <c r="Y168" s="259">
        <v>45800</v>
      </c>
      <c r="Z168" s="259">
        <v>49500</v>
      </c>
      <c r="AA168" s="259">
        <v>53150</v>
      </c>
      <c r="AB168" s="259">
        <v>56800</v>
      </c>
      <c r="AC168" s="259">
        <v>60500</v>
      </c>
      <c r="AD168" s="263">
        <v>38520</v>
      </c>
      <c r="AE168" s="263">
        <v>43980</v>
      </c>
      <c r="AF168" s="263">
        <v>49500</v>
      </c>
      <c r="AG168" s="263">
        <v>54960</v>
      </c>
      <c r="AH168" s="263">
        <v>59400</v>
      </c>
      <c r="AI168" s="263">
        <v>63780</v>
      </c>
      <c r="AJ168" s="263">
        <v>68160</v>
      </c>
      <c r="AK168" s="263">
        <v>72600</v>
      </c>
      <c r="AL168" t="s">
        <v>760</v>
      </c>
      <c r="AM168" t="s">
        <v>288</v>
      </c>
      <c r="AN168">
        <v>1</v>
      </c>
      <c r="AO168" t="s">
        <v>761</v>
      </c>
      <c r="AP168" t="s">
        <v>290</v>
      </c>
      <c r="AQ168">
        <v>329</v>
      </c>
    </row>
    <row r="169" spans="1:43">
      <c r="A169" t="str">
        <f t="shared" si="2"/>
        <v>5/30/2017 - 3/31/2018Milam</v>
      </c>
      <c r="B169" t="s">
        <v>764</v>
      </c>
      <c r="C169" t="s">
        <v>218</v>
      </c>
      <c r="D169">
        <v>53200</v>
      </c>
      <c r="E169" s="259">
        <v>19000</v>
      </c>
      <c r="F169" s="259">
        <v>21700</v>
      </c>
      <c r="G169" s="259">
        <v>24400</v>
      </c>
      <c r="H169" s="259">
        <v>27100</v>
      </c>
      <c r="I169" s="259">
        <v>29300</v>
      </c>
      <c r="J169" s="259">
        <v>31450</v>
      </c>
      <c r="K169" s="259">
        <v>33650</v>
      </c>
      <c r="L169" s="259">
        <v>35800</v>
      </c>
      <c r="M169" s="263">
        <v>22800</v>
      </c>
      <c r="N169" s="263">
        <v>26040</v>
      </c>
      <c r="O169" s="263">
        <v>29280</v>
      </c>
      <c r="P169" s="263">
        <v>32520</v>
      </c>
      <c r="Q169" s="263">
        <v>35160</v>
      </c>
      <c r="R169" s="263">
        <v>37740</v>
      </c>
      <c r="S169" s="263">
        <v>40380</v>
      </c>
      <c r="T169" s="263">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59">
        <v>19850</v>
      </c>
      <c r="F170" s="259">
        <v>22650</v>
      </c>
      <c r="G170" s="259">
        <v>25500</v>
      </c>
      <c r="H170" s="259">
        <v>28300</v>
      </c>
      <c r="I170" s="259">
        <v>30600</v>
      </c>
      <c r="J170" s="259">
        <v>32850</v>
      </c>
      <c r="K170" s="259">
        <v>35100</v>
      </c>
      <c r="L170" s="259">
        <v>37400</v>
      </c>
      <c r="M170" s="263">
        <v>23820</v>
      </c>
      <c r="N170" s="263">
        <v>27180</v>
      </c>
      <c r="O170" s="263">
        <v>30600</v>
      </c>
      <c r="P170" s="263">
        <v>33960</v>
      </c>
      <c r="Q170" s="263">
        <v>36720</v>
      </c>
      <c r="R170" s="263">
        <v>39420</v>
      </c>
      <c r="S170" s="263">
        <v>42120</v>
      </c>
      <c r="T170" s="263">
        <v>44880</v>
      </c>
      <c r="U170" t="s">
        <v>286</v>
      </c>
      <c r="V170" s="259">
        <v>19950</v>
      </c>
      <c r="W170" s="259">
        <v>22800</v>
      </c>
      <c r="X170" s="259">
        <v>25650</v>
      </c>
      <c r="Y170" s="259">
        <v>28450</v>
      </c>
      <c r="Z170" s="259">
        <v>30750</v>
      </c>
      <c r="AA170" s="259">
        <v>33050</v>
      </c>
      <c r="AB170" s="259">
        <v>35300</v>
      </c>
      <c r="AC170" s="259">
        <v>37600</v>
      </c>
      <c r="AD170" s="263">
        <v>23940</v>
      </c>
      <c r="AE170" s="263">
        <v>27360</v>
      </c>
      <c r="AF170" s="263">
        <v>30780</v>
      </c>
      <c r="AG170" s="263">
        <v>34140</v>
      </c>
      <c r="AH170" s="263">
        <v>36900</v>
      </c>
      <c r="AI170" s="263">
        <v>39660</v>
      </c>
      <c r="AJ170" s="263">
        <v>42360</v>
      </c>
      <c r="AK170" s="263">
        <v>45120</v>
      </c>
      <c r="AL170" t="s">
        <v>766</v>
      </c>
      <c r="AM170" t="s">
        <v>288</v>
      </c>
      <c r="AN170">
        <v>0</v>
      </c>
      <c r="AO170" t="s">
        <v>767</v>
      </c>
      <c r="AP170" t="s">
        <v>290</v>
      </c>
      <c r="AQ170">
        <v>333</v>
      </c>
    </row>
    <row r="171" spans="1:43">
      <c r="A171" t="str">
        <f t="shared" si="2"/>
        <v>5/30/2017 - 3/31/2018Mitchell</v>
      </c>
      <c r="B171" t="s">
        <v>770</v>
      </c>
      <c r="C171" t="s">
        <v>220</v>
      </c>
      <c r="D171">
        <v>57700</v>
      </c>
      <c r="E171" s="259">
        <v>20200</v>
      </c>
      <c r="F171" s="259">
        <v>23100</v>
      </c>
      <c r="G171" s="259">
        <v>26000</v>
      </c>
      <c r="H171" s="259">
        <v>28850</v>
      </c>
      <c r="I171" s="259">
        <v>31200</v>
      </c>
      <c r="J171" s="259">
        <v>33500</v>
      </c>
      <c r="K171" s="259">
        <v>35800</v>
      </c>
      <c r="L171" s="259">
        <v>38100</v>
      </c>
      <c r="M171" s="263">
        <v>24240</v>
      </c>
      <c r="N171" s="263">
        <v>27720</v>
      </c>
      <c r="O171" s="263">
        <v>31200</v>
      </c>
      <c r="P171" s="263">
        <v>34620</v>
      </c>
      <c r="Q171" s="263">
        <v>37440</v>
      </c>
      <c r="R171" s="263">
        <v>40200</v>
      </c>
      <c r="S171" s="263">
        <v>42960</v>
      </c>
      <c r="T171" s="263">
        <v>45720</v>
      </c>
      <c r="U171" t="s">
        <v>286</v>
      </c>
      <c r="V171" s="259">
        <v>23350</v>
      </c>
      <c r="W171" s="259">
        <v>26650</v>
      </c>
      <c r="X171" s="259">
        <v>30000</v>
      </c>
      <c r="Y171" s="259">
        <v>33300</v>
      </c>
      <c r="Z171" s="259">
        <v>36000</v>
      </c>
      <c r="AA171" s="259">
        <v>38650</v>
      </c>
      <c r="AB171" s="259">
        <v>41300</v>
      </c>
      <c r="AC171" s="259">
        <v>44000</v>
      </c>
      <c r="AD171" s="263">
        <v>28020</v>
      </c>
      <c r="AE171" s="263">
        <v>31980</v>
      </c>
      <c r="AF171" s="263">
        <v>36000</v>
      </c>
      <c r="AG171" s="263">
        <v>39960</v>
      </c>
      <c r="AH171" s="263">
        <v>43200</v>
      </c>
      <c r="AI171" s="263">
        <v>46380</v>
      </c>
      <c r="AJ171" s="263">
        <v>49560</v>
      </c>
      <c r="AK171" s="263">
        <v>52800</v>
      </c>
      <c r="AL171" t="s">
        <v>769</v>
      </c>
      <c r="AM171" t="s">
        <v>288</v>
      </c>
      <c r="AN171">
        <v>0</v>
      </c>
      <c r="AO171" t="s">
        <v>770</v>
      </c>
      <c r="AP171" t="s">
        <v>290</v>
      </c>
      <c r="AQ171">
        <v>335</v>
      </c>
    </row>
    <row r="172" spans="1:43">
      <c r="A172" t="str">
        <f t="shared" si="2"/>
        <v>5/30/2017 - 3/31/2018Montague</v>
      </c>
      <c r="B172" t="s">
        <v>773</v>
      </c>
      <c r="C172" t="s">
        <v>221</v>
      </c>
      <c r="D172">
        <v>57800</v>
      </c>
      <c r="E172" s="259">
        <v>20250</v>
      </c>
      <c r="F172" s="259">
        <v>23150</v>
      </c>
      <c r="G172" s="259">
        <v>26050</v>
      </c>
      <c r="H172" s="259">
        <v>28900</v>
      </c>
      <c r="I172" s="259">
        <v>31250</v>
      </c>
      <c r="J172" s="259">
        <v>33550</v>
      </c>
      <c r="K172" s="259">
        <v>35850</v>
      </c>
      <c r="L172" s="259">
        <v>38150</v>
      </c>
      <c r="M172" s="263">
        <v>24300</v>
      </c>
      <c r="N172" s="263">
        <v>27780</v>
      </c>
      <c r="O172" s="263">
        <v>31260</v>
      </c>
      <c r="P172" s="263">
        <v>34680</v>
      </c>
      <c r="Q172" s="263">
        <v>37500</v>
      </c>
      <c r="R172" s="263">
        <v>40260</v>
      </c>
      <c r="S172" s="263">
        <v>43020</v>
      </c>
      <c r="T172" s="263">
        <v>45780</v>
      </c>
      <c r="U172" t="s">
        <v>286</v>
      </c>
      <c r="V172" s="259">
        <v>20700</v>
      </c>
      <c r="W172" s="259">
        <v>23650</v>
      </c>
      <c r="X172" s="259">
        <v>26600</v>
      </c>
      <c r="Y172" s="259">
        <v>29550</v>
      </c>
      <c r="Z172" s="259">
        <v>31950</v>
      </c>
      <c r="AA172" s="259">
        <v>34300</v>
      </c>
      <c r="AB172" s="259">
        <v>36650</v>
      </c>
      <c r="AC172" s="259">
        <v>39050</v>
      </c>
      <c r="AD172" s="263">
        <v>24840</v>
      </c>
      <c r="AE172" s="263">
        <v>28380</v>
      </c>
      <c r="AF172" s="263">
        <v>31920</v>
      </c>
      <c r="AG172" s="263">
        <v>35460</v>
      </c>
      <c r="AH172" s="263">
        <v>38340</v>
      </c>
      <c r="AI172" s="263">
        <v>41160</v>
      </c>
      <c r="AJ172" s="263">
        <v>43980</v>
      </c>
      <c r="AK172" s="263">
        <v>46860</v>
      </c>
      <c r="AL172" t="s">
        <v>772</v>
      </c>
      <c r="AM172" t="s">
        <v>288</v>
      </c>
      <c r="AN172">
        <v>0</v>
      </c>
      <c r="AO172" t="s">
        <v>773</v>
      </c>
      <c r="AP172" t="s">
        <v>290</v>
      </c>
      <c r="AQ172">
        <v>337</v>
      </c>
    </row>
    <row r="173" spans="1:43">
      <c r="A173" t="str">
        <f t="shared" si="2"/>
        <v>5/30/2017 - 3/31/2018Montgomery</v>
      </c>
      <c r="B173" t="s">
        <v>775</v>
      </c>
      <c r="C173" t="s">
        <v>57</v>
      </c>
      <c r="D173">
        <v>71500</v>
      </c>
      <c r="E173" s="259">
        <v>25050</v>
      </c>
      <c r="F173" s="259">
        <v>28600</v>
      </c>
      <c r="G173" s="259">
        <v>32200</v>
      </c>
      <c r="H173" s="259">
        <v>35750</v>
      </c>
      <c r="I173" s="259">
        <v>38650</v>
      </c>
      <c r="J173" s="259">
        <v>41500</v>
      </c>
      <c r="K173" s="259">
        <v>44350</v>
      </c>
      <c r="L173" s="259">
        <v>47200</v>
      </c>
      <c r="M173" s="263">
        <v>30060</v>
      </c>
      <c r="N173" s="263">
        <v>34320</v>
      </c>
      <c r="O173" s="263">
        <v>38640</v>
      </c>
      <c r="P173" s="263">
        <v>42900</v>
      </c>
      <c r="Q173" s="263">
        <v>46380</v>
      </c>
      <c r="R173" s="263">
        <v>49800</v>
      </c>
      <c r="S173" s="263">
        <v>53220</v>
      </c>
      <c r="T173" s="263">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59">
        <v>19000</v>
      </c>
      <c r="F174" s="259">
        <v>21700</v>
      </c>
      <c r="G174" s="259">
        <v>24400</v>
      </c>
      <c r="H174" s="259">
        <v>27100</v>
      </c>
      <c r="I174" s="259">
        <v>29300</v>
      </c>
      <c r="J174" s="259">
        <v>31450</v>
      </c>
      <c r="K174" s="259">
        <v>33650</v>
      </c>
      <c r="L174" s="259">
        <v>35800</v>
      </c>
      <c r="M174" s="263">
        <v>22800</v>
      </c>
      <c r="N174" s="263">
        <v>26040</v>
      </c>
      <c r="O174" s="263">
        <v>29280</v>
      </c>
      <c r="P174" s="263">
        <v>32520</v>
      </c>
      <c r="Q174" s="263">
        <v>35160</v>
      </c>
      <c r="R174" s="263">
        <v>37740</v>
      </c>
      <c r="S174" s="263">
        <v>40380</v>
      </c>
      <c r="T174" s="263">
        <v>42960</v>
      </c>
      <c r="U174" t="s">
        <v>286</v>
      </c>
      <c r="V174" s="259">
        <v>19500</v>
      </c>
      <c r="W174" s="259">
        <v>22250</v>
      </c>
      <c r="X174" s="259">
        <v>25050</v>
      </c>
      <c r="Y174" s="259">
        <v>27800</v>
      </c>
      <c r="Z174" s="259">
        <v>30050</v>
      </c>
      <c r="AA174" s="259">
        <v>32250</v>
      </c>
      <c r="AB174" s="259">
        <v>34500</v>
      </c>
      <c r="AC174" s="259">
        <v>36700</v>
      </c>
      <c r="AD174" s="263">
        <v>23400</v>
      </c>
      <c r="AE174" s="263">
        <v>26700</v>
      </c>
      <c r="AF174" s="263">
        <v>30060</v>
      </c>
      <c r="AG174" s="263">
        <v>33360</v>
      </c>
      <c r="AH174" s="263">
        <v>36060</v>
      </c>
      <c r="AI174" s="263">
        <v>38700</v>
      </c>
      <c r="AJ174" s="263">
        <v>41400</v>
      </c>
      <c r="AK174" s="263">
        <v>44040</v>
      </c>
      <c r="AL174" t="s">
        <v>777</v>
      </c>
      <c r="AM174" t="s">
        <v>288</v>
      </c>
      <c r="AN174">
        <v>0</v>
      </c>
      <c r="AO174" t="s">
        <v>778</v>
      </c>
      <c r="AP174" t="s">
        <v>290</v>
      </c>
      <c r="AQ174">
        <v>341</v>
      </c>
    </row>
    <row r="175" spans="1:43">
      <c r="A175" t="str">
        <f t="shared" si="2"/>
        <v>5/30/2017 - 3/31/2018Morris</v>
      </c>
      <c r="B175" t="s">
        <v>781</v>
      </c>
      <c r="C175" t="s">
        <v>223</v>
      </c>
      <c r="D175">
        <v>49500</v>
      </c>
      <c r="E175" s="259">
        <v>19000</v>
      </c>
      <c r="F175" s="259">
        <v>21700</v>
      </c>
      <c r="G175" s="259">
        <v>24400</v>
      </c>
      <c r="H175" s="259">
        <v>27100</v>
      </c>
      <c r="I175" s="259">
        <v>29300</v>
      </c>
      <c r="J175" s="259">
        <v>31450</v>
      </c>
      <c r="K175" s="259">
        <v>33650</v>
      </c>
      <c r="L175" s="259">
        <v>35800</v>
      </c>
      <c r="M175" s="263">
        <v>22800</v>
      </c>
      <c r="N175" s="263">
        <v>26040</v>
      </c>
      <c r="O175" s="263">
        <v>29280</v>
      </c>
      <c r="P175" s="263">
        <v>32520</v>
      </c>
      <c r="Q175" s="263">
        <v>35160</v>
      </c>
      <c r="R175" s="263">
        <v>37740</v>
      </c>
      <c r="S175" s="263">
        <v>40380</v>
      </c>
      <c r="T175" s="263">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59">
        <v>19000</v>
      </c>
      <c r="F176" s="259">
        <v>21700</v>
      </c>
      <c r="G176" s="259">
        <v>24400</v>
      </c>
      <c r="H176" s="259">
        <v>27100</v>
      </c>
      <c r="I176" s="259">
        <v>29300</v>
      </c>
      <c r="J176" s="259">
        <v>31450</v>
      </c>
      <c r="K176" s="259">
        <v>33650</v>
      </c>
      <c r="L176" s="259">
        <v>35800</v>
      </c>
      <c r="M176" s="263">
        <v>22800</v>
      </c>
      <c r="N176" s="263">
        <v>26040</v>
      </c>
      <c r="O176" s="263">
        <v>29280</v>
      </c>
      <c r="P176" s="263">
        <v>32520</v>
      </c>
      <c r="Q176" s="263">
        <v>35160</v>
      </c>
      <c r="R176" s="263">
        <v>37740</v>
      </c>
      <c r="S176" s="263">
        <v>40380</v>
      </c>
      <c r="T176" s="263">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59">
        <v>19000</v>
      </c>
      <c r="F177" s="259">
        <v>21700</v>
      </c>
      <c r="G177" s="259">
        <v>24400</v>
      </c>
      <c r="H177" s="259">
        <v>27100</v>
      </c>
      <c r="I177" s="259">
        <v>29300</v>
      </c>
      <c r="J177" s="259">
        <v>31450</v>
      </c>
      <c r="K177" s="259">
        <v>33650</v>
      </c>
      <c r="L177" s="259">
        <v>35800</v>
      </c>
      <c r="M177" s="263">
        <v>22800</v>
      </c>
      <c r="N177" s="263">
        <v>26040</v>
      </c>
      <c r="O177" s="263">
        <v>29280</v>
      </c>
      <c r="P177" s="263">
        <v>32520</v>
      </c>
      <c r="Q177" s="263">
        <v>35160</v>
      </c>
      <c r="R177" s="263">
        <v>37740</v>
      </c>
      <c r="S177" s="263">
        <v>40380</v>
      </c>
      <c r="T177" s="263">
        <v>42960</v>
      </c>
      <c r="U177" t="s">
        <v>286</v>
      </c>
      <c r="V177" s="259">
        <v>19600</v>
      </c>
      <c r="W177" s="259">
        <v>22400</v>
      </c>
      <c r="X177" s="259">
        <v>25200</v>
      </c>
      <c r="Y177" s="259">
        <v>27950</v>
      </c>
      <c r="Z177" s="259">
        <v>30200</v>
      </c>
      <c r="AA177" s="259">
        <v>32450</v>
      </c>
      <c r="AB177" s="259">
        <v>34700</v>
      </c>
      <c r="AC177" s="259">
        <v>36900</v>
      </c>
      <c r="AD177" s="263">
        <v>23520</v>
      </c>
      <c r="AE177" s="263">
        <v>26880</v>
      </c>
      <c r="AF177" s="263">
        <v>30240</v>
      </c>
      <c r="AG177" s="263">
        <v>33540</v>
      </c>
      <c r="AH177" s="263">
        <v>36240</v>
      </c>
      <c r="AI177" s="263">
        <v>38940</v>
      </c>
      <c r="AJ177" s="263">
        <v>41640</v>
      </c>
      <c r="AK177" s="263">
        <v>44280</v>
      </c>
      <c r="AL177" t="s">
        <v>786</v>
      </c>
      <c r="AM177" t="s">
        <v>288</v>
      </c>
      <c r="AN177">
        <v>0</v>
      </c>
      <c r="AO177" t="s">
        <v>787</v>
      </c>
      <c r="AP177" t="s">
        <v>290</v>
      </c>
      <c r="AQ177">
        <v>347</v>
      </c>
    </row>
    <row r="178" spans="1:43">
      <c r="A178" t="str">
        <f t="shared" si="2"/>
        <v>5/30/2017 - 3/31/2018Navarro</v>
      </c>
      <c r="B178" t="s">
        <v>790</v>
      </c>
      <c r="C178" t="s">
        <v>226</v>
      </c>
      <c r="D178">
        <v>49100</v>
      </c>
      <c r="E178" s="259">
        <v>19000</v>
      </c>
      <c r="F178" s="259">
        <v>21700</v>
      </c>
      <c r="G178" s="259">
        <v>24400</v>
      </c>
      <c r="H178" s="259">
        <v>27100</v>
      </c>
      <c r="I178" s="259">
        <v>29300</v>
      </c>
      <c r="J178" s="259">
        <v>31450</v>
      </c>
      <c r="K178" s="259">
        <v>33650</v>
      </c>
      <c r="L178" s="259">
        <v>35800</v>
      </c>
      <c r="M178" s="263">
        <v>22800</v>
      </c>
      <c r="N178" s="263">
        <v>26040</v>
      </c>
      <c r="O178" s="263">
        <v>29280</v>
      </c>
      <c r="P178" s="263">
        <v>32520</v>
      </c>
      <c r="Q178" s="263">
        <v>35160</v>
      </c>
      <c r="R178" s="263">
        <v>37740</v>
      </c>
      <c r="S178" s="263">
        <v>40380</v>
      </c>
      <c r="T178" s="263">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59">
        <v>19000</v>
      </c>
      <c r="F179" s="259">
        <v>21700</v>
      </c>
      <c r="G179" s="259">
        <v>24400</v>
      </c>
      <c r="H179" s="259">
        <v>27100</v>
      </c>
      <c r="I179" s="259">
        <v>29300</v>
      </c>
      <c r="J179" s="259">
        <v>31450</v>
      </c>
      <c r="K179" s="259">
        <v>33650</v>
      </c>
      <c r="L179" s="259">
        <v>35800</v>
      </c>
      <c r="M179" s="263">
        <v>22800</v>
      </c>
      <c r="N179" s="263">
        <v>26040</v>
      </c>
      <c r="O179" s="263">
        <v>29280</v>
      </c>
      <c r="P179" s="263">
        <v>32520</v>
      </c>
      <c r="Q179" s="263">
        <v>35160</v>
      </c>
      <c r="R179" s="263">
        <v>37740</v>
      </c>
      <c r="S179" s="263">
        <v>40380</v>
      </c>
      <c r="T179" s="263">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59">
        <v>19000</v>
      </c>
      <c r="F180" s="259">
        <v>21700</v>
      </c>
      <c r="G180" s="259">
        <v>24400</v>
      </c>
      <c r="H180" s="259">
        <v>27100</v>
      </c>
      <c r="I180" s="259">
        <v>29300</v>
      </c>
      <c r="J180" s="259">
        <v>31450</v>
      </c>
      <c r="K180" s="259">
        <v>33650</v>
      </c>
      <c r="L180" s="259">
        <v>35800</v>
      </c>
      <c r="M180" s="263">
        <v>22800</v>
      </c>
      <c r="N180" s="263">
        <v>26040</v>
      </c>
      <c r="O180" s="263">
        <v>29280</v>
      </c>
      <c r="P180" s="263">
        <v>32520</v>
      </c>
      <c r="Q180" s="263">
        <v>35160</v>
      </c>
      <c r="R180" s="263">
        <v>37740</v>
      </c>
      <c r="S180" s="263">
        <v>40380</v>
      </c>
      <c r="T180" s="263">
        <v>42960</v>
      </c>
      <c r="U180" t="s">
        <v>286</v>
      </c>
      <c r="V180" s="259">
        <v>21250</v>
      </c>
      <c r="W180" s="259">
        <v>24300</v>
      </c>
      <c r="X180" s="259">
        <v>27350</v>
      </c>
      <c r="Y180" s="259">
        <v>30350</v>
      </c>
      <c r="Z180" s="259">
        <v>32800</v>
      </c>
      <c r="AA180" s="259">
        <v>35250</v>
      </c>
      <c r="AB180" s="259">
        <v>37650</v>
      </c>
      <c r="AC180" s="259">
        <v>40100</v>
      </c>
      <c r="AD180" s="263">
        <v>25500</v>
      </c>
      <c r="AE180" s="263">
        <v>29160</v>
      </c>
      <c r="AF180" s="263">
        <v>32820</v>
      </c>
      <c r="AG180" s="263">
        <v>36420</v>
      </c>
      <c r="AH180" s="263">
        <v>39360</v>
      </c>
      <c r="AI180" s="263">
        <v>42300</v>
      </c>
      <c r="AJ180" s="263">
        <v>45180</v>
      </c>
      <c r="AK180" s="263">
        <v>48120</v>
      </c>
      <c r="AL180" t="s">
        <v>795</v>
      </c>
      <c r="AM180" t="s">
        <v>288</v>
      </c>
      <c r="AN180">
        <v>0</v>
      </c>
      <c r="AO180" t="s">
        <v>796</v>
      </c>
      <c r="AP180" t="s">
        <v>290</v>
      </c>
      <c r="AQ180">
        <v>353</v>
      </c>
    </row>
    <row r="181" spans="1:43">
      <c r="A181" t="str">
        <f t="shared" si="2"/>
        <v>5/30/2017 - 3/31/2018Nueces</v>
      </c>
      <c r="B181" t="s">
        <v>799</v>
      </c>
      <c r="C181" t="s">
        <v>38</v>
      </c>
      <c r="D181">
        <v>63100</v>
      </c>
      <c r="E181" s="259">
        <v>21750</v>
      </c>
      <c r="F181" s="259">
        <v>24850</v>
      </c>
      <c r="G181" s="259">
        <v>27950</v>
      </c>
      <c r="H181" s="259">
        <v>31050</v>
      </c>
      <c r="I181" s="259">
        <v>33550</v>
      </c>
      <c r="J181" s="259">
        <v>36050</v>
      </c>
      <c r="K181" s="259">
        <v>38550</v>
      </c>
      <c r="L181" s="259">
        <v>41000</v>
      </c>
      <c r="M181" s="263">
        <v>26100</v>
      </c>
      <c r="N181" s="263">
        <v>29820</v>
      </c>
      <c r="O181" s="263">
        <v>33540</v>
      </c>
      <c r="P181" s="263">
        <v>37260</v>
      </c>
      <c r="Q181" s="263">
        <v>40260</v>
      </c>
      <c r="R181" s="263">
        <v>43260</v>
      </c>
      <c r="S181" s="263">
        <v>46260</v>
      </c>
      <c r="T181" s="263">
        <v>49200</v>
      </c>
      <c r="U181" t="s">
        <v>286</v>
      </c>
      <c r="V181" s="259">
        <v>22300</v>
      </c>
      <c r="W181" s="259">
        <v>25450</v>
      </c>
      <c r="X181" s="259">
        <v>28650</v>
      </c>
      <c r="Y181" s="259">
        <v>31800</v>
      </c>
      <c r="Z181" s="259">
        <v>34350</v>
      </c>
      <c r="AA181" s="259">
        <v>36900</v>
      </c>
      <c r="AB181" s="259">
        <v>39450</v>
      </c>
      <c r="AC181" s="259">
        <v>42000</v>
      </c>
      <c r="AD181" s="263">
        <v>26760</v>
      </c>
      <c r="AE181" s="263">
        <v>30540</v>
      </c>
      <c r="AF181" s="263">
        <v>34380</v>
      </c>
      <c r="AG181" s="263">
        <v>38160</v>
      </c>
      <c r="AH181" s="263">
        <v>41220</v>
      </c>
      <c r="AI181" s="263">
        <v>44280</v>
      </c>
      <c r="AJ181" s="263">
        <v>47340</v>
      </c>
      <c r="AK181" s="263">
        <v>50400</v>
      </c>
      <c r="AL181" t="s">
        <v>798</v>
      </c>
      <c r="AM181" t="s">
        <v>288</v>
      </c>
      <c r="AN181">
        <v>1</v>
      </c>
      <c r="AO181" t="s">
        <v>799</v>
      </c>
      <c r="AP181" t="s">
        <v>290</v>
      </c>
      <c r="AQ181">
        <v>355</v>
      </c>
    </row>
    <row r="182" spans="1:43">
      <c r="A182" t="str">
        <f t="shared" si="2"/>
        <v>5/30/2017 - 3/31/2018Ochiltree</v>
      </c>
      <c r="B182" t="s">
        <v>802</v>
      </c>
      <c r="C182" t="s">
        <v>229</v>
      </c>
      <c r="D182">
        <v>62800</v>
      </c>
      <c r="E182" s="259">
        <v>22000</v>
      </c>
      <c r="F182" s="259">
        <v>25150</v>
      </c>
      <c r="G182" s="259">
        <v>28300</v>
      </c>
      <c r="H182" s="259">
        <v>31400</v>
      </c>
      <c r="I182" s="259">
        <v>33950</v>
      </c>
      <c r="J182" s="259">
        <v>36450</v>
      </c>
      <c r="K182" s="259">
        <v>38950</v>
      </c>
      <c r="L182" s="259">
        <v>41450</v>
      </c>
      <c r="M182" s="263">
        <v>26400</v>
      </c>
      <c r="N182" s="263">
        <v>30180</v>
      </c>
      <c r="O182" s="263">
        <v>33960</v>
      </c>
      <c r="P182" s="263">
        <v>37680</v>
      </c>
      <c r="Q182" s="263">
        <v>40740</v>
      </c>
      <c r="R182" s="263">
        <v>43740</v>
      </c>
      <c r="S182" s="263">
        <v>46740</v>
      </c>
      <c r="T182" s="263">
        <v>49740</v>
      </c>
      <c r="U182" t="s">
        <v>286</v>
      </c>
      <c r="V182" s="259">
        <v>22500</v>
      </c>
      <c r="W182" s="259">
        <v>25700</v>
      </c>
      <c r="X182" s="259">
        <v>28900</v>
      </c>
      <c r="Y182" s="259">
        <v>32100</v>
      </c>
      <c r="Z182" s="259">
        <v>34700</v>
      </c>
      <c r="AA182" s="259">
        <v>37250</v>
      </c>
      <c r="AB182" s="259">
        <v>39850</v>
      </c>
      <c r="AC182" s="259">
        <v>42400</v>
      </c>
      <c r="AD182" s="263">
        <v>27000</v>
      </c>
      <c r="AE182" s="263">
        <v>30840</v>
      </c>
      <c r="AF182" s="263">
        <v>34680</v>
      </c>
      <c r="AG182" s="263">
        <v>38520</v>
      </c>
      <c r="AH182" s="263">
        <v>41640</v>
      </c>
      <c r="AI182" s="263">
        <v>44700</v>
      </c>
      <c r="AJ182" s="263">
        <v>47820</v>
      </c>
      <c r="AK182" s="263">
        <v>50880</v>
      </c>
      <c r="AL182" t="s">
        <v>801</v>
      </c>
      <c r="AM182" t="s">
        <v>288</v>
      </c>
      <c r="AN182">
        <v>0</v>
      </c>
      <c r="AO182" t="s">
        <v>802</v>
      </c>
      <c r="AP182" t="s">
        <v>290</v>
      </c>
      <c r="AQ182">
        <v>357</v>
      </c>
    </row>
    <row r="183" spans="1:43">
      <c r="A183" t="str">
        <f t="shared" si="2"/>
        <v>5/30/2017 - 3/31/2018Oldham</v>
      </c>
      <c r="B183" t="s">
        <v>805</v>
      </c>
      <c r="C183" t="s">
        <v>230</v>
      </c>
      <c r="D183">
        <v>71400</v>
      </c>
      <c r="E183" s="259">
        <v>24000</v>
      </c>
      <c r="F183" s="259">
        <v>27400</v>
      </c>
      <c r="G183" s="259">
        <v>30850</v>
      </c>
      <c r="H183" s="259">
        <v>34250</v>
      </c>
      <c r="I183" s="259">
        <v>37000</v>
      </c>
      <c r="J183" s="259">
        <v>39750</v>
      </c>
      <c r="K183" s="259">
        <v>42500</v>
      </c>
      <c r="L183" s="259">
        <v>45250</v>
      </c>
      <c r="M183" s="263">
        <v>28800</v>
      </c>
      <c r="N183" s="263">
        <v>32880</v>
      </c>
      <c r="O183" s="263">
        <v>37020</v>
      </c>
      <c r="P183" s="263">
        <v>41100</v>
      </c>
      <c r="Q183" s="263">
        <v>44400</v>
      </c>
      <c r="R183" s="263">
        <v>47700</v>
      </c>
      <c r="S183" s="263">
        <v>51000</v>
      </c>
      <c r="T183" s="263">
        <v>54300</v>
      </c>
      <c r="U183" t="s">
        <v>286</v>
      </c>
      <c r="V183" s="259">
        <v>25200</v>
      </c>
      <c r="W183" s="259">
        <v>28800</v>
      </c>
      <c r="X183" s="259">
        <v>32400</v>
      </c>
      <c r="Y183" s="259">
        <v>36000</v>
      </c>
      <c r="Z183" s="259">
        <v>38900</v>
      </c>
      <c r="AA183" s="259">
        <v>41800</v>
      </c>
      <c r="AB183" s="259">
        <v>44650</v>
      </c>
      <c r="AC183" s="259">
        <v>47550</v>
      </c>
      <c r="AD183" s="263">
        <v>30240</v>
      </c>
      <c r="AE183" s="263">
        <v>34560</v>
      </c>
      <c r="AF183" s="263">
        <v>38880</v>
      </c>
      <c r="AG183" s="263">
        <v>43200</v>
      </c>
      <c r="AH183" s="263">
        <v>46680</v>
      </c>
      <c r="AI183" s="263">
        <v>50160</v>
      </c>
      <c r="AJ183" s="263">
        <v>53580</v>
      </c>
      <c r="AK183" s="263">
        <v>57060</v>
      </c>
      <c r="AL183" t="s">
        <v>804</v>
      </c>
      <c r="AM183" t="s">
        <v>288</v>
      </c>
      <c r="AN183">
        <v>1</v>
      </c>
      <c r="AO183" t="s">
        <v>805</v>
      </c>
      <c r="AP183" t="s">
        <v>290</v>
      </c>
      <c r="AQ183">
        <v>359</v>
      </c>
    </row>
    <row r="184" spans="1:43">
      <c r="A184" t="str">
        <f t="shared" si="2"/>
        <v>5/30/2017 - 3/31/2018Orange</v>
      </c>
      <c r="B184" t="s">
        <v>807</v>
      </c>
      <c r="C184" t="s">
        <v>32</v>
      </c>
      <c r="D184">
        <v>55400</v>
      </c>
      <c r="E184" s="259">
        <v>19450</v>
      </c>
      <c r="F184" s="259">
        <v>22200</v>
      </c>
      <c r="G184" s="259">
        <v>25000</v>
      </c>
      <c r="H184" s="259">
        <v>27750</v>
      </c>
      <c r="I184" s="259">
        <v>30000</v>
      </c>
      <c r="J184" s="259">
        <v>32200</v>
      </c>
      <c r="K184" s="259">
        <v>34450</v>
      </c>
      <c r="L184" s="259">
        <v>36650</v>
      </c>
      <c r="M184" s="263">
        <v>23340</v>
      </c>
      <c r="N184" s="263">
        <v>26640</v>
      </c>
      <c r="O184" s="263">
        <v>30000</v>
      </c>
      <c r="P184" s="263">
        <v>33300</v>
      </c>
      <c r="Q184" s="263">
        <v>36000</v>
      </c>
      <c r="R184" s="263">
        <v>38640</v>
      </c>
      <c r="S184" s="263">
        <v>41340</v>
      </c>
      <c r="T184" s="263">
        <v>43980</v>
      </c>
      <c r="U184" t="s">
        <v>286</v>
      </c>
      <c r="V184" s="259">
        <v>20550</v>
      </c>
      <c r="W184" s="259">
        <v>23500</v>
      </c>
      <c r="X184" s="259">
        <v>26450</v>
      </c>
      <c r="Y184" s="259">
        <v>29350</v>
      </c>
      <c r="Z184" s="259">
        <v>31700</v>
      </c>
      <c r="AA184" s="259">
        <v>34050</v>
      </c>
      <c r="AB184" s="259">
        <v>36400</v>
      </c>
      <c r="AC184" s="259">
        <v>38750</v>
      </c>
      <c r="AD184" s="263">
        <v>24660</v>
      </c>
      <c r="AE184" s="263">
        <v>28200</v>
      </c>
      <c r="AF184" s="263">
        <v>31740</v>
      </c>
      <c r="AG184" s="263">
        <v>35220</v>
      </c>
      <c r="AH184" s="263">
        <v>38040</v>
      </c>
      <c r="AI184" s="263">
        <v>40860</v>
      </c>
      <c r="AJ184" s="263">
        <v>43680</v>
      </c>
      <c r="AK184" s="263">
        <v>46500</v>
      </c>
      <c r="AL184" t="s">
        <v>806</v>
      </c>
      <c r="AM184" t="s">
        <v>288</v>
      </c>
      <c r="AN184">
        <v>1</v>
      </c>
      <c r="AO184" t="s">
        <v>807</v>
      </c>
      <c r="AP184" t="s">
        <v>290</v>
      </c>
      <c r="AQ184">
        <v>361</v>
      </c>
    </row>
    <row r="185" spans="1:43">
      <c r="A185" t="str">
        <f t="shared" si="2"/>
        <v>5/30/2017 - 3/31/2018Palo Pinto</v>
      </c>
      <c r="B185" t="s">
        <v>810</v>
      </c>
      <c r="C185" t="s">
        <v>231</v>
      </c>
      <c r="D185">
        <v>52600</v>
      </c>
      <c r="E185" s="259">
        <v>19000</v>
      </c>
      <c r="F185" s="259">
        <v>21700</v>
      </c>
      <c r="G185" s="259">
        <v>24400</v>
      </c>
      <c r="H185" s="259">
        <v>27100</v>
      </c>
      <c r="I185" s="259">
        <v>29300</v>
      </c>
      <c r="J185" s="259">
        <v>31450</v>
      </c>
      <c r="K185" s="259">
        <v>33650</v>
      </c>
      <c r="L185" s="259">
        <v>35800</v>
      </c>
      <c r="M185" s="263">
        <v>22800</v>
      </c>
      <c r="N185" s="263">
        <v>26040</v>
      </c>
      <c r="O185" s="263">
        <v>29280</v>
      </c>
      <c r="P185" s="263">
        <v>32520</v>
      </c>
      <c r="Q185" s="263">
        <v>35160</v>
      </c>
      <c r="R185" s="263">
        <v>37740</v>
      </c>
      <c r="S185" s="263">
        <v>40380</v>
      </c>
      <c r="T185" s="263">
        <v>42960</v>
      </c>
      <c r="U185" t="s">
        <v>286</v>
      </c>
      <c r="V185" s="259">
        <v>19600</v>
      </c>
      <c r="W185" s="259">
        <v>22400</v>
      </c>
      <c r="X185" s="259">
        <v>25200</v>
      </c>
      <c r="Y185" s="259">
        <v>28000</v>
      </c>
      <c r="Z185" s="259">
        <v>30250</v>
      </c>
      <c r="AA185" s="259">
        <v>32500</v>
      </c>
      <c r="AB185" s="259">
        <v>34750</v>
      </c>
      <c r="AC185" s="259">
        <v>37000</v>
      </c>
      <c r="AD185" s="263">
        <v>23520</v>
      </c>
      <c r="AE185" s="263">
        <v>26880</v>
      </c>
      <c r="AF185" s="263">
        <v>30240</v>
      </c>
      <c r="AG185" s="263">
        <v>33600</v>
      </c>
      <c r="AH185" s="263">
        <v>36300</v>
      </c>
      <c r="AI185" s="263">
        <v>39000</v>
      </c>
      <c r="AJ185" s="263">
        <v>41700</v>
      </c>
      <c r="AK185" s="263">
        <v>44400</v>
      </c>
      <c r="AL185" t="s">
        <v>809</v>
      </c>
      <c r="AM185" t="s">
        <v>288</v>
      </c>
      <c r="AN185">
        <v>0</v>
      </c>
      <c r="AO185" t="s">
        <v>810</v>
      </c>
      <c r="AP185" t="s">
        <v>290</v>
      </c>
      <c r="AQ185">
        <v>363</v>
      </c>
    </row>
    <row r="186" spans="1:43">
      <c r="A186" t="str">
        <f t="shared" si="2"/>
        <v>5/30/2017 - 3/31/2018Panola</v>
      </c>
      <c r="B186" t="s">
        <v>813</v>
      </c>
      <c r="C186" t="s">
        <v>232</v>
      </c>
      <c r="D186">
        <v>64000</v>
      </c>
      <c r="E186" s="259">
        <v>22400</v>
      </c>
      <c r="F186" s="259">
        <v>25600</v>
      </c>
      <c r="G186" s="259">
        <v>28800</v>
      </c>
      <c r="H186" s="259">
        <v>32000</v>
      </c>
      <c r="I186" s="259">
        <v>34600</v>
      </c>
      <c r="J186" s="259">
        <v>37150</v>
      </c>
      <c r="K186" s="259">
        <v>39700</v>
      </c>
      <c r="L186" s="259">
        <v>42250</v>
      </c>
      <c r="M186" s="263">
        <v>26880</v>
      </c>
      <c r="N186" s="263">
        <v>30720</v>
      </c>
      <c r="O186" s="263">
        <v>34560</v>
      </c>
      <c r="P186" s="263">
        <v>38400</v>
      </c>
      <c r="Q186" s="263">
        <v>41520</v>
      </c>
      <c r="R186" s="263">
        <v>44580</v>
      </c>
      <c r="S186" s="263">
        <v>47640</v>
      </c>
      <c r="T186" s="263">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59">
        <v>25000</v>
      </c>
      <c r="F187" s="259">
        <v>28600</v>
      </c>
      <c r="G187" s="259">
        <v>32150</v>
      </c>
      <c r="H187" s="259">
        <v>35700</v>
      </c>
      <c r="I187" s="259">
        <v>38600</v>
      </c>
      <c r="J187" s="259">
        <v>41450</v>
      </c>
      <c r="K187" s="259">
        <v>44300</v>
      </c>
      <c r="L187" s="259">
        <v>47150</v>
      </c>
      <c r="M187" s="263">
        <v>30000</v>
      </c>
      <c r="N187" s="263">
        <v>34320</v>
      </c>
      <c r="O187" s="263">
        <v>38580</v>
      </c>
      <c r="P187" s="263">
        <v>42840</v>
      </c>
      <c r="Q187" s="263">
        <v>46320</v>
      </c>
      <c r="R187" s="263">
        <v>49740</v>
      </c>
      <c r="S187" s="263">
        <v>53160</v>
      </c>
      <c r="T187" s="263">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59">
        <v>19000</v>
      </c>
      <c r="F188" s="259">
        <v>21700</v>
      </c>
      <c r="G188" s="259">
        <v>24400</v>
      </c>
      <c r="H188" s="259">
        <v>27100</v>
      </c>
      <c r="I188" s="259">
        <v>29300</v>
      </c>
      <c r="J188" s="259">
        <v>31450</v>
      </c>
      <c r="K188" s="259">
        <v>33650</v>
      </c>
      <c r="L188" s="259">
        <v>35800</v>
      </c>
      <c r="M188" s="263">
        <v>22800</v>
      </c>
      <c r="N188" s="263">
        <v>26040</v>
      </c>
      <c r="O188" s="263">
        <v>29280</v>
      </c>
      <c r="P188" s="263">
        <v>32520</v>
      </c>
      <c r="Q188" s="263">
        <v>35160</v>
      </c>
      <c r="R188" s="263">
        <v>37740</v>
      </c>
      <c r="S188" s="263">
        <v>40380</v>
      </c>
      <c r="T188" s="263">
        <v>42960</v>
      </c>
      <c r="U188" t="s">
        <v>286</v>
      </c>
      <c r="V188" s="259">
        <v>19600</v>
      </c>
      <c r="W188" s="259">
        <v>22400</v>
      </c>
      <c r="X188" s="259">
        <v>25200</v>
      </c>
      <c r="Y188" s="259">
        <v>28000</v>
      </c>
      <c r="Z188" s="259">
        <v>30250</v>
      </c>
      <c r="AA188" s="259">
        <v>32500</v>
      </c>
      <c r="AB188" s="259">
        <v>34750</v>
      </c>
      <c r="AC188" s="259">
        <v>37000</v>
      </c>
      <c r="AD188" s="263">
        <v>23520</v>
      </c>
      <c r="AE188" s="263">
        <v>26880</v>
      </c>
      <c r="AF188" s="263">
        <v>30240</v>
      </c>
      <c r="AG188" s="263">
        <v>33600</v>
      </c>
      <c r="AH188" s="263">
        <v>36300</v>
      </c>
      <c r="AI188" s="263">
        <v>39000</v>
      </c>
      <c r="AJ188" s="263">
        <v>41700</v>
      </c>
      <c r="AK188" s="263">
        <v>44400</v>
      </c>
      <c r="AL188" t="s">
        <v>817</v>
      </c>
      <c r="AM188" t="s">
        <v>288</v>
      </c>
      <c r="AN188">
        <v>0</v>
      </c>
      <c r="AO188" t="s">
        <v>818</v>
      </c>
      <c r="AP188" t="s">
        <v>290</v>
      </c>
      <c r="AQ188">
        <v>369</v>
      </c>
    </row>
    <row r="189" spans="1:43">
      <c r="A189" t="str">
        <f t="shared" si="2"/>
        <v>5/30/2017 - 3/31/2018Pecos</v>
      </c>
      <c r="B189" t="s">
        <v>821</v>
      </c>
      <c r="C189" t="s">
        <v>234</v>
      </c>
      <c r="D189">
        <v>62800</v>
      </c>
      <c r="E189" s="259">
        <v>20900</v>
      </c>
      <c r="F189" s="259">
        <v>23900</v>
      </c>
      <c r="G189" s="259">
        <v>26900</v>
      </c>
      <c r="H189" s="259">
        <v>29850</v>
      </c>
      <c r="I189" s="259">
        <v>32250</v>
      </c>
      <c r="J189" s="259">
        <v>34650</v>
      </c>
      <c r="K189" s="259">
        <v>37050</v>
      </c>
      <c r="L189" s="259">
        <v>39450</v>
      </c>
      <c r="M189" s="263">
        <v>25080</v>
      </c>
      <c r="N189" s="263">
        <v>28680</v>
      </c>
      <c r="O189" s="263">
        <v>32280</v>
      </c>
      <c r="P189" s="263">
        <v>35820</v>
      </c>
      <c r="Q189" s="263">
        <v>38700</v>
      </c>
      <c r="R189" s="263">
        <v>41580</v>
      </c>
      <c r="S189" s="263">
        <v>44460</v>
      </c>
      <c r="T189" s="263">
        <v>47340</v>
      </c>
      <c r="U189" t="s">
        <v>286</v>
      </c>
      <c r="V189" s="259">
        <v>25500</v>
      </c>
      <c r="W189" s="259">
        <v>29150</v>
      </c>
      <c r="X189" s="259">
        <v>32800</v>
      </c>
      <c r="Y189" s="259">
        <v>36400</v>
      </c>
      <c r="Z189" s="259">
        <v>39350</v>
      </c>
      <c r="AA189" s="259">
        <v>42250</v>
      </c>
      <c r="AB189" s="259">
        <v>45150</v>
      </c>
      <c r="AC189" s="259">
        <v>48050</v>
      </c>
      <c r="AD189" s="263">
        <v>30600</v>
      </c>
      <c r="AE189" s="263">
        <v>34980</v>
      </c>
      <c r="AF189" s="263">
        <v>39360</v>
      </c>
      <c r="AG189" s="263">
        <v>43680</v>
      </c>
      <c r="AH189" s="263">
        <v>47220</v>
      </c>
      <c r="AI189" s="263">
        <v>50700</v>
      </c>
      <c r="AJ189" s="263">
        <v>54180</v>
      </c>
      <c r="AK189" s="263">
        <v>57660</v>
      </c>
      <c r="AL189" t="s">
        <v>820</v>
      </c>
      <c r="AM189" t="s">
        <v>288</v>
      </c>
      <c r="AN189">
        <v>0</v>
      </c>
      <c r="AO189" t="s">
        <v>821</v>
      </c>
      <c r="AP189" t="s">
        <v>290</v>
      </c>
      <c r="AQ189">
        <v>371</v>
      </c>
    </row>
    <row r="190" spans="1:43">
      <c r="A190" t="str">
        <f t="shared" si="2"/>
        <v>5/30/2017 - 3/31/2018Polk</v>
      </c>
      <c r="B190" t="s">
        <v>824</v>
      </c>
      <c r="C190" t="s">
        <v>235</v>
      </c>
      <c r="D190">
        <v>49400</v>
      </c>
      <c r="E190" s="259">
        <v>19000</v>
      </c>
      <c r="F190" s="259">
        <v>21700</v>
      </c>
      <c r="G190" s="259">
        <v>24400</v>
      </c>
      <c r="H190" s="259">
        <v>27100</v>
      </c>
      <c r="I190" s="259">
        <v>29300</v>
      </c>
      <c r="J190" s="259">
        <v>31450</v>
      </c>
      <c r="K190" s="259">
        <v>33650</v>
      </c>
      <c r="L190" s="259">
        <v>35800</v>
      </c>
      <c r="M190" s="263">
        <v>22800</v>
      </c>
      <c r="N190" s="263">
        <v>26040</v>
      </c>
      <c r="O190" s="263">
        <v>29280</v>
      </c>
      <c r="P190" s="263">
        <v>32520</v>
      </c>
      <c r="Q190" s="263">
        <v>35160</v>
      </c>
      <c r="R190" s="263">
        <v>37740</v>
      </c>
      <c r="S190" s="263">
        <v>40380</v>
      </c>
      <c r="T190" s="263">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59">
        <v>22900</v>
      </c>
      <c r="F191" s="259">
        <v>26150</v>
      </c>
      <c r="G191" s="259">
        <v>29400</v>
      </c>
      <c r="H191" s="259">
        <v>32650</v>
      </c>
      <c r="I191" s="259">
        <v>35300</v>
      </c>
      <c r="J191" s="259">
        <v>37900</v>
      </c>
      <c r="K191" s="259">
        <v>40500</v>
      </c>
      <c r="L191" s="259">
        <v>43100</v>
      </c>
      <c r="M191" s="263">
        <v>27480</v>
      </c>
      <c r="N191" s="263">
        <v>31380</v>
      </c>
      <c r="O191" s="263">
        <v>35280</v>
      </c>
      <c r="P191" s="263">
        <v>39180</v>
      </c>
      <c r="Q191" s="263">
        <v>42360</v>
      </c>
      <c r="R191" s="263">
        <v>45480</v>
      </c>
      <c r="S191" s="263">
        <v>48600</v>
      </c>
      <c r="T191" s="263">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59">
        <v>19000</v>
      </c>
      <c r="F192" s="259">
        <v>21700</v>
      </c>
      <c r="G192" s="259">
        <v>24400</v>
      </c>
      <c r="H192" s="259">
        <v>27100</v>
      </c>
      <c r="I192" s="259">
        <v>29300</v>
      </c>
      <c r="J192" s="259">
        <v>31450</v>
      </c>
      <c r="K192" s="259">
        <v>33650</v>
      </c>
      <c r="L192" s="259">
        <v>35800</v>
      </c>
      <c r="M192" s="263">
        <v>22800</v>
      </c>
      <c r="N192" s="263">
        <v>26040</v>
      </c>
      <c r="O192" s="263">
        <v>29280</v>
      </c>
      <c r="P192" s="263">
        <v>32520</v>
      </c>
      <c r="Q192" s="263">
        <v>35160</v>
      </c>
      <c r="R192" s="263">
        <v>37740</v>
      </c>
      <c r="S192" s="263">
        <v>40380</v>
      </c>
      <c r="T192" s="263">
        <v>42960</v>
      </c>
      <c r="U192" t="s">
        <v>286</v>
      </c>
      <c r="V192" s="259">
        <v>23850</v>
      </c>
      <c r="W192" s="259">
        <v>27250</v>
      </c>
      <c r="X192" s="259">
        <v>30650</v>
      </c>
      <c r="Y192" s="259">
        <v>34050</v>
      </c>
      <c r="Z192" s="259">
        <v>36800</v>
      </c>
      <c r="AA192" s="259">
        <v>39500</v>
      </c>
      <c r="AB192" s="259">
        <v>42250</v>
      </c>
      <c r="AC192" s="259">
        <v>44950</v>
      </c>
      <c r="AD192" s="263">
        <v>28620</v>
      </c>
      <c r="AE192" s="263">
        <v>32700</v>
      </c>
      <c r="AF192" s="263">
        <v>36780</v>
      </c>
      <c r="AG192" s="263">
        <v>40860</v>
      </c>
      <c r="AH192" s="263">
        <v>44160</v>
      </c>
      <c r="AI192" s="263">
        <v>47400</v>
      </c>
      <c r="AJ192" s="263">
        <v>50700</v>
      </c>
      <c r="AK192" s="263">
        <v>53940</v>
      </c>
      <c r="AL192" t="s">
        <v>828</v>
      </c>
      <c r="AM192" t="s">
        <v>288</v>
      </c>
      <c r="AN192">
        <v>0</v>
      </c>
      <c r="AO192" t="s">
        <v>829</v>
      </c>
      <c r="AP192" t="s">
        <v>290</v>
      </c>
      <c r="AQ192">
        <v>377</v>
      </c>
    </row>
    <row r="193" spans="1:43">
      <c r="A193" t="str">
        <f t="shared" si="2"/>
        <v>5/30/2017 - 3/31/2018Rains</v>
      </c>
      <c r="B193" t="s">
        <v>832</v>
      </c>
      <c r="C193" t="s">
        <v>237</v>
      </c>
      <c r="D193">
        <v>58300</v>
      </c>
      <c r="E193" s="259">
        <v>20450</v>
      </c>
      <c r="F193" s="259">
        <v>23350</v>
      </c>
      <c r="G193" s="259">
        <v>26250</v>
      </c>
      <c r="H193" s="259">
        <v>29150</v>
      </c>
      <c r="I193" s="259">
        <v>31500</v>
      </c>
      <c r="J193" s="259">
        <v>33850</v>
      </c>
      <c r="K193" s="259">
        <v>36150</v>
      </c>
      <c r="L193" s="259">
        <v>38500</v>
      </c>
      <c r="M193" s="263">
        <v>24540</v>
      </c>
      <c r="N193" s="263">
        <v>28020</v>
      </c>
      <c r="O193" s="263">
        <v>31500</v>
      </c>
      <c r="P193" s="263">
        <v>34980</v>
      </c>
      <c r="Q193" s="263">
        <v>37800</v>
      </c>
      <c r="R193" s="263">
        <v>40620</v>
      </c>
      <c r="S193" s="263">
        <v>43380</v>
      </c>
      <c r="T193" s="263">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59">
        <v>22900</v>
      </c>
      <c r="F194" s="259">
        <v>26150</v>
      </c>
      <c r="G194" s="259">
        <v>29400</v>
      </c>
      <c r="H194" s="259">
        <v>32650</v>
      </c>
      <c r="I194" s="259">
        <v>35300</v>
      </c>
      <c r="J194" s="259">
        <v>37900</v>
      </c>
      <c r="K194" s="259">
        <v>40500</v>
      </c>
      <c r="L194" s="259">
        <v>43100</v>
      </c>
      <c r="M194" s="263">
        <v>27480</v>
      </c>
      <c r="N194" s="263">
        <v>31380</v>
      </c>
      <c r="O194" s="263">
        <v>35280</v>
      </c>
      <c r="P194" s="263">
        <v>39180</v>
      </c>
      <c r="Q194" s="263">
        <v>42360</v>
      </c>
      <c r="R194" s="263">
        <v>45480</v>
      </c>
      <c r="S194" s="263">
        <v>48600</v>
      </c>
      <c r="T194" s="263">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59">
        <v>22450</v>
      </c>
      <c r="F195" s="259">
        <v>25650</v>
      </c>
      <c r="G195" s="259">
        <v>28850</v>
      </c>
      <c r="H195" s="259">
        <v>32050</v>
      </c>
      <c r="I195" s="259">
        <v>34650</v>
      </c>
      <c r="J195" s="259">
        <v>37200</v>
      </c>
      <c r="K195" s="259">
        <v>39750</v>
      </c>
      <c r="L195" s="259">
        <v>42350</v>
      </c>
      <c r="M195" s="263">
        <v>26940</v>
      </c>
      <c r="N195" s="263">
        <v>30780</v>
      </c>
      <c r="O195" s="263">
        <v>34620</v>
      </c>
      <c r="P195" s="263">
        <v>38460</v>
      </c>
      <c r="Q195" s="263">
        <v>41580</v>
      </c>
      <c r="R195" s="263">
        <v>44640</v>
      </c>
      <c r="S195" s="263">
        <v>47700</v>
      </c>
      <c r="T195" s="263">
        <v>50820</v>
      </c>
      <c r="U195" t="s">
        <v>286</v>
      </c>
      <c r="V195" s="259">
        <v>23600</v>
      </c>
      <c r="W195" s="259">
        <v>26950</v>
      </c>
      <c r="X195" s="259">
        <v>30300</v>
      </c>
      <c r="Y195" s="259">
        <v>33650</v>
      </c>
      <c r="Z195" s="259">
        <v>36350</v>
      </c>
      <c r="AA195" s="259">
        <v>39050</v>
      </c>
      <c r="AB195" s="259">
        <v>41750</v>
      </c>
      <c r="AC195" s="259">
        <v>44450</v>
      </c>
      <c r="AD195" s="263">
        <v>28320</v>
      </c>
      <c r="AE195" s="263">
        <v>32340</v>
      </c>
      <c r="AF195" s="263">
        <v>36360</v>
      </c>
      <c r="AG195" s="263">
        <v>40380</v>
      </c>
      <c r="AH195" s="263">
        <v>43620</v>
      </c>
      <c r="AI195" s="263">
        <v>46860</v>
      </c>
      <c r="AJ195" s="263">
        <v>50100</v>
      </c>
      <c r="AK195" s="263">
        <v>53340</v>
      </c>
      <c r="AL195" t="s">
        <v>836</v>
      </c>
      <c r="AM195" t="s">
        <v>288</v>
      </c>
      <c r="AN195">
        <v>0</v>
      </c>
      <c r="AO195" t="s">
        <v>837</v>
      </c>
      <c r="AP195" t="s">
        <v>290</v>
      </c>
      <c r="AQ195">
        <v>383</v>
      </c>
    </row>
    <row r="196" spans="1:43">
      <c r="A196" t="str">
        <f t="shared" si="2"/>
        <v>5/30/2017 - 3/31/2018Real</v>
      </c>
      <c r="B196" t="s">
        <v>840</v>
      </c>
      <c r="C196" t="s">
        <v>239</v>
      </c>
      <c r="D196">
        <v>42300</v>
      </c>
      <c r="E196" s="259">
        <v>19000</v>
      </c>
      <c r="F196" s="259">
        <v>21700</v>
      </c>
      <c r="G196" s="259">
        <v>24400</v>
      </c>
      <c r="H196" s="259">
        <v>27100</v>
      </c>
      <c r="I196" s="259">
        <v>29300</v>
      </c>
      <c r="J196" s="259">
        <v>31450</v>
      </c>
      <c r="K196" s="259">
        <v>33650</v>
      </c>
      <c r="L196" s="259">
        <v>35800</v>
      </c>
      <c r="M196" s="263">
        <v>22800</v>
      </c>
      <c r="N196" s="263">
        <v>26040</v>
      </c>
      <c r="O196" s="263">
        <v>29280</v>
      </c>
      <c r="P196" s="263">
        <v>32520</v>
      </c>
      <c r="Q196" s="263">
        <v>35160</v>
      </c>
      <c r="R196" s="263">
        <v>37740</v>
      </c>
      <c r="S196" s="263">
        <v>40380</v>
      </c>
      <c r="T196" s="263">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59">
        <v>19000</v>
      </c>
      <c r="F197" s="259">
        <v>21700</v>
      </c>
      <c r="G197" s="259">
        <v>24400</v>
      </c>
      <c r="H197" s="259">
        <v>27100</v>
      </c>
      <c r="I197" s="259">
        <v>29300</v>
      </c>
      <c r="J197" s="259">
        <v>31450</v>
      </c>
      <c r="K197" s="259">
        <v>33650</v>
      </c>
      <c r="L197" s="259">
        <v>35800</v>
      </c>
      <c r="M197" s="263">
        <v>22800</v>
      </c>
      <c r="N197" s="263">
        <v>26040</v>
      </c>
      <c r="O197" s="263">
        <v>29280</v>
      </c>
      <c r="P197" s="263">
        <v>32520</v>
      </c>
      <c r="Q197" s="263">
        <v>35160</v>
      </c>
      <c r="R197" s="263">
        <v>37740</v>
      </c>
      <c r="S197" s="263">
        <v>40380</v>
      </c>
      <c r="T197" s="263">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59">
        <v>19000</v>
      </c>
      <c r="F198" s="259">
        <v>21700</v>
      </c>
      <c r="G198" s="259">
        <v>24400</v>
      </c>
      <c r="H198" s="259">
        <v>27100</v>
      </c>
      <c r="I198" s="259">
        <v>29300</v>
      </c>
      <c r="J198" s="259">
        <v>31450</v>
      </c>
      <c r="K198" s="259">
        <v>33650</v>
      </c>
      <c r="L198" s="259">
        <v>35800</v>
      </c>
      <c r="M198" s="263">
        <v>22800</v>
      </c>
      <c r="N198" s="263">
        <v>26040</v>
      </c>
      <c r="O198" s="263">
        <v>29280</v>
      </c>
      <c r="P198" s="263">
        <v>32520</v>
      </c>
      <c r="Q198" s="263">
        <v>35160</v>
      </c>
      <c r="R198" s="263">
        <v>37740</v>
      </c>
      <c r="S198" s="263">
        <v>40380</v>
      </c>
      <c r="T198" s="263">
        <v>42960</v>
      </c>
      <c r="U198" t="s">
        <v>286</v>
      </c>
      <c r="V198" s="259">
        <v>26750</v>
      </c>
      <c r="W198" s="259">
        <v>30600</v>
      </c>
      <c r="X198" s="259">
        <v>34400</v>
      </c>
      <c r="Y198" s="259">
        <v>38200</v>
      </c>
      <c r="Z198" s="259">
        <v>41300</v>
      </c>
      <c r="AA198" s="259">
        <v>44350</v>
      </c>
      <c r="AB198" s="259">
        <v>47400</v>
      </c>
      <c r="AC198" s="259">
        <v>50450</v>
      </c>
      <c r="AD198" s="263">
        <v>32100</v>
      </c>
      <c r="AE198" s="263">
        <v>36720</v>
      </c>
      <c r="AF198" s="263">
        <v>41280</v>
      </c>
      <c r="AG198" s="263">
        <v>45840</v>
      </c>
      <c r="AH198" s="263">
        <v>49560</v>
      </c>
      <c r="AI198" s="263">
        <v>53220</v>
      </c>
      <c r="AJ198" s="263">
        <v>56880</v>
      </c>
      <c r="AK198" s="263">
        <v>60540</v>
      </c>
      <c r="AL198" t="s">
        <v>845</v>
      </c>
      <c r="AM198" t="s">
        <v>288</v>
      </c>
      <c r="AN198">
        <v>0</v>
      </c>
      <c r="AO198" t="s">
        <v>846</v>
      </c>
      <c r="AP198" t="s">
        <v>290</v>
      </c>
      <c r="AQ198">
        <v>389</v>
      </c>
    </row>
    <row r="199" spans="1:43">
      <c r="A199" t="str">
        <f t="shared" si="3"/>
        <v>5/30/2017 - 3/31/2018Refugio</v>
      </c>
      <c r="B199" t="s">
        <v>849</v>
      </c>
      <c r="C199" t="s">
        <v>242</v>
      </c>
      <c r="D199">
        <v>52500</v>
      </c>
      <c r="E199" s="259">
        <v>19000</v>
      </c>
      <c r="F199" s="259">
        <v>21700</v>
      </c>
      <c r="G199" s="259">
        <v>24400</v>
      </c>
      <c r="H199" s="259">
        <v>27100</v>
      </c>
      <c r="I199" s="259">
        <v>29300</v>
      </c>
      <c r="J199" s="259">
        <v>31450</v>
      </c>
      <c r="K199" s="259">
        <v>33650</v>
      </c>
      <c r="L199" s="259">
        <v>35800</v>
      </c>
      <c r="M199" s="263">
        <v>22800</v>
      </c>
      <c r="N199" s="263">
        <v>26040</v>
      </c>
      <c r="O199" s="263">
        <v>29280</v>
      </c>
      <c r="P199" s="263">
        <v>32520</v>
      </c>
      <c r="Q199" s="263">
        <v>35160</v>
      </c>
      <c r="R199" s="263">
        <v>37740</v>
      </c>
      <c r="S199" s="263">
        <v>40380</v>
      </c>
      <c r="T199" s="263">
        <v>42960</v>
      </c>
      <c r="U199" t="s">
        <v>286</v>
      </c>
      <c r="V199" s="259">
        <v>19700</v>
      </c>
      <c r="W199" s="259">
        <v>22500</v>
      </c>
      <c r="X199" s="259">
        <v>25300</v>
      </c>
      <c r="Y199" s="259">
        <v>28100</v>
      </c>
      <c r="Z199" s="259">
        <v>30350</v>
      </c>
      <c r="AA199" s="259">
        <v>32600</v>
      </c>
      <c r="AB199" s="259">
        <v>34850</v>
      </c>
      <c r="AC199" s="259">
        <v>37100</v>
      </c>
      <c r="AD199" s="263">
        <v>23640</v>
      </c>
      <c r="AE199" s="263">
        <v>27000</v>
      </c>
      <c r="AF199" s="263">
        <v>30360</v>
      </c>
      <c r="AG199" s="263">
        <v>33720</v>
      </c>
      <c r="AH199" s="263">
        <v>36420</v>
      </c>
      <c r="AI199" s="263">
        <v>39120</v>
      </c>
      <c r="AJ199" s="263">
        <v>41820</v>
      </c>
      <c r="AK199" s="263">
        <v>44520</v>
      </c>
      <c r="AL199" t="s">
        <v>848</v>
      </c>
      <c r="AM199" t="s">
        <v>288</v>
      </c>
      <c r="AN199">
        <v>0</v>
      </c>
      <c r="AO199" t="s">
        <v>849</v>
      </c>
      <c r="AP199" t="s">
        <v>290</v>
      </c>
      <c r="AQ199">
        <v>391</v>
      </c>
    </row>
    <row r="200" spans="1:43">
      <c r="A200" t="str">
        <f t="shared" si="3"/>
        <v>5/30/2017 - 3/31/2018Roberts</v>
      </c>
      <c r="B200" t="s">
        <v>852</v>
      </c>
      <c r="C200" t="s">
        <v>243</v>
      </c>
      <c r="D200">
        <v>87300</v>
      </c>
      <c r="E200" s="259">
        <v>29450</v>
      </c>
      <c r="F200" s="259">
        <v>33650</v>
      </c>
      <c r="G200" s="259">
        <v>37850</v>
      </c>
      <c r="H200" s="259">
        <v>42050</v>
      </c>
      <c r="I200" s="259">
        <v>45450</v>
      </c>
      <c r="J200" s="259">
        <v>48800</v>
      </c>
      <c r="K200" s="259">
        <v>52150</v>
      </c>
      <c r="L200" s="259">
        <v>55550</v>
      </c>
      <c r="M200" s="263">
        <v>35340</v>
      </c>
      <c r="N200" s="263">
        <v>40380</v>
      </c>
      <c r="O200" s="263">
        <v>45420</v>
      </c>
      <c r="P200" s="263">
        <v>50460</v>
      </c>
      <c r="Q200" s="263">
        <v>54540</v>
      </c>
      <c r="R200" s="263">
        <v>58560</v>
      </c>
      <c r="S200" s="263">
        <v>62580</v>
      </c>
      <c r="T200" s="263">
        <v>66660</v>
      </c>
      <c r="U200" t="s">
        <v>286</v>
      </c>
      <c r="V200" s="259">
        <v>30600</v>
      </c>
      <c r="W200" s="259">
        <v>34950</v>
      </c>
      <c r="X200" s="259">
        <v>39300</v>
      </c>
      <c r="Y200" s="259">
        <v>43650</v>
      </c>
      <c r="Z200" s="259">
        <v>47150</v>
      </c>
      <c r="AA200" s="259">
        <v>50650</v>
      </c>
      <c r="AB200" s="259">
        <v>54150</v>
      </c>
      <c r="AC200" s="259">
        <v>57650</v>
      </c>
      <c r="AD200" s="263">
        <v>36720</v>
      </c>
      <c r="AE200" s="263">
        <v>41940</v>
      </c>
      <c r="AF200" s="263">
        <v>47160</v>
      </c>
      <c r="AG200" s="263">
        <v>52380</v>
      </c>
      <c r="AH200" s="263">
        <v>56580</v>
      </c>
      <c r="AI200" s="263">
        <v>60780</v>
      </c>
      <c r="AJ200" s="263">
        <v>64980</v>
      </c>
      <c r="AK200" s="263">
        <v>69180</v>
      </c>
      <c r="AL200" t="s">
        <v>851</v>
      </c>
      <c r="AM200" t="s">
        <v>288</v>
      </c>
      <c r="AN200">
        <v>0</v>
      </c>
      <c r="AO200" t="s">
        <v>852</v>
      </c>
      <c r="AP200" t="s">
        <v>290</v>
      </c>
      <c r="AQ200">
        <v>393</v>
      </c>
    </row>
    <row r="201" spans="1:43">
      <c r="A201" t="str">
        <f t="shared" si="3"/>
        <v>5/30/2017 - 3/31/2018Robertson</v>
      </c>
      <c r="B201" t="s">
        <v>854</v>
      </c>
      <c r="C201" t="s">
        <v>36</v>
      </c>
      <c r="D201">
        <v>60400</v>
      </c>
      <c r="E201" s="259">
        <v>21150</v>
      </c>
      <c r="F201" s="259">
        <v>24200</v>
      </c>
      <c r="G201" s="259">
        <v>27200</v>
      </c>
      <c r="H201" s="259">
        <v>30200</v>
      </c>
      <c r="I201" s="259">
        <v>32650</v>
      </c>
      <c r="J201" s="259">
        <v>35050</v>
      </c>
      <c r="K201" s="259">
        <v>37450</v>
      </c>
      <c r="L201" s="259">
        <v>39900</v>
      </c>
      <c r="M201" s="263">
        <v>25380</v>
      </c>
      <c r="N201" s="263">
        <v>29040</v>
      </c>
      <c r="O201" s="263">
        <v>32640</v>
      </c>
      <c r="P201" s="263">
        <v>36240</v>
      </c>
      <c r="Q201" s="263">
        <v>39180</v>
      </c>
      <c r="R201" s="263">
        <v>42060</v>
      </c>
      <c r="S201" s="263">
        <v>44940</v>
      </c>
      <c r="T201" s="263">
        <v>47880</v>
      </c>
      <c r="U201" t="s">
        <v>286</v>
      </c>
      <c r="V201" s="259">
        <v>21700</v>
      </c>
      <c r="W201" s="259">
        <v>24800</v>
      </c>
      <c r="X201" s="259">
        <v>27900</v>
      </c>
      <c r="Y201" s="259">
        <v>31000</v>
      </c>
      <c r="Z201" s="259">
        <v>33500</v>
      </c>
      <c r="AA201" s="259">
        <v>36000</v>
      </c>
      <c r="AB201" s="259">
        <v>38450</v>
      </c>
      <c r="AC201" s="259">
        <v>40950</v>
      </c>
      <c r="AD201" s="263">
        <v>26040</v>
      </c>
      <c r="AE201" s="263">
        <v>29760</v>
      </c>
      <c r="AF201" s="263">
        <v>33480</v>
      </c>
      <c r="AG201" s="263">
        <v>37200</v>
      </c>
      <c r="AH201" s="263">
        <v>40200</v>
      </c>
      <c r="AI201" s="263">
        <v>43200</v>
      </c>
      <c r="AJ201" s="263">
        <v>46140</v>
      </c>
      <c r="AK201" s="263">
        <v>49140</v>
      </c>
      <c r="AL201" t="s">
        <v>853</v>
      </c>
      <c r="AM201" t="s">
        <v>288</v>
      </c>
      <c r="AN201">
        <v>1</v>
      </c>
      <c r="AO201" t="s">
        <v>854</v>
      </c>
      <c r="AP201" t="s">
        <v>290</v>
      </c>
      <c r="AQ201">
        <v>395</v>
      </c>
    </row>
    <row r="202" spans="1:43">
      <c r="A202" t="str">
        <f t="shared" si="3"/>
        <v>5/30/2017 - 3/31/2018Rockwall</v>
      </c>
      <c r="B202" t="s">
        <v>856</v>
      </c>
      <c r="C202" t="s">
        <v>49</v>
      </c>
      <c r="D202">
        <v>73400</v>
      </c>
      <c r="E202" s="259">
        <v>25700</v>
      </c>
      <c r="F202" s="259">
        <v>29400</v>
      </c>
      <c r="G202" s="259">
        <v>33050</v>
      </c>
      <c r="H202" s="259">
        <v>36700</v>
      </c>
      <c r="I202" s="259">
        <v>39650</v>
      </c>
      <c r="J202" s="259">
        <v>42600</v>
      </c>
      <c r="K202" s="259">
        <v>45550</v>
      </c>
      <c r="L202" s="259">
        <v>48450</v>
      </c>
      <c r="M202" s="263">
        <v>30840</v>
      </c>
      <c r="N202" s="263">
        <v>35280</v>
      </c>
      <c r="O202" s="263">
        <v>39660</v>
      </c>
      <c r="P202" s="263">
        <v>44040</v>
      </c>
      <c r="Q202" s="263">
        <v>47580</v>
      </c>
      <c r="R202" s="263">
        <v>51120</v>
      </c>
      <c r="S202" s="263">
        <v>54660</v>
      </c>
      <c r="T202" s="263">
        <v>58140</v>
      </c>
      <c r="U202" t="s">
        <v>286</v>
      </c>
      <c r="V202" s="259">
        <v>26400</v>
      </c>
      <c r="W202" s="259">
        <v>30150</v>
      </c>
      <c r="X202" s="259">
        <v>33900</v>
      </c>
      <c r="Y202" s="259">
        <v>37650</v>
      </c>
      <c r="Z202" s="259">
        <v>40700</v>
      </c>
      <c r="AA202" s="259">
        <v>43700</v>
      </c>
      <c r="AB202" s="259">
        <v>46700</v>
      </c>
      <c r="AC202" s="259">
        <v>49700</v>
      </c>
      <c r="AD202" s="263">
        <v>31680</v>
      </c>
      <c r="AE202" s="263">
        <v>36180</v>
      </c>
      <c r="AF202" s="263">
        <v>40680</v>
      </c>
      <c r="AG202" s="263">
        <v>45180</v>
      </c>
      <c r="AH202" s="263">
        <v>48840</v>
      </c>
      <c r="AI202" s="263">
        <v>52440</v>
      </c>
      <c r="AJ202" s="263">
        <v>56040</v>
      </c>
      <c r="AK202" s="263">
        <v>59640</v>
      </c>
      <c r="AL202" t="s">
        <v>855</v>
      </c>
      <c r="AM202" t="s">
        <v>288</v>
      </c>
      <c r="AN202">
        <v>1</v>
      </c>
      <c r="AO202" t="s">
        <v>856</v>
      </c>
      <c r="AP202" t="s">
        <v>290</v>
      </c>
      <c r="AQ202">
        <v>397</v>
      </c>
    </row>
    <row r="203" spans="1:43">
      <c r="A203" t="str">
        <f t="shared" si="3"/>
        <v>5/30/2017 - 3/31/2018Runnels</v>
      </c>
      <c r="B203" t="s">
        <v>859</v>
      </c>
      <c r="C203" t="s">
        <v>244</v>
      </c>
      <c r="D203">
        <v>48100</v>
      </c>
      <c r="E203" s="259">
        <v>19000</v>
      </c>
      <c r="F203" s="259">
        <v>21700</v>
      </c>
      <c r="G203" s="259">
        <v>24400</v>
      </c>
      <c r="H203" s="259">
        <v>27100</v>
      </c>
      <c r="I203" s="259">
        <v>29300</v>
      </c>
      <c r="J203" s="259">
        <v>31450</v>
      </c>
      <c r="K203" s="259">
        <v>33650</v>
      </c>
      <c r="L203" s="259">
        <v>35800</v>
      </c>
      <c r="M203" s="263">
        <v>22800</v>
      </c>
      <c r="N203" s="263">
        <v>26040</v>
      </c>
      <c r="O203" s="263">
        <v>29280</v>
      </c>
      <c r="P203" s="263">
        <v>32520</v>
      </c>
      <c r="Q203" s="263">
        <v>35160</v>
      </c>
      <c r="R203" s="263">
        <v>37740</v>
      </c>
      <c r="S203" s="263">
        <v>40380</v>
      </c>
      <c r="T203" s="263">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59">
        <v>20350</v>
      </c>
      <c r="F204" s="259">
        <v>23250</v>
      </c>
      <c r="G204" s="259">
        <v>26150</v>
      </c>
      <c r="H204" s="259">
        <v>29050</v>
      </c>
      <c r="I204" s="259">
        <v>31400</v>
      </c>
      <c r="J204" s="259">
        <v>33700</v>
      </c>
      <c r="K204" s="259">
        <v>36050</v>
      </c>
      <c r="L204" s="259">
        <v>38350</v>
      </c>
      <c r="M204" s="263">
        <v>24420</v>
      </c>
      <c r="N204" s="263">
        <v>27900</v>
      </c>
      <c r="O204" s="263">
        <v>31380</v>
      </c>
      <c r="P204" s="263">
        <v>34860</v>
      </c>
      <c r="Q204" s="263">
        <v>37680</v>
      </c>
      <c r="R204" s="263">
        <v>40440</v>
      </c>
      <c r="S204" s="263">
        <v>43260</v>
      </c>
      <c r="T204" s="263">
        <v>46020</v>
      </c>
      <c r="U204" t="s">
        <v>286</v>
      </c>
      <c r="V204" s="259">
        <v>20750</v>
      </c>
      <c r="W204" s="259">
        <v>23700</v>
      </c>
      <c r="X204" s="259">
        <v>26650</v>
      </c>
      <c r="Y204" s="259">
        <v>29600</v>
      </c>
      <c r="Z204" s="259">
        <v>32000</v>
      </c>
      <c r="AA204" s="259">
        <v>34350</v>
      </c>
      <c r="AB204" s="259">
        <v>36750</v>
      </c>
      <c r="AC204" s="259">
        <v>39100</v>
      </c>
      <c r="AD204" s="263">
        <v>24900</v>
      </c>
      <c r="AE204" s="263">
        <v>28440</v>
      </c>
      <c r="AF204" s="263">
        <v>31980</v>
      </c>
      <c r="AG204" s="263">
        <v>35520</v>
      </c>
      <c r="AH204" s="263">
        <v>38400</v>
      </c>
      <c r="AI204" s="263">
        <v>41220</v>
      </c>
      <c r="AJ204" s="263">
        <v>44100</v>
      </c>
      <c r="AK204" s="263">
        <v>46920</v>
      </c>
      <c r="AL204" t="s">
        <v>861</v>
      </c>
      <c r="AM204" t="s">
        <v>288</v>
      </c>
      <c r="AN204">
        <v>1</v>
      </c>
      <c r="AO204" t="s">
        <v>862</v>
      </c>
      <c r="AP204" t="s">
        <v>290</v>
      </c>
      <c r="AQ204">
        <v>401</v>
      </c>
    </row>
    <row r="205" spans="1:43">
      <c r="A205" t="str">
        <f t="shared" si="3"/>
        <v>5/30/2017 - 3/31/2018Sabine</v>
      </c>
      <c r="B205" t="s">
        <v>865</v>
      </c>
      <c r="C205" t="s">
        <v>246</v>
      </c>
      <c r="D205">
        <v>40500</v>
      </c>
      <c r="E205" s="259">
        <v>19000</v>
      </c>
      <c r="F205" s="259">
        <v>21700</v>
      </c>
      <c r="G205" s="259">
        <v>24400</v>
      </c>
      <c r="H205" s="259">
        <v>27100</v>
      </c>
      <c r="I205" s="259">
        <v>29300</v>
      </c>
      <c r="J205" s="259">
        <v>31450</v>
      </c>
      <c r="K205" s="259">
        <v>33650</v>
      </c>
      <c r="L205" s="259">
        <v>35800</v>
      </c>
      <c r="M205" s="263">
        <v>22800</v>
      </c>
      <c r="N205" s="263">
        <v>26040</v>
      </c>
      <c r="O205" s="263">
        <v>29280</v>
      </c>
      <c r="P205" s="263">
        <v>32520</v>
      </c>
      <c r="Q205" s="263">
        <v>35160</v>
      </c>
      <c r="R205" s="263">
        <v>37740</v>
      </c>
      <c r="S205" s="263">
        <v>40380</v>
      </c>
      <c r="T205" s="263">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59">
        <v>19000</v>
      </c>
      <c r="F206" s="259">
        <v>21700</v>
      </c>
      <c r="G206" s="259">
        <v>24400</v>
      </c>
      <c r="H206" s="259">
        <v>27100</v>
      </c>
      <c r="I206" s="259">
        <v>29300</v>
      </c>
      <c r="J206" s="259">
        <v>31450</v>
      </c>
      <c r="K206" s="259">
        <v>33650</v>
      </c>
      <c r="L206" s="259">
        <v>35800</v>
      </c>
      <c r="M206" s="263">
        <v>22800</v>
      </c>
      <c r="N206" s="263">
        <v>26040</v>
      </c>
      <c r="O206" s="263">
        <v>29280</v>
      </c>
      <c r="P206" s="263">
        <v>32520</v>
      </c>
      <c r="Q206" s="263">
        <v>35160</v>
      </c>
      <c r="R206" s="263">
        <v>37740</v>
      </c>
      <c r="S206" s="263">
        <v>40380</v>
      </c>
      <c r="T206" s="263">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59">
        <v>21950</v>
      </c>
      <c r="F207" s="259">
        <v>25100</v>
      </c>
      <c r="G207" s="259">
        <v>28250</v>
      </c>
      <c r="H207" s="259">
        <v>31350</v>
      </c>
      <c r="I207" s="259">
        <v>33900</v>
      </c>
      <c r="J207" s="259">
        <v>36400</v>
      </c>
      <c r="K207" s="259">
        <v>38900</v>
      </c>
      <c r="L207" s="259">
        <v>41400</v>
      </c>
      <c r="M207" s="263">
        <v>26340</v>
      </c>
      <c r="N207" s="263">
        <v>30120</v>
      </c>
      <c r="O207" s="263">
        <v>33900</v>
      </c>
      <c r="P207" s="263">
        <v>37620</v>
      </c>
      <c r="Q207" s="263">
        <v>40680</v>
      </c>
      <c r="R207" s="263">
        <v>43680</v>
      </c>
      <c r="S207" s="263">
        <v>46680</v>
      </c>
      <c r="T207" s="263">
        <v>49680</v>
      </c>
      <c r="U207" t="s">
        <v>286</v>
      </c>
      <c r="V207" s="259">
        <v>24300</v>
      </c>
      <c r="W207" s="259">
        <v>27750</v>
      </c>
      <c r="X207" s="259">
        <v>31200</v>
      </c>
      <c r="Y207" s="259">
        <v>34650</v>
      </c>
      <c r="Z207" s="259">
        <v>37450</v>
      </c>
      <c r="AA207" s="259">
        <v>40200</v>
      </c>
      <c r="AB207" s="259">
        <v>43000</v>
      </c>
      <c r="AC207" s="259">
        <v>45750</v>
      </c>
      <c r="AD207" s="263">
        <v>29160</v>
      </c>
      <c r="AE207" s="263">
        <v>33300</v>
      </c>
      <c r="AF207" s="263">
        <v>37440</v>
      </c>
      <c r="AG207" s="263">
        <v>41580</v>
      </c>
      <c r="AH207" s="263">
        <v>44940</v>
      </c>
      <c r="AI207" s="263">
        <v>48240</v>
      </c>
      <c r="AJ207" s="263">
        <v>51600</v>
      </c>
      <c r="AK207" s="263">
        <v>54900</v>
      </c>
      <c r="AL207" t="s">
        <v>869</v>
      </c>
      <c r="AM207" t="s">
        <v>288</v>
      </c>
      <c r="AN207">
        <v>0</v>
      </c>
      <c r="AO207" t="s">
        <v>870</v>
      </c>
      <c r="AP207" t="s">
        <v>290</v>
      </c>
      <c r="AQ207">
        <v>407</v>
      </c>
    </row>
    <row r="208" spans="1:43">
      <c r="A208" t="str">
        <f t="shared" si="3"/>
        <v>5/30/2017 - 3/31/2018San Patricio</v>
      </c>
      <c r="B208" t="s">
        <v>872</v>
      </c>
      <c r="C208" t="s">
        <v>39</v>
      </c>
      <c r="D208">
        <v>63100</v>
      </c>
      <c r="E208" s="259">
        <v>21750</v>
      </c>
      <c r="F208" s="259">
        <v>24850</v>
      </c>
      <c r="G208" s="259">
        <v>27950</v>
      </c>
      <c r="H208" s="259">
        <v>31050</v>
      </c>
      <c r="I208" s="259">
        <v>33550</v>
      </c>
      <c r="J208" s="259">
        <v>36050</v>
      </c>
      <c r="K208" s="259">
        <v>38550</v>
      </c>
      <c r="L208" s="259">
        <v>41000</v>
      </c>
      <c r="M208" s="263">
        <v>26100</v>
      </c>
      <c r="N208" s="263">
        <v>29820</v>
      </c>
      <c r="O208" s="263">
        <v>33540</v>
      </c>
      <c r="P208" s="263">
        <v>37260</v>
      </c>
      <c r="Q208" s="263">
        <v>40260</v>
      </c>
      <c r="R208" s="263">
        <v>43260</v>
      </c>
      <c r="S208" s="263">
        <v>46260</v>
      </c>
      <c r="T208" s="263">
        <v>49200</v>
      </c>
      <c r="U208" t="s">
        <v>286</v>
      </c>
      <c r="V208" s="259">
        <v>22300</v>
      </c>
      <c r="W208" s="259">
        <v>25450</v>
      </c>
      <c r="X208" s="259">
        <v>28650</v>
      </c>
      <c r="Y208" s="259">
        <v>31800</v>
      </c>
      <c r="Z208" s="259">
        <v>34350</v>
      </c>
      <c r="AA208" s="259">
        <v>36900</v>
      </c>
      <c r="AB208" s="259">
        <v>39450</v>
      </c>
      <c r="AC208" s="259">
        <v>42000</v>
      </c>
      <c r="AD208" s="263">
        <v>26760</v>
      </c>
      <c r="AE208" s="263">
        <v>30540</v>
      </c>
      <c r="AF208" s="263">
        <v>34380</v>
      </c>
      <c r="AG208" s="263">
        <v>38160</v>
      </c>
      <c r="AH208" s="263">
        <v>41220</v>
      </c>
      <c r="AI208" s="263">
        <v>44280</v>
      </c>
      <c r="AJ208" s="263">
        <v>47340</v>
      </c>
      <c r="AK208" s="263">
        <v>50400</v>
      </c>
      <c r="AL208" t="s">
        <v>871</v>
      </c>
      <c r="AM208" t="s">
        <v>288</v>
      </c>
      <c r="AN208">
        <v>1</v>
      </c>
      <c r="AO208" t="s">
        <v>872</v>
      </c>
      <c r="AP208" t="s">
        <v>290</v>
      </c>
      <c r="AQ208">
        <v>409</v>
      </c>
    </row>
    <row r="209" spans="1:43">
      <c r="A209" t="str">
        <f t="shared" si="3"/>
        <v>5/30/2017 - 3/31/2018San Saba</v>
      </c>
      <c r="B209" t="s">
        <v>875</v>
      </c>
      <c r="C209" t="s">
        <v>248</v>
      </c>
      <c r="D209">
        <v>45800</v>
      </c>
      <c r="E209" s="259">
        <v>19000</v>
      </c>
      <c r="F209" s="259">
        <v>21700</v>
      </c>
      <c r="G209" s="259">
        <v>24400</v>
      </c>
      <c r="H209" s="259">
        <v>27100</v>
      </c>
      <c r="I209" s="259">
        <v>29300</v>
      </c>
      <c r="J209" s="259">
        <v>31450</v>
      </c>
      <c r="K209" s="259">
        <v>33650</v>
      </c>
      <c r="L209" s="259">
        <v>35800</v>
      </c>
      <c r="M209" s="263">
        <v>22800</v>
      </c>
      <c r="N209" s="263">
        <v>26040</v>
      </c>
      <c r="O209" s="263">
        <v>29280</v>
      </c>
      <c r="P209" s="263">
        <v>32520</v>
      </c>
      <c r="Q209" s="263">
        <v>35160</v>
      </c>
      <c r="R209" s="263">
        <v>37740</v>
      </c>
      <c r="S209" s="263">
        <v>40380</v>
      </c>
      <c r="T209" s="263">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59">
        <v>22550</v>
      </c>
      <c r="F210" s="259">
        <v>25750</v>
      </c>
      <c r="G210" s="259">
        <v>28950</v>
      </c>
      <c r="H210" s="259">
        <v>32150</v>
      </c>
      <c r="I210" s="259">
        <v>34750</v>
      </c>
      <c r="J210" s="259">
        <v>37300</v>
      </c>
      <c r="K210" s="259">
        <v>39900</v>
      </c>
      <c r="L210" s="259">
        <v>42450</v>
      </c>
      <c r="M210" s="263">
        <v>27060</v>
      </c>
      <c r="N210" s="263">
        <v>30900</v>
      </c>
      <c r="O210" s="263">
        <v>34740</v>
      </c>
      <c r="P210" s="263">
        <v>38580</v>
      </c>
      <c r="Q210" s="263">
        <v>41700</v>
      </c>
      <c r="R210" s="263">
        <v>44760</v>
      </c>
      <c r="S210" s="263">
        <v>47880</v>
      </c>
      <c r="T210" s="263">
        <v>50940</v>
      </c>
      <c r="U210" t="s">
        <v>286</v>
      </c>
      <c r="V210" s="259">
        <v>25350</v>
      </c>
      <c r="W210" s="259">
        <v>29000</v>
      </c>
      <c r="X210" s="259">
        <v>32600</v>
      </c>
      <c r="Y210" s="259">
        <v>36200</v>
      </c>
      <c r="Z210" s="259">
        <v>39100</v>
      </c>
      <c r="AA210" s="259">
        <v>42000</v>
      </c>
      <c r="AB210" s="259">
        <v>44900</v>
      </c>
      <c r="AC210" s="259">
        <v>47800</v>
      </c>
      <c r="AD210" s="263">
        <v>30420</v>
      </c>
      <c r="AE210" s="263">
        <v>34800</v>
      </c>
      <c r="AF210" s="263">
        <v>39120</v>
      </c>
      <c r="AG210" s="263">
        <v>43440</v>
      </c>
      <c r="AH210" s="263">
        <v>46920</v>
      </c>
      <c r="AI210" s="263">
        <v>50400</v>
      </c>
      <c r="AJ210" s="263">
        <v>53880</v>
      </c>
      <c r="AK210" s="263">
        <v>57360</v>
      </c>
      <c r="AL210" t="s">
        <v>877</v>
      </c>
      <c r="AM210" t="s">
        <v>288</v>
      </c>
      <c r="AN210">
        <v>0</v>
      </c>
      <c r="AO210" t="s">
        <v>878</v>
      </c>
      <c r="AP210" t="s">
        <v>290</v>
      </c>
      <c r="AQ210">
        <v>413</v>
      </c>
    </row>
    <row r="211" spans="1:43">
      <c r="A211" t="str">
        <f t="shared" si="3"/>
        <v>5/30/2017 - 3/31/2018Scurry</v>
      </c>
      <c r="B211" t="s">
        <v>881</v>
      </c>
      <c r="C211" t="s">
        <v>250</v>
      </c>
      <c r="D211">
        <v>61000</v>
      </c>
      <c r="E211" s="259">
        <v>21350</v>
      </c>
      <c r="F211" s="259">
        <v>24400</v>
      </c>
      <c r="G211" s="259">
        <v>27450</v>
      </c>
      <c r="H211" s="259">
        <v>30500</v>
      </c>
      <c r="I211" s="259">
        <v>32950</v>
      </c>
      <c r="J211" s="259">
        <v>35400</v>
      </c>
      <c r="K211" s="259">
        <v>37850</v>
      </c>
      <c r="L211" s="259">
        <v>40300</v>
      </c>
      <c r="M211" s="263">
        <v>25620</v>
      </c>
      <c r="N211" s="263">
        <v>29280</v>
      </c>
      <c r="O211" s="263">
        <v>32940</v>
      </c>
      <c r="P211" s="263">
        <v>36600</v>
      </c>
      <c r="Q211" s="263">
        <v>39540</v>
      </c>
      <c r="R211" s="263">
        <v>42480</v>
      </c>
      <c r="S211" s="263">
        <v>45420</v>
      </c>
      <c r="T211" s="263">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59">
        <v>21850</v>
      </c>
      <c r="F212" s="259">
        <v>25000</v>
      </c>
      <c r="G212" s="259">
        <v>28100</v>
      </c>
      <c r="H212" s="259">
        <v>31200</v>
      </c>
      <c r="I212" s="259">
        <v>33700</v>
      </c>
      <c r="J212" s="259">
        <v>36200</v>
      </c>
      <c r="K212" s="259">
        <v>38700</v>
      </c>
      <c r="L212" s="259">
        <v>41200</v>
      </c>
      <c r="M212" s="263">
        <v>26220</v>
      </c>
      <c r="N212" s="263">
        <v>30000</v>
      </c>
      <c r="O212" s="263">
        <v>33720</v>
      </c>
      <c r="P212" s="263">
        <v>37440</v>
      </c>
      <c r="Q212" s="263">
        <v>40440</v>
      </c>
      <c r="R212" s="263">
        <v>43440</v>
      </c>
      <c r="S212" s="263">
        <v>46440</v>
      </c>
      <c r="T212" s="263">
        <v>49440</v>
      </c>
      <c r="U212" t="s">
        <v>286</v>
      </c>
      <c r="V212" s="259">
        <v>22350</v>
      </c>
      <c r="W212" s="259">
        <v>25550</v>
      </c>
      <c r="X212" s="259">
        <v>28750</v>
      </c>
      <c r="Y212" s="259">
        <v>31900</v>
      </c>
      <c r="Z212" s="259">
        <v>34500</v>
      </c>
      <c r="AA212" s="259">
        <v>37050</v>
      </c>
      <c r="AB212" s="259">
        <v>39600</v>
      </c>
      <c r="AC212" s="259">
        <v>42150</v>
      </c>
      <c r="AD212" s="263">
        <v>26820</v>
      </c>
      <c r="AE212" s="263">
        <v>30660</v>
      </c>
      <c r="AF212" s="263">
        <v>34500</v>
      </c>
      <c r="AG212" s="263">
        <v>38280</v>
      </c>
      <c r="AH212" s="263">
        <v>41400</v>
      </c>
      <c r="AI212" s="263">
        <v>44460</v>
      </c>
      <c r="AJ212" s="263">
        <v>47520</v>
      </c>
      <c r="AK212" s="263">
        <v>50580</v>
      </c>
      <c r="AL212" t="s">
        <v>883</v>
      </c>
      <c r="AM212" t="s">
        <v>288</v>
      </c>
      <c r="AN212">
        <v>0</v>
      </c>
      <c r="AO212" t="s">
        <v>884</v>
      </c>
      <c r="AP212" t="s">
        <v>290</v>
      </c>
      <c r="AQ212">
        <v>417</v>
      </c>
    </row>
    <row r="213" spans="1:43">
      <c r="A213" t="str">
        <f t="shared" si="3"/>
        <v>5/30/2017 - 3/31/2018Shelby</v>
      </c>
      <c r="B213" t="s">
        <v>887</v>
      </c>
      <c r="C213" t="s">
        <v>252</v>
      </c>
      <c r="D213">
        <v>46000</v>
      </c>
      <c r="E213" s="259">
        <v>19000</v>
      </c>
      <c r="F213" s="259">
        <v>21700</v>
      </c>
      <c r="G213" s="259">
        <v>24400</v>
      </c>
      <c r="H213" s="259">
        <v>27100</v>
      </c>
      <c r="I213" s="259">
        <v>29300</v>
      </c>
      <c r="J213" s="259">
        <v>31450</v>
      </c>
      <c r="K213" s="259">
        <v>33650</v>
      </c>
      <c r="L213" s="259">
        <v>35800</v>
      </c>
      <c r="M213" s="263">
        <v>22800</v>
      </c>
      <c r="N213" s="263">
        <v>26040</v>
      </c>
      <c r="O213" s="263">
        <v>29280</v>
      </c>
      <c r="P213" s="263">
        <v>32520</v>
      </c>
      <c r="Q213" s="263">
        <v>35160</v>
      </c>
      <c r="R213" s="263">
        <v>37740</v>
      </c>
      <c r="S213" s="263">
        <v>40380</v>
      </c>
      <c r="T213" s="263">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59">
        <v>21550</v>
      </c>
      <c r="F214" s="259">
        <v>24600</v>
      </c>
      <c r="G214" s="259">
        <v>27700</v>
      </c>
      <c r="H214" s="259">
        <v>30750</v>
      </c>
      <c r="I214" s="259">
        <v>33250</v>
      </c>
      <c r="J214" s="259">
        <v>35700</v>
      </c>
      <c r="K214" s="259">
        <v>38150</v>
      </c>
      <c r="L214" s="259">
        <v>40600</v>
      </c>
      <c r="M214" s="263">
        <v>25860</v>
      </c>
      <c r="N214" s="263">
        <v>29520</v>
      </c>
      <c r="O214" s="263">
        <v>33240</v>
      </c>
      <c r="P214" s="263">
        <v>36900</v>
      </c>
      <c r="Q214" s="263">
        <v>39900</v>
      </c>
      <c r="R214" s="263">
        <v>42840</v>
      </c>
      <c r="S214" s="263">
        <v>45780</v>
      </c>
      <c r="T214" s="263">
        <v>48720</v>
      </c>
      <c r="U214" t="s">
        <v>286</v>
      </c>
      <c r="V214" s="259">
        <v>22050</v>
      </c>
      <c r="W214" s="259">
        <v>25200</v>
      </c>
      <c r="X214" s="259">
        <v>28350</v>
      </c>
      <c r="Y214" s="259">
        <v>31450</v>
      </c>
      <c r="Z214" s="259">
        <v>34000</v>
      </c>
      <c r="AA214" s="259">
        <v>36500</v>
      </c>
      <c r="AB214" s="259">
        <v>39000</v>
      </c>
      <c r="AC214" s="259">
        <v>41550</v>
      </c>
      <c r="AD214" s="263">
        <v>26460</v>
      </c>
      <c r="AE214" s="263">
        <v>30240</v>
      </c>
      <c r="AF214" s="263">
        <v>34020</v>
      </c>
      <c r="AG214" s="263">
        <v>37740</v>
      </c>
      <c r="AH214" s="263">
        <v>40800</v>
      </c>
      <c r="AI214" s="263">
        <v>43800</v>
      </c>
      <c r="AJ214" s="263">
        <v>46800</v>
      </c>
      <c r="AK214" s="263">
        <v>49860</v>
      </c>
      <c r="AL214" t="s">
        <v>889</v>
      </c>
      <c r="AM214" t="s">
        <v>288</v>
      </c>
      <c r="AN214">
        <v>0</v>
      </c>
      <c r="AO214" t="s">
        <v>890</v>
      </c>
      <c r="AP214" t="s">
        <v>290</v>
      </c>
      <c r="AQ214">
        <v>421</v>
      </c>
    </row>
    <row r="215" spans="1:43">
      <c r="A215" t="str">
        <f t="shared" si="3"/>
        <v>5/30/2017 - 3/31/2018Smith</v>
      </c>
      <c r="B215" t="s">
        <v>893</v>
      </c>
      <c r="C215" t="s">
        <v>86</v>
      </c>
      <c r="D215">
        <v>58000</v>
      </c>
      <c r="E215" s="259">
        <v>20450</v>
      </c>
      <c r="F215" s="259">
        <v>23350</v>
      </c>
      <c r="G215" s="259">
        <v>26250</v>
      </c>
      <c r="H215" s="259">
        <v>29150</v>
      </c>
      <c r="I215" s="259">
        <v>31500</v>
      </c>
      <c r="J215" s="259">
        <v>33850</v>
      </c>
      <c r="K215" s="259">
        <v>36150</v>
      </c>
      <c r="L215" s="259">
        <v>38500</v>
      </c>
      <c r="M215" s="263">
        <v>24540</v>
      </c>
      <c r="N215" s="263">
        <v>28020</v>
      </c>
      <c r="O215" s="263">
        <v>31500</v>
      </c>
      <c r="P215" s="263">
        <v>34980</v>
      </c>
      <c r="Q215" s="263">
        <v>37800</v>
      </c>
      <c r="R215" s="263">
        <v>40620</v>
      </c>
      <c r="S215" s="263">
        <v>43380</v>
      </c>
      <c r="T215" s="263">
        <v>46200</v>
      </c>
      <c r="U215" t="s">
        <v>286</v>
      </c>
      <c r="V215" s="259">
        <v>22500</v>
      </c>
      <c r="W215" s="259">
        <v>25700</v>
      </c>
      <c r="X215" s="259">
        <v>28900</v>
      </c>
      <c r="Y215" s="259">
        <v>32100</v>
      </c>
      <c r="Z215" s="259">
        <v>34700</v>
      </c>
      <c r="AA215" s="259">
        <v>37250</v>
      </c>
      <c r="AB215" s="259">
        <v>39850</v>
      </c>
      <c r="AC215" s="259">
        <v>42400</v>
      </c>
      <c r="AD215" s="263">
        <v>27000</v>
      </c>
      <c r="AE215" s="263">
        <v>30840</v>
      </c>
      <c r="AF215" s="263">
        <v>34680</v>
      </c>
      <c r="AG215" s="263">
        <v>38520</v>
      </c>
      <c r="AH215" s="263">
        <v>41640</v>
      </c>
      <c r="AI215" s="263">
        <v>44700</v>
      </c>
      <c r="AJ215" s="263">
        <v>47820</v>
      </c>
      <c r="AK215" s="263">
        <v>50880</v>
      </c>
      <c r="AL215" t="s">
        <v>892</v>
      </c>
      <c r="AM215" t="s">
        <v>288</v>
      </c>
      <c r="AN215">
        <v>1</v>
      </c>
      <c r="AO215" t="s">
        <v>893</v>
      </c>
      <c r="AP215" t="s">
        <v>290</v>
      </c>
      <c r="AQ215">
        <v>423</v>
      </c>
    </row>
    <row r="216" spans="1:43">
      <c r="A216" t="str">
        <f t="shared" si="3"/>
        <v>5/30/2017 - 3/31/2018Somervell</v>
      </c>
      <c r="B216" t="s">
        <v>896</v>
      </c>
      <c r="C216" t="s">
        <v>254</v>
      </c>
      <c r="D216">
        <v>58900</v>
      </c>
      <c r="E216" s="259">
        <v>23500</v>
      </c>
      <c r="F216" s="259">
        <v>26850</v>
      </c>
      <c r="G216" s="259">
        <v>30200</v>
      </c>
      <c r="H216" s="259">
        <v>33550</v>
      </c>
      <c r="I216" s="259">
        <v>36250</v>
      </c>
      <c r="J216" s="259">
        <v>38950</v>
      </c>
      <c r="K216" s="259">
        <v>41650</v>
      </c>
      <c r="L216" s="259">
        <v>44300</v>
      </c>
      <c r="M216" s="263">
        <v>28200</v>
      </c>
      <c r="N216" s="263">
        <v>32220</v>
      </c>
      <c r="O216" s="263">
        <v>36240</v>
      </c>
      <c r="P216" s="263">
        <v>40260</v>
      </c>
      <c r="Q216" s="263">
        <v>43500</v>
      </c>
      <c r="R216" s="263">
        <v>46740</v>
      </c>
      <c r="S216" s="263">
        <v>49980</v>
      </c>
      <c r="T216" s="263">
        <v>53160</v>
      </c>
      <c r="U216" t="s">
        <v>286</v>
      </c>
      <c r="V216" s="259">
        <v>25700</v>
      </c>
      <c r="W216" s="259">
        <v>29350</v>
      </c>
      <c r="X216" s="259">
        <v>33000</v>
      </c>
      <c r="Y216" s="259">
        <v>36650</v>
      </c>
      <c r="Z216" s="259">
        <v>39600</v>
      </c>
      <c r="AA216" s="259">
        <v>42550</v>
      </c>
      <c r="AB216" s="259">
        <v>45450</v>
      </c>
      <c r="AC216" s="259">
        <v>48400</v>
      </c>
      <c r="AD216" s="263">
        <v>30840</v>
      </c>
      <c r="AE216" s="263">
        <v>35220</v>
      </c>
      <c r="AF216" s="263">
        <v>39600</v>
      </c>
      <c r="AG216" s="263">
        <v>43980</v>
      </c>
      <c r="AH216" s="263">
        <v>47520</v>
      </c>
      <c r="AI216" s="263">
        <v>51060</v>
      </c>
      <c r="AJ216" s="263">
        <v>54540</v>
      </c>
      <c r="AK216" s="263">
        <v>58080</v>
      </c>
      <c r="AL216" t="s">
        <v>895</v>
      </c>
      <c r="AM216" t="s">
        <v>288</v>
      </c>
      <c r="AN216">
        <v>1</v>
      </c>
      <c r="AO216" t="s">
        <v>896</v>
      </c>
      <c r="AP216" t="s">
        <v>290</v>
      </c>
      <c r="AQ216">
        <v>425</v>
      </c>
    </row>
    <row r="217" spans="1:43">
      <c r="A217" t="str">
        <f t="shared" si="3"/>
        <v>5/30/2017 - 3/31/2018Starr</v>
      </c>
      <c r="B217" t="s">
        <v>899</v>
      </c>
      <c r="C217" t="s">
        <v>255</v>
      </c>
      <c r="D217">
        <v>29800</v>
      </c>
      <c r="E217" s="259">
        <v>19000</v>
      </c>
      <c r="F217" s="259">
        <v>21700</v>
      </c>
      <c r="G217" s="259">
        <v>24400</v>
      </c>
      <c r="H217" s="259">
        <v>27100</v>
      </c>
      <c r="I217" s="259">
        <v>29300</v>
      </c>
      <c r="J217" s="259">
        <v>31450</v>
      </c>
      <c r="K217" s="259">
        <v>33650</v>
      </c>
      <c r="L217" s="259">
        <v>35800</v>
      </c>
      <c r="M217" s="263">
        <v>22800</v>
      </c>
      <c r="N217" s="263">
        <v>26040</v>
      </c>
      <c r="O217" s="263">
        <v>29280</v>
      </c>
      <c r="P217" s="263">
        <v>32520</v>
      </c>
      <c r="Q217" s="263">
        <v>35160</v>
      </c>
      <c r="R217" s="263">
        <v>37740</v>
      </c>
      <c r="S217" s="263">
        <v>40380</v>
      </c>
      <c r="T217" s="263">
        <v>42960</v>
      </c>
      <c r="U217" t="s">
        <v>286</v>
      </c>
      <c r="V217" s="259">
        <v>21650</v>
      </c>
      <c r="W217" s="259">
        <v>24750</v>
      </c>
      <c r="X217" s="259">
        <v>27850</v>
      </c>
      <c r="Y217" s="259">
        <v>30900</v>
      </c>
      <c r="Z217" s="259">
        <v>33400</v>
      </c>
      <c r="AA217" s="259">
        <v>35850</v>
      </c>
      <c r="AB217" s="259">
        <v>38350</v>
      </c>
      <c r="AC217" s="259">
        <v>40800</v>
      </c>
      <c r="AD217" s="263">
        <v>25980</v>
      </c>
      <c r="AE217" s="263">
        <v>29700</v>
      </c>
      <c r="AF217" s="263">
        <v>33420</v>
      </c>
      <c r="AG217" s="263">
        <v>37080</v>
      </c>
      <c r="AH217" s="263">
        <v>40080</v>
      </c>
      <c r="AI217" s="263">
        <v>43020</v>
      </c>
      <c r="AJ217" s="263">
        <v>46020</v>
      </c>
      <c r="AK217" s="263">
        <v>48960</v>
      </c>
      <c r="AL217" t="s">
        <v>898</v>
      </c>
      <c r="AM217" t="s">
        <v>288</v>
      </c>
      <c r="AN217">
        <v>0</v>
      </c>
      <c r="AO217" t="s">
        <v>899</v>
      </c>
      <c r="AP217" t="s">
        <v>290</v>
      </c>
      <c r="AQ217">
        <v>427</v>
      </c>
    </row>
    <row r="218" spans="1:43">
      <c r="A218" t="str">
        <f t="shared" si="3"/>
        <v>5/30/2017 - 3/31/2018Stephens</v>
      </c>
      <c r="B218" t="s">
        <v>902</v>
      </c>
      <c r="C218" t="s">
        <v>256</v>
      </c>
      <c r="D218">
        <v>54600</v>
      </c>
      <c r="E218" s="259">
        <v>19150</v>
      </c>
      <c r="F218" s="259">
        <v>21850</v>
      </c>
      <c r="G218" s="259">
        <v>24600</v>
      </c>
      <c r="H218" s="259">
        <v>27300</v>
      </c>
      <c r="I218" s="259">
        <v>29500</v>
      </c>
      <c r="J218" s="259">
        <v>31700</v>
      </c>
      <c r="K218" s="259">
        <v>33900</v>
      </c>
      <c r="L218" s="259">
        <v>36050</v>
      </c>
      <c r="M218" s="263">
        <v>22980</v>
      </c>
      <c r="N218" s="263">
        <v>26220</v>
      </c>
      <c r="O218" s="263">
        <v>29520</v>
      </c>
      <c r="P218" s="263">
        <v>32760</v>
      </c>
      <c r="Q218" s="263">
        <v>35400</v>
      </c>
      <c r="R218" s="263">
        <v>38040</v>
      </c>
      <c r="S218" s="263">
        <v>40680</v>
      </c>
      <c r="T218" s="263">
        <v>43260</v>
      </c>
      <c r="U218" t="s">
        <v>286</v>
      </c>
      <c r="V218" s="259">
        <v>19750</v>
      </c>
      <c r="W218" s="259">
        <v>22600</v>
      </c>
      <c r="X218" s="259">
        <v>25400</v>
      </c>
      <c r="Y218" s="259">
        <v>28200</v>
      </c>
      <c r="Z218" s="259">
        <v>30500</v>
      </c>
      <c r="AA218" s="259">
        <v>32750</v>
      </c>
      <c r="AB218" s="259">
        <v>35000</v>
      </c>
      <c r="AC218" s="259">
        <v>37250</v>
      </c>
      <c r="AD218" s="263">
        <v>23700</v>
      </c>
      <c r="AE218" s="263">
        <v>27120</v>
      </c>
      <c r="AF218" s="263">
        <v>30480</v>
      </c>
      <c r="AG218" s="263">
        <v>33840</v>
      </c>
      <c r="AH218" s="263">
        <v>36600</v>
      </c>
      <c r="AI218" s="263">
        <v>39300</v>
      </c>
      <c r="AJ218" s="263">
        <v>42000</v>
      </c>
      <c r="AK218" s="263">
        <v>44700</v>
      </c>
      <c r="AL218" t="s">
        <v>901</v>
      </c>
      <c r="AM218" t="s">
        <v>288</v>
      </c>
      <c r="AN218">
        <v>0</v>
      </c>
      <c r="AO218" t="s">
        <v>902</v>
      </c>
      <c r="AP218" t="s">
        <v>290</v>
      </c>
      <c r="AQ218">
        <v>429</v>
      </c>
    </row>
    <row r="219" spans="1:43">
      <c r="A219" t="str">
        <f t="shared" si="3"/>
        <v>5/30/2017 - 3/31/2018Sterling</v>
      </c>
      <c r="B219" t="s">
        <v>905</v>
      </c>
      <c r="C219" t="s">
        <v>257</v>
      </c>
      <c r="D219">
        <v>57200</v>
      </c>
      <c r="E219" s="259">
        <v>20050</v>
      </c>
      <c r="F219" s="259">
        <v>22900</v>
      </c>
      <c r="G219" s="259">
        <v>25750</v>
      </c>
      <c r="H219" s="259">
        <v>28600</v>
      </c>
      <c r="I219" s="259">
        <v>30900</v>
      </c>
      <c r="J219" s="259">
        <v>33200</v>
      </c>
      <c r="K219" s="259">
        <v>35500</v>
      </c>
      <c r="L219" s="259">
        <v>37800</v>
      </c>
      <c r="M219" s="263">
        <v>24060</v>
      </c>
      <c r="N219" s="263">
        <v>27480</v>
      </c>
      <c r="O219" s="263">
        <v>30900</v>
      </c>
      <c r="P219" s="263">
        <v>34320</v>
      </c>
      <c r="Q219" s="263">
        <v>37080</v>
      </c>
      <c r="R219" s="263">
        <v>39840</v>
      </c>
      <c r="S219" s="263">
        <v>42600</v>
      </c>
      <c r="T219" s="263">
        <v>45360</v>
      </c>
      <c r="U219" t="s">
        <v>286</v>
      </c>
      <c r="V219" s="259">
        <v>22250</v>
      </c>
      <c r="W219" s="259">
        <v>25400</v>
      </c>
      <c r="X219" s="259">
        <v>28600</v>
      </c>
      <c r="Y219" s="259">
        <v>31750</v>
      </c>
      <c r="Z219" s="259">
        <v>34300</v>
      </c>
      <c r="AA219" s="259">
        <v>36850</v>
      </c>
      <c r="AB219" s="259">
        <v>39400</v>
      </c>
      <c r="AC219" s="259">
        <v>41950</v>
      </c>
      <c r="AD219" s="263">
        <v>26700</v>
      </c>
      <c r="AE219" s="263">
        <v>30480</v>
      </c>
      <c r="AF219" s="263">
        <v>34320</v>
      </c>
      <c r="AG219" s="263">
        <v>38100</v>
      </c>
      <c r="AH219" s="263">
        <v>41160</v>
      </c>
      <c r="AI219" s="263">
        <v>44220</v>
      </c>
      <c r="AJ219" s="263">
        <v>47280</v>
      </c>
      <c r="AK219" s="263">
        <v>50340</v>
      </c>
      <c r="AL219" t="s">
        <v>904</v>
      </c>
      <c r="AM219" t="s">
        <v>288</v>
      </c>
      <c r="AN219">
        <v>0</v>
      </c>
      <c r="AO219" t="s">
        <v>905</v>
      </c>
      <c r="AP219" t="s">
        <v>290</v>
      </c>
      <c r="AQ219">
        <v>431</v>
      </c>
    </row>
    <row r="220" spans="1:43">
      <c r="A220" t="str">
        <f t="shared" si="3"/>
        <v>5/30/2017 - 3/31/2018Stonewall</v>
      </c>
      <c r="B220" t="s">
        <v>908</v>
      </c>
      <c r="C220" t="s">
        <v>258</v>
      </c>
      <c r="D220">
        <v>57100</v>
      </c>
      <c r="E220" s="259">
        <v>20000</v>
      </c>
      <c r="F220" s="259">
        <v>22850</v>
      </c>
      <c r="G220" s="259">
        <v>25700</v>
      </c>
      <c r="H220" s="259">
        <v>28550</v>
      </c>
      <c r="I220" s="259">
        <v>30850</v>
      </c>
      <c r="J220" s="259">
        <v>33150</v>
      </c>
      <c r="K220" s="259">
        <v>35450</v>
      </c>
      <c r="L220" s="259">
        <v>37700</v>
      </c>
      <c r="M220" s="263">
        <v>24000</v>
      </c>
      <c r="N220" s="263">
        <v>27420</v>
      </c>
      <c r="O220" s="263">
        <v>30840</v>
      </c>
      <c r="P220" s="263">
        <v>34260</v>
      </c>
      <c r="Q220" s="263">
        <v>37020</v>
      </c>
      <c r="R220" s="263">
        <v>39780</v>
      </c>
      <c r="S220" s="263">
        <v>42540</v>
      </c>
      <c r="T220" s="263">
        <v>45240</v>
      </c>
      <c r="U220" t="s">
        <v>286</v>
      </c>
      <c r="V220" s="259">
        <v>23250</v>
      </c>
      <c r="W220" s="259">
        <v>26550</v>
      </c>
      <c r="X220" s="259">
        <v>29850</v>
      </c>
      <c r="Y220" s="259">
        <v>33150</v>
      </c>
      <c r="Z220" s="259">
        <v>35850</v>
      </c>
      <c r="AA220" s="259">
        <v>38500</v>
      </c>
      <c r="AB220" s="259">
        <v>41150</v>
      </c>
      <c r="AC220" s="259">
        <v>43800</v>
      </c>
      <c r="AD220" s="263">
        <v>27900</v>
      </c>
      <c r="AE220" s="263">
        <v>31860</v>
      </c>
      <c r="AF220" s="263">
        <v>35820</v>
      </c>
      <c r="AG220" s="263">
        <v>39780</v>
      </c>
      <c r="AH220" s="263">
        <v>43020</v>
      </c>
      <c r="AI220" s="263">
        <v>46200</v>
      </c>
      <c r="AJ220" s="263">
        <v>49380</v>
      </c>
      <c r="AK220" s="263">
        <v>52560</v>
      </c>
      <c r="AL220" t="s">
        <v>907</v>
      </c>
      <c r="AM220" t="s">
        <v>288</v>
      </c>
      <c r="AN220">
        <v>0</v>
      </c>
      <c r="AO220" t="s">
        <v>908</v>
      </c>
      <c r="AP220" t="s">
        <v>290</v>
      </c>
      <c r="AQ220">
        <v>433</v>
      </c>
    </row>
    <row r="221" spans="1:43">
      <c r="A221" t="str">
        <f t="shared" si="3"/>
        <v>5/30/2017 - 3/31/2018Sutton</v>
      </c>
      <c r="B221" t="s">
        <v>911</v>
      </c>
      <c r="C221" t="s">
        <v>259</v>
      </c>
      <c r="D221">
        <v>54400</v>
      </c>
      <c r="E221" s="259">
        <v>20650</v>
      </c>
      <c r="F221" s="259">
        <v>23600</v>
      </c>
      <c r="G221" s="259">
        <v>26550</v>
      </c>
      <c r="H221" s="259">
        <v>29450</v>
      </c>
      <c r="I221" s="259">
        <v>31850</v>
      </c>
      <c r="J221" s="259">
        <v>34200</v>
      </c>
      <c r="K221" s="259">
        <v>36550</v>
      </c>
      <c r="L221" s="259">
        <v>38900</v>
      </c>
      <c r="M221" s="263">
        <v>24780</v>
      </c>
      <c r="N221" s="263">
        <v>28320</v>
      </c>
      <c r="O221" s="263">
        <v>31860</v>
      </c>
      <c r="P221" s="263">
        <v>35340</v>
      </c>
      <c r="Q221" s="263">
        <v>38220</v>
      </c>
      <c r="R221" s="263">
        <v>41040</v>
      </c>
      <c r="S221" s="263">
        <v>43860</v>
      </c>
      <c r="T221" s="263">
        <v>46680</v>
      </c>
      <c r="U221" t="s">
        <v>286</v>
      </c>
      <c r="V221" s="259">
        <v>24050</v>
      </c>
      <c r="W221" s="259">
        <v>27500</v>
      </c>
      <c r="X221" s="259">
        <v>30950</v>
      </c>
      <c r="Y221" s="259">
        <v>34350</v>
      </c>
      <c r="Z221" s="259">
        <v>37100</v>
      </c>
      <c r="AA221" s="259">
        <v>39850</v>
      </c>
      <c r="AB221" s="259">
        <v>42600</v>
      </c>
      <c r="AC221" s="259">
        <v>45350</v>
      </c>
      <c r="AD221" s="263">
        <v>28860</v>
      </c>
      <c r="AE221" s="263">
        <v>33000</v>
      </c>
      <c r="AF221" s="263">
        <v>37140</v>
      </c>
      <c r="AG221" s="263">
        <v>41220</v>
      </c>
      <c r="AH221" s="263">
        <v>44520</v>
      </c>
      <c r="AI221" s="263">
        <v>47820</v>
      </c>
      <c r="AJ221" s="263">
        <v>51120</v>
      </c>
      <c r="AK221" s="263">
        <v>54420</v>
      </c>
      <c r="AL221" t="s">
        <v>910</v>
      </c>
      <c r="AM221" t="s">
        <v>288</v>
      </c>
      <c r="AN221">
        <v>0</v>
      </c>
      <c r="AO221" t="s">
        <v>911</v>
      </c>
      <c r="AP221" t="s">
        <v>290</v>
      </c>
      <c r="AQ221">
        <v>435</v>
      </c>
    </row>
    <row r="222" spans="1:43">
      <c r="A222" t="str">
        <f t="shared" si="3"/>
        <v>5/30/2017 - 3/31/2018Swisher</v>
      </c>
      <c r="B222" t="s">
        <v>914</v>
      </c>
      <c r="C222" t="s">
        <v>260</v>
      </c>
      <c r="D222">
        <v>52300</v>
      </c>
      <c r="E222" s="259">
        <v>19000</v>
      </c>
      <c r="F222" s="259">
        <v>21700</v>
      </c>
      <c r="G222" s="259">
        <v>24400</v>
      </c>
      <c r="H222" s="259">
        <v>27100</v>
      </c>
      <c r="I222" s="259">
        <v>29300</v>
      </c>
      <c r="J222" s="259">
        <v>31450</v>
      </c>
      <c r="K222" s="259">
        <v>33650</v>
      </c>
      <c r="L222" s="259">
        <v>35800</v>
      </c>
      <c r="M222" s="263">
        <v>22800</v>
      </c>
      <c r="N222" s="263">
        <v>26040</v>
      </c>
      <c r="O222" s="263">
        <v>29280</v>
      </c>
      <c r="P222" s="263">
        <v>32520</v>
      </c>
      <c r="Q222" s="263">
        <v>35160</v>
      </c>
      <c r="R222" s="263">
        <v>37740</v>
      </c>
      <c r="S222" s="263">
        <v>40380</v>
      </c>
      <c r="T222" s="263">
        <v>42960</v>
      </c>
      <c r="U222" t="s">
        <v>286</v>
      </c>
      <c r="V222" s="259">
        <v>20000</v>
      </c>
      <c r="W222" s="259">
        <v>22850</v>
      </c>
      <c r="X222" s="259">
        <v>25700</v>
      </c>
      <c r="Y222" s="259">
        <v>28550</v>
      </c>
      <c r="Z222" s="259">
        <v>30850</v>
      </c>
      <c r="AA222" s="259">
        <v>33150</v>
      </c>
      <c r="AB222" s="259">
        <v>35450</v>
      </c>
      <c r="AC222" s="259">
        <v>37700</v>
      </c>
      <c r="AD222" s="263">
        <v>24000</v>
      </c>
      <c r="AE222" s="263">
        <v>27420</v>
      </c>
      <c r="AF222" s="263">
        <v>30840</v>
      </c>
      <c r="AG222" s="263">
        <v>34260</v>
      </c>
      <c r="AH222" s="263">
        <v>37020</v>
      </c>
      <c r="AI222" s="263">
        <v>39780</v>
      </c>
      <c r="AJ222" s="263">
        <v>42540</v>
      </c>
      <c r="AK222" s="263">
        <v>45240</v>
      </c>
      <c r="AL222" t="s">
        <v>913</v>
      </c>
      <c r="AM222" t="s">
        <v>288</v>
      </c>
      <c r="AN222">
        <v>0</v>
      </c>
      <c r="AO222" t="s">
        <v>914</v>
      </c>
      <c r="AP222" t="s">
        <v>290</v>
      </c>
      <c r="AQ222">
        <v>437</v>
      </c>
    </row>
    <row r="223" spans="1:43">
      <c r="A223" t="str">
        <f t="shared" si="3"/>
        <v>5/30/2017 - 3/31/2018Tarrant</v>
      </c>
      <c r="B223" t="s">
        <v>916</v>
      </c>
      <c r="C223" t="s">
        <v>50</v>
      </c>
      <c r="D223">
        <v>71400</v>
      </c>
      <c r="E223" s="259">
        <v>25000</v>
      </c>
      <c r="F223" s="259">
        <v>28600</v>
      </c>
      <c r="G223" s="259">
        <v>32150</v>
      </c>
      <c r="H223" s="259">
        <v>35700</v>
      </c>
      <c r="I223" s="259">
        <v>38600</v>
      </c>
      <c r="J223" s="259">
        <v>41450</v>
      </c>
      <c r="K223" s="259">
        <v>44300</v>
      </c>
      <c r="L223" s="259">
        <v>47150</v>
      </c>
      <c r="M223" s="263">
        <v>30000</v>
      </c>
      <c r="N223" s="263">
        <v>34320</v>
      </c>
      <c r="O223" s="263">
        <v>38580</v>
      </c>
      <c r="P223" s="263">
        <v>42840</v>
      </c>
      <c r="Q223" s="263">
        <v>46320</v>
      </c>
      <c r="R223" s="263">
        <v>49740</v>
      </c>
      <c r="S223" s="263">
        <v>53160</v>
      </c>
      <c r="T223" s="263">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59">
        <v>19650</v>
      </c>
      <c r="F224" s="259">
        <v>22450</v>
      </c>
      <c r="G224" s="259">
        <v>25250</v>
      </c>
      <c r="H224" s="259">
        <v>28050</v>
      </c>
      <c r="I224" s="259">
        <v>30300</v>
      </c>
      <c r="J224" s="259">
        <v>32550</v>
      </c>
      <c r="K224" s="259">
        <v>34800</v>
      </c>
      <c r="L224" s="259">
        <v>37050</v>
      </c>
      <c r="M224" s="263">
        <v>23580</v>
      </c>
      <c r="N224" s="263">
        <v>26940</v>
      </c>
      <c r="O224" s="263">
        <v>30300</v>
      </c>
      <c r="P224" s="263">
        <v>33660</v>
      </c>
      <c r="Q224" s="263">
        <v>36360</v>
      </c>
      <c r="R224" s="263">
        <v>39060</v>
      </c>
      <c r="S224" s="263">
        <v>41760</v>
      </c>
      <c r="T224" s="263">
        <v>44460</v>
      </c>
      <c r="U224" t="s">
        <v>286</v>
      </c>
      <c r="V224" s="259">
        <v>20300</v>
      </c>
      <c r="W224" s="259">
        <v>23200</v>
      </c>
      <c r="X224" s="259">
        <v>26100</v>
      </c>
      <c r="Y224" s="259">
        <v>29000</v>
      </c>
      <c r="Z224" s="259">
        <v>31350</v>
      </c>
      <c r="AA224" s="259">
        <v>33650</v>
      </c>
      <c r="AB224" s="259">
        <v>36000</v>
      </c>
      <c r="AC224" s="259">
        <v>38300</v>
      </c>
      <c r="AD224" s="263">
        <v>24360</v>
      </c>
      <c r="AE224" s="263">
        <v>27840</v>
      </c>
      <c r="AF224" s="263">
        <v>31320</v>
      </c>
      <c r="AG224" s="263">
        <v>34800</v>
      </c>
      <c r="AH224" s="263">
        <v>37620</v>
      </c>
      <c r="AI224" s="263">
        <v>40380</v>
      </c>
      <c r="AJ224" s="263">
        <v>43200</v>
      </c>
      <c r="AK224" s="263">
        <v>45960</v>
      </c>
      <c r="AL224" t="s">
        <v>917</v>
      </c>
      <c r="AM224" t="s">
        <v>288</v>
      </c>
      <c r="AN224">
        <v>1</v>
      </c>
      <c r="AO224" t="s">
        <v>918</v>
      </c>
      <c r="AP224" t="s">
        <v>290</v>
      </c>
      <c r="AQ224">
        <v>441</v>
      </c>
    </row>
    <row r="225" spans="1:43">
      <c r="A225" t="str">
        <f t="shared" si="3"/>
        <v>5/30/2017 - 3/31/2018Terrell</v>
      </c>
      <c r="B225" t="s">
        <v>921</v>
      </c>
      <c r="C225" t="s">
        <v>261</v>
      </c>
      <c r="D225">
        <v>54200</v>
      </c>
      <c r="E225" s="259">
        <v>19000</v>
      </c>
      <c r="F225" s="259">
        <v>21700</v>
      </c>
      <c r="G225" s="259">
        <v>24400</v>
      </c>
      <c r="H225" s="259">
        <v>27100</v>
      </c>
      <c r="I225" s="259">
        <v>29300</v>
      </c>
      <c r="J225" s="259">
        <v>31450</v>
      </c>
      <c r="K225" s="259">
        <v>33650</v>
      </c>
      <c r="L225" s="259">
        <v>35800</v>
      </c>
      <c r="M225" s="263">
        <v>22800</v>
      </c>
      <c r="N225" s="263">
        <v>26040</v>
      </c>
      <c r="O225" s="263">
        <v>29280</v>
      </c>
      <c r="P225" s="263">
        <v>32520</v>
      </c>
      <c r="Q225" s="263">
        <v>35160</v>
      </c>
      <c r="R225" s="263">
        <v>37740</v>
      </c>
      <c r="S225" s="263">
        <v>40380</v>
      </c>
      <c r="T225" s="263">
        <v>42960</v>
      </c>
      <c r="U225" t="s">
        <v>286</v>
      </c>
      <c r="V225" s="259">
        <v>23650</v>
      </c>
      <c r="W225" s="259">
        <v>27000</v>
      </c>
      <c r="X225" s="259">
        <v>30400</v>
      </c>
      <c r="Y225" s="259">
        <v>33750</v>
      </c>
      <c r="Z225" s="259">
        <v>36450</v>
      </c>
      <c r="AA225" s="259">
        <v>39150</v>
      </c>
      <c r="AB225" s="259">
        <v>41850</v>
      </c>
      <c r="AC225" s="259">
        <v>44550</v>
      </c>
      <c r="AD225" s="263">
        <v>28380</v>
      </c>
      <c r="AE225" s="263">
        <v>32400</v>
      </c>
      <c r="AF225" s="263">
        <v>36480</v>
      </c>
      <c r="AG225" s="263">
        <v>40500</v>
      </c>
      <c r="AH225" s="263">
        <v>43740</v>
      </c>
      <c r="AI225" s="263">
        <v>46980</v>
      </c>
      <c r="AJ225" s="263">
        <v>50220</v>
      </c>
      <c r="AK225" s="263">
        <v>53460</v>
      </c>
      <c r="AL225" t="s">
        <v>920</v>
      </c>
      <c r="AM225" t="s">
        <v>288</v>
      </c>
      <c r="AN225">
        <v>0</v>
      </c>
      <c r="AO225" t="s">
        <v>921</v>
      </c>
      <c r="AP225" t="s">
        <v>290</v>
      </c>
      <c r="AQ225">
        <v>443</v>
      </c>
    </row>
    <row r="226" spans="1:43">
      <c r="A226" t="str">
        <f t="shared" si="3"/>
        <v>5/30/2017 - 3/31/2018Terry</v>
      </c>
      <c r="B226" t="s">
        <v>924</v>
      </c>
      <c r="C226" t="s">
        <v>262</v>
      </c>
      <c r="D226">
        <v>46300</v>
      </c>
      <c r="E226" s="259">
        <v>19000</v>
      </c>
      <c r="F226" s="259">
        <v>21700</v>
      </c>
      <c r="G226" s="259">
        <v>24400</v>
      </c>
      <c r="H226" s="259">
        <v>27100</v>
      </c>
      <c r="I226" s="259">
        <v>29300</v>
      </c>
      <c r="J226" s="259">
        <v>31450</v>
      </c>
      <c r="K226" s="259">
        <v>33650</v>
      </c>
      <c r="L226" s="259">
        <v>35800</v>
      </c>
      <c r="M226" s="263">
        <v>22800</v>
      </c>
      <c r="N226" s="263">
        <v>26040</v>
      </c>
      <c r="O226" s="263">
        <v>29280</v>
      </c>
      <c r="P226" s="263">
        <v>32520</v>
      </c>
      <c r="Q226" s="263">
        <v>35160</v>
      </c>
      <c r="R226" s="263">
        <v>37740</v>
      </c>
      <c r="S226" s="263">
        <v>40380</v>
      </c>
      <c r="T226" s="263">
        <v>42960</v>
      </c>
      <c r="U226" t="s">
        <v>286</v>
      </c>
      <c r="V226" s="259">
        <v>19550</v>
      </c>
      <c r="W226" s="259">
        <v>22350</v>
      </c>
      <c r="X226" s="259">
        <v>25150</v>
      </c>
      <c r="Y226" s="259">
        <v>27900</v>
      </c>
      <c r="Z226" s="259">
        <v>30150</v>
      </c>
      <c r="AA226" s="259">
        <v>32400</v>
      </c>
      <c r="AB226" s="259">
        <v>34600</v>
      </c>
      <c r="AC226" s="259">
        <v>36850</v>
      </c>
      <c r="AD226" s="263">
        <v>23460</v>
      </c>
      <c r="AE226" s="263">
        <v>26820</v>
      </c>
      <c r="AF226" s="263">
        <v>30180</v>
      </c>
      <c r="AG226" s="263">
        <v>33480</v>
      </c>
      <c r="AH226" s="263">
        <v>36180</v>
      </c>
      <c r="AI226" s="263">
        <v>38880</v>
      </c>
      <c r="AJ226" s="263">
        <v>41520</v>
      </c>
      <c r="AK226" s="263">
        <v>44220</v>
      </c>
      <c r="AL226" t="s">
        <v>923</v>
      </c>
      <c r="AM226" t="s">
        <v>288</v>
      </c>
      <c r="AN226">
        <v>0</v>
      </c>
      <c r="AO226" t="s">
        <v>924</v>
      </c>
      <c r="AP226" t="s">
        <v>290</v>
      </c>
      <c r="AQ226">
        <v>445</v>
      </c>
    </row>
    <row r="227" spans="1:43">
      <c r="A227" t="str">
        <f t="shared" si="3"/>
        <v>5/30/2017 - 3/31/2018Throckmorton</v>
      </c>
      <c r="B227" t="s">
        <v>927</v>
      </c>
      <c r="C227" t="s">
        <v>263</v>
      </c>
      <c r="D227">
        <v>50100</v>
      </c>
      <c r="E227" s="259">
        <v>19000</v>
      </c>
      <c r="F227" s="259">
        <v>21700</v>
      </c>
      <c r="G227" s="259">
        <v>24400</v>
      </c>
      <c r="H227" s="259">
        <v>27100</v>
      </c>
      <c r="I227" s="259">
        <v>29300</v>
      </c>
      <c r="J227" s="259">
        <v>31450</v>
      </c>
      <c r="K227" s="259">
        <v>33650</v>
      </c>
      <c r="L227" s="259">
        <v>35800</v>
      </c>
      <c r="M227" s="263">
        <v>22800</v>
      </c>
      <c r="N227" s="263">
        <v>26040</v>
      </c>
      <c r="O227" s="263">
        <v>29280</v>
      </c>
      <c r="P227" s="263">
        <v>32520</v>
      </c>
      <c r="Q227" s="263">
        <v>35160</v>
      </c>
      <c r="R227" s="263">
        <v>37740</v>
      </c>
      <c r="S227" s="263">
        <v>40380</v>
      </c>
      <c r="T227" s="263">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59">
        <v>19000</v>
      </c>
      <c r="F228" s="259">
        <v>21700</v>
      </c>
      <c r="G228" s="259">
        <v>24400</v>
      </c>
      <c r="H228" s="259">
        <v>27100</v>
      </c>
      <c r="I228" s="259">
        <v>29300</v>
      </c>
      <c r="J228" s="259">
        <v>31450</v>
      </c>
      <c r="K228" s="259">
        <v>33650</v>
      </c>
      <c r="L228" s="259">
        <v>35800</v>
      </c>
      <c r="M228" s="263">
        <v>22800</v>
      </c>
      <c r="N228" s="263">
        <v>26040</v>
      </c>
      <c r="O228" s="263">
        <v>29280</v>
      </c>
      <c r="P228" s="263">
        <v>32520</v>
      </c>
      <c r="Q228" s="263">
        <v>35160</v>
      </c>
      <c r="R228" s="263">
        <v>37740</v>
      </c>
      <c r="S228" s="263">
        <v>40380</v>
      </c>
      <c r="T228" s="263">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59">
        <v>21500</v>
      </c>
      <c r="F229" s="259">
        <v>24600</v>
      </c>
      <c r="G229" s="259">
        <v>27650</v>
      </c>
      <c r="H229" s="259">
        <v>30700</v>
      </c>
      <c r="I229" s="259">
        <v>33200</v>
      </c>
      <c r="J229" s="259">
        <v>35650</v>
      </c>
      <c r="K229" s="259">
        <v>38100</v>
      </c>
      <c r="L229" s="259">
        <v>40550</v>
      </c>
      <c r="M229" s="263">
        <v>25800</v>
      </c>
      <c r="N229" s="263">
        <v>29520</v>
      </c>
      <c r="O229" s="263">
        <v>33180</v>
      </c>
      <c r="P229" s="263">
        <v>36840</v>
      </c>
      <c r="Q229" s="263">
        <v>39840</v>
      </c>
      <c r="R229" s="263">
        <v>42780</v>
      </c>
      <c r="S229" s="263">
        <v>45720</v>
      </c>
      <c r="T229" s="263">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59">
        <v>28500</v>
      </c>
      <c r="F230" s="259">
        <v>32600</v>
      </c>
      <c r="G230" s="259">
        <v>36650</v>
      </c>
      <c r="H230" s="259">
        <v>40700</v>
      </c>
      <c r="I230" s="259">
        <v>44000</v>
      </c>
      <c r="J230" s="259">
        <v>47250</v>
      </c>
      <c r="K230" s="259">
        <v>50500</v>
      </c>
      <c r="L230" s="259">
        <v>53750</v>
      </c>
      <c r="M230" s="263">
        <v>34200</v>
      </c>
      <c r="N230" s="263">
        <v>39120</v>
      </c>
      <c r="O230" s="263">
        <v>43980</v>
      </c>
      <c r="P230" s="263">
        <v>48840</v>
      </c>
      <c r="Q230" s="263">
        <v>52800</v>
      </c>
      <c r="R230" s="263">
        <v>56700</v>
      </c>
      <c r="S230" s="263">
        <v>60600</v>
      </c>
      <c r="T230" s="263">
        <v>64500</v>
      </c>
      <c r="U230" t="s">
        <v>286</v>
      </c>
      <c r="V230" s="259">
        <v>29350</v>
      </c>
      <c r="W230" s="259">
        <v>33550</v>
      </c>
      <c r="X230" s="259">
        <v>37750</v>
      </c>
      <c r="Y230" s="259">
        <v>41900</v>
      </c>
      <c r="Z230" s="259">
        <v>45300</v>
      </c>
      <c r="AA230" s="259">
        <v>48650</v>
      </c>
      <c r="AB230" s="259">
        <v>52000</v>
      </c>
      <c r="AC230" s="259">
        <v>55350</v>
      </c>
      <c r="AD230" s="263">
        <v>35220</v>
      </c>
      <c r="AE230" s="263">
        <v>40260</v>
      </c>
      <c r="AF230" s="263">
        <v>45300</v>
      </c>
      <c r="AG230" s="263">
        <v>50280</v>
      </c>
      <c r="AH230" s="263">
        <v>54360</v>
      </c>
      <c r="AI230" s="263">
        <v>58380</v>
      </c>
      <c r="AJ230" s="263">
        <v>62400</v>
      </c>
      <c r="AK230" s="263">
        <v>66420</v>
      </c>
      <c r="AL230" t="s">
        <v>933</v>
      </c>
      <c r="AM230" t="s">
        <v>288</v>
      </c>
      <c r="AN230">
        <v>1</v>
      </c>
      <c r="AO230" t="s">
        <v>934</v>
      </c>
      <c r="AP230" t="s">
        <v>290</v>
      </c>
      <c r="AQ230">
        <v>453</v>
      </c>
    </row>
    <row r="231" spans="1:43">
      <c r="A231" t="str">
        <f t="shared" si="3"/>
        <v>5/30/2017 - 3/31/2018Trinity</v>
      </c>
      <c r="B231" t="s">
        <v>937</v>
      </c>
      <c r="C231" t="s">
        <v>265</v>
      </c>
      <c r="D231">
        <v>47100</v>
      </c>
      <c r="E231" s="259">
        <v>19000</v>
      </c>
      <c r="F231" s="259">
        <v>21700</v>
      </c>
      <c r="G231" s="259">
        <v>24400</v>
      </c>
      <c r="H231" s="259">
        <v>27100</v>
      </c>
      <c r="I231" s="259">
        <v>29300</v>
      </c>
      <c r="J231" s="259">
        <v>31450</v>
      </c>
      <c r="K231" s="259">
        <v>33650</v>
      </c>
      <c r="L231" s="259">
        <v>35800</v>
      </c>
      <c r="M231" s="263">
        <v>22800</v>
      </c>
      <c r="N231" s="263">
        <v>26040</v>
      </c>
      <c r="O231" s="263">
        <v>29280</v>
      </c>
      <c r="P231" s="263">
        <v>32520</v>
      </c>
      <c r="Q231" s="263">
        <v>35160</v>
      </c>
      <c r="R231" s="263">
        <v>37740</v>
      </c>
      <c r="S231" s="263">
        <v>40380</v>
      </c>
      <c r="T231" s="263">
        <v>42960</v>
      </c>
      <c r="U231" t="s">
        <v>286</v>
      </c>
      <c r="V231" s="259">
        <v>20450</v>
      </c>
      <c r="W231" s="259">
        <v>23350</v>
      </c>
      <c r="X231" s="259">
        <v>26250</v>
      </c>
      <c r="Y231" s="259">
        <v>29150</v>
      </c>
      <c r="Z231" s="259">
        <v>31500</v>
      </c>
      <c r="AA231" s="259">
        <v>33850</v>
      </c>
      <c r="AB231" s="259">
        <v>36150</v>
      </c>
      <c r="AC231" s="259">
        <v>38500</v>
      </c>
      <c r="AD231" s="263">
        <v>24540</v>
      </c>
      <c r="AE231" s="263">
        <v>28020</v>
      </c>
      <c r="AF231" s="263">
        <v>31500</v>
      </c>
      <c r="AG231" s="263">
        <v>34980</v>
      </c>
      <c r="AH231" s="263">
        <v>37800</v>
      </c>
      <c r="AI231" s="263">
        <v>40620</v>
      </c>
      <c r="AJ231" s="263">
        <v>43380</v>
      </c>
      <c r="AK231" s="263">
        <v>46200</v>
      </c>
      <c r="AL231" t="s">
        <v>936</v>
      </c>
      <c r="AM231" t="s">
        <v>288</v>
      </c>
      <c r="AN231">
        <v>0</v>
      </c>
      <c r="AO231" t="s">
        <v>937</v>
      </c>
      <c r="AP231" t="s">
        <v>290</v>
      </c>
      <c r="AQ231">
        <v>455</v>
      </c>
    </row>
    <row r="232" spans="1:43">
      <c r="A232" t="str">
        <f t="shared" si="3"/>
        <v>5/30/2017 - 3/31/2018Tyler</v>
      </c>
      <c r="B232" t="s">
        <v>940</v>
      </c>
      <c r="C232" t="s">
        <v>85</v>
      </c>
      <c r="D232">
        <v>50700</v>
      </c>
      <c r="E232" s="259">
        <v>19000</v>
      </c>
      <c r="F232" s="259">
        <v>21700</v>
      </c>
      <c r="G232" s="259">
        <v>24400</v>
      </c>
      <c r="H232" s="259">
        <v>27100</v>
      </c>
      <c r="I232" s="259">
        <v>29300</v>
      </c>
      <c r="J232" s="259">
        <v>31450</v>
      </c>
      <c r="K232" s="259">
        <v>33650</v>
      </c>
      <c r="L232" s="259">
        <v>35800</v>
      </c>
      <c r="M232" s="263">
        <v>22800</v>
      </c>
      <c r="N232" s="263">
        <v>26040</v>
      </c>
      <c r="O232" s="263">
        <v>29280</v>
      </c>
      <c r="P232" s="263">
        <v>32520</v>
      </c>
      <c r="Q232" s="263">
        <v>35160</v>
      </c>
      <c r="R232" s="263">
        <v>37740</v>
      </c>
      <c r="S232" s="263">
        <v>40380</v>
      </c>
      <c r="T232" s="263">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59">
        <v>21150</v>
      </c>
      <c r="F233" s="259">
        <v>24150</v>
      </c>
      <c r="G233" s="259">
        <v>27150</v>
      </c>
      <c r="H233" s="259">
        <v>30150</v>
      </c>
      <c r="I233" s="259">
        <v>32600</v>
      </c>
      <c r="J233" s="259">
        <v>35000</v>
      </c>
      <c r="K233" s="259">
        <v>37400</v>
      </c>
      <c r="L233" s="259">
        <v>39800</v>
      </c>
      <c r="M233" s="263">
        <v>25380</v>
      </c>
      <c r="N233" s="263">
        <v>28980</v>
      </c>
      <c r="O233" s="263">
        <v>32580</v>
      </c>
      <c r="P233" s="263">
        <v>36180</v>
      </c>
      <c r="Q233" s="263">
        <v>39120</v>
      </c>
      <c r="R233" s="263">
        <v>42000</v>
      </c>
      <c r="S233" s="263">
        <v>44880</v>
      </c>
      <c r="T233" s="263">
        <v>47760</v>
      </c>
      <c r="U233" t="s">
        <v>286</v>
      </c>
      <c r="V233" s="259">
        <v>21500</v>
      </c>
      <c r="W233" s="259">
        <v>24600</v>
      </c>
      <c r="X233" s="259">
        <v>27650</v>
      </c>
      <c r="Y233" s="259">
        <v>30700</v>
      </c>
      <c r="Z233" s="259">
        <v>33200</v>
      </c>
      <c r="AA233" s="259">
        <v>35650</v>
      </c>
      <c r="AB233" s="259">
        <v>38100</v>
      </c>
      <c r="AC233" s="259">
        <v>40550</v>
      </c>
      <c r="AD233" s="263">
        <v>25800</v>
      </c>
      <c r="AE233" s="263">
        <v>29520</v>
      </c>
      <c r="AF233" s="263">
        <v>33180</v>
      </c>
      <c r="AG233" s="263">
        <v>36840</v>
      </c>
      <c r="AH233" s="263">
        <v>39840</v>
      </c>
      <c r="AI233" s="263">
        <v>42780</v>
      </c>
      <c r="AJ233" s="263">
        <v>45720</v>
      </c>
      <c r="AK233" s="263">
        <v>48660</v>
      </c>
      <c r="AL233" t="s">
        <v>941</v>
      </c>
      <c r="AM233" t="s">
        <v>288</v>
      </c>
      <c r="AN233">
        <v>1</v>
      </c>
      <c r="AO233" t="s">
        <v>942</v>
      </c>
      <c r="AP233" t="s">
        <v>290</v>
      </c>
      <c r="AQ233">
        <v>459</v>
      </c>
    </row>
    <row r="234" spans="1:43">
      <c r="A234" t="str">
        <f t="shared" si="3"/>
        <v>5/30/2017 - 3/31/2018Upton</v>
      </c>
      <c r="B234" t="s">
        <v>945</v>
      </c>
      <c r="C234" t="s">
        <v>266</v>
      </c>
      <c r="D234">
        <v>62800</v>
      </c>
      <c r="E234" s="259">
        <v>22000</v>
      </c>
      <c r="F234" s="259">
        <v>25150</v>
      </c>
      <c r="G234" s="259">
        <v>28300</v>
      </c>
      <c r="H234" s="259">
        <v>31400</v>
      </c>
      <c r="I234" s="259">
        <v>33950</v>
      </c>
      <c r="J234" s="259">
        <v>36450</v>
      </c>
      <c r="K234" s="259">
        <v>38950</v>
      </c>
      <c r="L234" s="259">
        <v>41450</v>
      </c>
      <c r="M234" s="263">
        <v>26400</v>
      </c>
      <c r="N234" s="263">
        <v>30180</v>
      </c>
      <c r="O234" s="263">
        <v>33960</v>
      </c>
      <c r="P234" s="263">
        <v>37680</v>
      </c>
      <c r="Q234" s="263">
        <v>40740</v>
      </c>
      <c r="R234" s="263">
        <v>43740</v>
      </c>
      <c r="S234" s="263">
        <v>46740</v>
      </c>
      <c r="T234" s="263">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59">
        <v>19000</v>
      </c>
      <c r="F235" s="259">
        <v>21700</v>
      </c>
      <c r="G235" s="259">
        <v>24400</v>
      </c>
      <c r="H235" s="259">
        <v>27100</v>
      </c>
      <c r="I235" s="259">
        <v>29300</v>
      </c>
      <c r="J235" s="259">
        <v>31450</v>
      </c>
      <c r="K235" s="259">
        <v>33650</v>
      </c>
      <c r="L235" s="259">
        <v>35800</v>
      </c>
      <c r="M235" s="263">
        <v>22800</v>
      </c>
      <c r="N235" s="263">
        <v>26040</v>
      </c>
      <c r="O235" s="263">
        <v>29280</v>
      </c>
      <c r="P235" s="263">
        <v>32520</v>
      </c>
      <c r="Q235" s="263">
        <v>35160</v>
      </c>
      <c r="R235" s="263">
        <v>37740</v>
      </c>
      <c r="S235" s="263">
        <v>40380</v>
      </c>
      <c r="T235" s="263">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59">
        <v>19000</v>
      </c>
      <c r="F236" s="259">
        <v>21700</v>
      </c>
      <c r="G236" s="259">
        <v>24400</v>
      </c>
      <c r="H236" s="259">
        <v>27100</v>
      </c>
      <c r="I236" s="259">
        <v>29300</v>
      </c>
      <c r="J236" s="259">
        <v>31450</v>
      </c>
      <c r="K236" s="259">
        <v>33650</v>
      </c>
      <c r="L236" s="259">
        <v>35800</v>
      </c>
      <c r="M236" s="263">
        <v>22800</v>
      </c>
      <c r="N236" s="263">
        <v>26040</v>
      </c>
      <c r="O236" s="263">
        <v>29280</v>
      </c>
      <c r="P236" s="263">
        <v>32520</v>
      </c>
      <c r="Q236" s="263">
        <v>35160</v>
      </c>
      <c r="R236" s="263">
        <v>37740</v>
      </c>
      <c r="S236" s="263">
        <v>40380</v>
      </c>
      <c r="T236" s="263">
        <v>42960</v>
      </c>
      <c r="U236" t="s">
        <v>286</v>
      </c>
      <c r="V236" s="259">
        <v>20850</v>
      </c>
      <c r="W236" s="259">
        <v>23800</v>
      </c>
      <c r="X236" s="259">
        <v>26800</v>
      </c>
      <c r="Y236" s="259">
        <v>29750</v>
      </c>
      <c r="Z236" s="259">
        <v>32150</v>
      </c>
      <c r="AA236" s="259">
        <v>34550</v>
      </c>
      <c r="AB236" s="259">
        <v>36900</v>
      </c>
      <c r="AC236" s="259">
        <v>39300</v>
      </c>
      <c r="AD236" s="263">
        <v>25020</v>
      </c>
      <c r="AE236" s="263">
        <v>28560</v>
      </c>
      <c r="AF236" s="263">
        <v>32160</v>
      </c>
      <c r="AG236" s="263">
        <v>35700</v>
      </c>
      <c r="AH236" s="263">
        <v>38580</v>
      </c>
      <c r="AI236" s="263">
        <v>41460</v>
      </c>
      <c r="AJ236" s="263">
        <v>44280</v>
      </c>
      <c r="AK236" s="263">
        <v>47160</v>
      </c>
      <c r="AL236" t="s">
        <v>950</v>
      </c>
      <c r="AM236" t="s">
        <v>288</v>
      </c>
      <c r="AN236">
        <v>0</v>
      </c>
      <c r="AO236" t="s">
        <v>951</v>
      </c>
      <c r="AP236" t="s">
        <v>290</v>
      </c>
      <c r="AQ236">
        <v>465</v>
      </c>
    </row>
    <row r="237" spans="1:43">
      <c r="A237" t="str">
        <f t="shared" si="3"/>
        <v>5/30/2017 - 3/31/2018Van Zandt</v>
      </c>
      <c r="B237" t="s">
        <v>954</v>
      </c>
      <c r="C237" t="s">
        <v>270</v>
      </c>
      <c r="D237">
        <v>54700</v>
      </c>
      <c r="E237" s="259">
        <v>19150</v>
      </c>
      <c r="F237" s="259">
        <v>21900</v>
      </c>
      <c r="G237" s="259">
        <v>24650</v>
      </c>
      <c r="H237" s="259">
        <v>27350</v>
      </c>
      <c r="I237" s="259">
        <v>29550</v>
      </c>
      <c r="J237" s="259">
        <v>31750</v>
      </c>
      <c r="K237" s="259">
        <v>33950</v>
      </c>
      <c r="L237" s="259">
        <v>36150</v>
      </c>
      <c r="M237" s="263">
        <v>22980</v>
      </c>
      <c r="N237" s="263">
        <v>26280</v>
      </c>
      <c r="O237" s="263">
        <v>29580</v>
      </c>
      <c r="P237" s="263">
        <v>32820</v>
      </c>
      <c r="Q237" s="263">
        <v>35460</v>
      </c>
      <c r="R237" s="263">
        <v>38100</v>
      </c>
      <c r="S237" s="263">
        <v>40740</v>
      </c>
      <c r="T237" s="263">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59">
        <v>21800</v>
      </c>
      <c r="F238" s="259">
        <v>24900</v>
      </c>
      <c r="G238" s="259">
        <v>28000</v>
      </c>
      <c r="H238" s="259">
        <v>31100</v>
      </c>
      <c r="I238" s="259">
        <v>33600</v>
      </c>
      <c r="J238" s="259">
        <v>36100</v>
      </c>
      <c r="K238" s="259">
        <v>38600</v>
      </c>
      <c r="L238" s="259">
        <v>41100</v>
      </c>
      <c r="M238" s="263">
        <v>26160</v>
      </c>
      <c r="N238" s="263">
        <v>29880</v>
      </c>
      <c r="O238" s="263">
        <v>33600</v>
      </c>
      <c r="P238" s="263">
        <v>37320</v>
      </c>
      <c r="Q238" s="263">
        <v>40320</v>
      </c>
      <c r="R238" s="263">
        <v>43320</v>
      </c>
      <c r="S238" s="263">
        <v>46320</v>
      </c>
      <c r="T238" s="263">
        <v>49320</v>
      </c>
      <c r="U238" t="s">
        <v>286</v>
      </c>
      <c r="V238" s="259">
        <v>23350</v>
      </c>
      <c r="W238" s="259">
        <v>26650</v>
      </c>
      <c r="X238" s="259">
        <v>30000</v>
      </c>
      <c r="Y238" s="259">
        <v>33300</v>
      </c>
      <c r="Z238" s="259">
        <v>36000</v>
      </c>
      <c r="AA238" s="259">
        <v>38650</v>
      </c>
      <c r="AB238" s="259">
        <v>41300</v>
      </c>
      <c r="AC238" s="259">
        <v>44000</v>
      </c>
      <c r="AD238" s="263">
        <v>28020</v>
      </c>
      <c r="AE238" s="263">
        <v>31980</v>
      </c>
      <c r="AF238" s="263">
        <v>36000</v>
      </c>
      <c r="AG238" s="263">
        <v>39960</v>
      </c>
      <c r="AH238" s="263">
        <v>43200</v>
      </c>
      <c r="AI238" s="263">
        <v>46380</v>
      </c>
      <c r="AJ238" s="263">
        <v>49560</v>
      </c>
      <c r="AK238" s="263">
        <v>52800</v>
      </c>
      <c r="AL238" t="s">
        <v>955</v>
      </c>
      <c r="AM238" t="s">
        <v>288</v>
      </c>
      <c r="AN238">
        <v>1</v>
      </c>
      <c r="AO238" t="s">
        <v>956</v>
      </c>
      <c r="AP238" t="s">
        <v>290</v>
      </c>
      <c r="AQ238">
        <v>469</v>
      </c>
    </row>
    <row r="239" spans="1:43">
      <c r="A239" t="str">
        <f t="shared" si="3"/>
        <v>5/30/2017 - 3/31/2018Walker</v>
      </c>
      <c r="B239" t="s">
        <v>959</v>
      </c>
      <c r="C239" t="s">
        <v>271</v>
      </c>
      <c r="D239">
        <v>67500</v>
      </c>
      <c r="E239" s="259">
        <v>22050</v>
      </c>
      <c r="F239" s="259">
        <v>25200</v>
      </c>
      <c r="G239" s="259">
        <v>28350</v>
      </c>
      <c r="H239" s="259">
        <v>31450</v>
      </c>
      <c r="I239" s="259">
        <v>34000</v>
      </c>
      <c r="J239" s="259">
        <v>36500</v>
      </c>
      <c r="K239" s="259">
        <v>39000</v>
      </c>
      <c r="L239" s="259">
        <v>41550</v>
      </c>
      <c r="M239" s="263">
        <v>26460</v>
      </c>
      <c r="N239" s="263">
        <v>30240</v>
      </c>
      <c r="O239" s="263">
        <v>34020</v>
      </c>
      <c r="P239" s="263">
        <v>37740</v>
      </c>
      <c r="Q239" s="263">
        <v>40800</v>
      </c>
      <c r="R239" s="263">
        <v>43800</v>
      </c>
      <c r="S239" s="263">
        <v>46800</v>
      </c>
      <c r="T239" s="263">
        <v>49860</v>
      </c>
      <c r="U239" t="s">
        <v>286</v>
      </c>
      <c r="V239" s="259">
        <v>23650</v>
      </c>
      <c r="W239" s="259">
        <v>27000</v>
      </c>
      <c r="X239" s="259">
        <v>30400</v>
      </c>
      <c r="Y239" s="259">
        <v>33750</v>
      </c>
      <c r="Z239" s="259">
        <v>36450</v>
      </c>
      <c r="AA239" s="259">
        <v>39150</v>
      </c>
      <c r="AB239" s="259">
        <v>41850</v>
      </c>
      <c r="AC239" s="259">
        <v>44550</v>
      </c>
      <c r="AD239" s="263">
        <v>28380</v>
      </c>
      <c r="AE239" s="263">
        <v>32400</v>
      </c>
      <c r="AF239" s="263">
        <v>36480</v>
      </c>
      <c r="AG239" s="263">
        <v>40500</v>
      </c>
      <c r="AH239" s="263">
        <v>43740</v>
      </c>
      <c r="AI239" s="263">
        <v>46980</v>
      </c>
      <c r="AJ239" s="263">
        <v>50220</v>
      </c>
      <c r="AK239" s="263">
        <v>53460</v>
      </c>
      <c r="AL239" t="s">
        <v>958</v>
      </c>
      <c r="AM239" t="s">
        <v>288</v>
      </c>
      <c r="AN239">
        <v>0</v>
      </c>
      <c r="AO239" t="s">
        <v>959</v>
      </c>
      <c r="AP239" t="s">
        <v>290</v>
      </c>
      <c r="AQ239">
        <v>471</v>
      </c>
    </row>
    <row r="240" spans="1:43">
      <c r="A240" t="str">
        <f t="shared" si="3"/>
        <v>5/30/2017 - 3/31/2018Waller</v>
      </c>
      <c r="B240" t="s">
        <v>961</v>
      </c>
      <c r="C240" t="s">
        <v>59</v>
      </c>
      <c r="D240">
        <v>71500</v>
      </c>
      <c r="E240" s="259">
        <v>25050</v>
      </c>
      <c r="F240" s="259">
        <v>28600</v>
      </c>
      <c r="G240" s="259">
        <v>32200</v>
      </c>
      <c r="H240" s="259">
        <v>35750</v>
      </c>
      <c r="I240" s="259">
        <v>38650</v>
      </c>
      <c r="J240" s="259">
        <v>41500</v>
      </c>
      <c r="K240" s="259">
        <v>44350</v>
      </c>
      <c r="L240" s="259">
        <v>47200</v>
      </c>
      <c r="M240" s="263">
        <v>30060</v>
      </c>
      <c r="N240" s="263">
        <v>34320</v>
      </c>
      <c r="O240" s="263">
        <v>38640</v>
      </c>
      <c r="P240" s="263">
        <v>42900</v>
      </c>
      <c r="Q240" s="263">
        <v>46380</v>
      </c>
      <c r="R240" s="263">
        <v>49800</v>
      </c>
      <c r="S240" s="263">
        <v>53220</v>
      </c>
      <c r="T240" s="263">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59">
        <v>20350</v>
      </c>
      <c r="F241" s="259">
        <v>23250</v>
      </c>
      <c r="G241" s="259">
        <v>26150</v>
      </c>
      <c r="H241" s="259">
        <v>29050</v>
      </c>
      <c r="I241" s="259">
        <v>31400</v>
      </c>
      <c r="J241" s="259">
        <v>33700</v>
      </c>
      <c r="K241" s="259">
        <v>36050</v>
      </c>
      <c r="L241" s="259">
        <v>38350</v>
      </c>
      <c r="M241" s="263">
        <v>24420</v>
      </c>
      <c r="N241" s="263">
        <v>27900</v>
      </c>
      <c r="O241" s="263">
        <v>31380</v>
      </c>
      <c r="P241" s="263">
        <v>34860</v>
      </c>
      <c r="Q241" s="263">
        <v>37680</v>
      </c>
      <c r="R241" s="263">
        <v>40440</v>
      </c>
      <c r="S241" s="263">
        <v>43260</v>
      </c>
      <c r="T241" s="263">
        <v>46020</v>
      </c>
      <c r="U241" t="s">
        <v>286</v>
      </c>
      <c r="V241" s="259">
        <v>21150</v>
      </c>
      <c r="W241" s="259">
        <v>24150</v>
      </c>
      <c r="X241" s="259">
        <v>27150</v>
      </c>
      <c r="Y241" s="259">
        <v>30150</v>
      </c>
      <c r="Z241" s="259">
        <v>32600</v>
      </c>
      <c r="AA241" s="259">
        <v>35000</v>
      </c>
      <c r="AB241" s="259">
        <v>37400</v>
      </c>
      <c r="AC241" s="259">
        <v>39800</v>
      </c>
      <c r="AD241" s="263">
        <v>25380</v>
      </c>
      <c r="AE241" s="263">
        <v>28980</v>
      </c>
      <c r="AF241" s="263">
        <v>32580</v>
      </c>
      <c r="AG241" s="263">
        <v>36180</v>
      </c>
      <c r="AH241" s="263">
        <v>39120</v>
      </c>
      <c r="AI241" s="263">
        <v>42000</v>
      </c>
      <c r="AJ241" s="263">
        <v>44880</v>
      </c>
      <c r="AK241" s="263">
        <v>47760</v>
      </c>
      <c r="AL241" t="s">
        <v>963</v>
      </c>
      <c r="AM241" t="s">
        <v>288</v>
      </c>
      <c r="AN241">
        <v>0</v>
      </c>
      <c r="AO241" t="s">
        <v>964</v>
      </c>
      <c r="AP241" t="s">
        <v>290</v>
      </c>
      <c r="AQ241">
        <v>475</v>
      </c>
    </row>
    <row r="242" spans="1:43">
      <c r="A242" t="str">
        <f t="shared" si="3"/>
        <v>5/30/2017 - 3/31/2018Washington</v>
      </c>
      <c r="B242" t="s">
        <v>967</v>
      </c>
      <c r="C242" t="s">
        <v>273</v>
      </c>
      <c r="D242">
        <v>62200</v>
      </c>
      <c r="E242" s="259">
        <v>21350</v>
      </c>
      <c r="F242" s="259">
        <v>24400</v>
      </c>
      <c r="G242" s="259">
        <v>27450</v>
      </c>
      <c r="H242" s="259">
        <v>30500</v>
      </c>
      <c r="I242" s="259">
        <v>32950</v>
      </c>
      <c r="J242" s="259">
        <v>35400</v>
      </c>
      <c r="K242" s="259">
        <v>37850</v>
      </c>
      <c r="L242" s="259">
        <v>40300</v>
      </c>
      <c r="M242" s="263">
        <v>25620</v>
      </c>
      <c r="N242" s="263">
        <v>29280</v>
      </c>
      <c r="O242" s="263">
        <v>32940</v>
      </c>
      <c r="P242" s="263">
        <v>36600</v>
      </c>
      <c r="Q242" s="263">
        <v>39540</v>
      </c>
      <c r="R242" s="263">
        <v>42480</v>
      </c>
      <c r="S242" s="263">
        <v>45420</v>
      </c>
      <c r="T242" s="263">
        <v>48360</v>
      </c>
      <c r="U242" t="s">
        <v>286</v>
      </c>
      <c r="V242" s="259">
        <v>21800</v>
      </c>
      <c r="W242" s="259">
        <v>24900</v>
      </c>
      <c r="X242" s="259">
        <v>28000</v>
      </c>
      <c r="Y242" s="259">
        <v>31100</v>
      </c>
      <c r="Z242" s="259">
        <v>33600</v>
      </c>
      <c r="AA242" s="259">
        <v>36100</v>
      </c>
      <c r="AB242" s="259">
        <v>38600</v>
      </c>
      <c r="AC242" s="259">
        <v>41100</v>
      </c>
      <c r="AD242" s="263">
        <v>26160</v>
      </c>
      <c r="AE242" s="263">
        <v>29880</v>
      </c>
      <c r="AF242" s="263">
        <v>33600</v>
      </c>
      <c r="AG242" s="263">
        <v>37320</v>
      </c>
      <c r="AH242" s="263">
        <v>40320</v>
      </c>
      <c r="AI242" s="263">
        <v>43320</v>
      </c>
      <c r="AJ242" s="263">
        <v>46320</v>
      </c>
      <c r="AK242" s="263">
        <v>49320</v>
      </c>
      <c r="AL242" t="s">
        <v>966</v>
      </c>
      <c r="AM242" t="s">
        <v>288</v>
      </c>
      <c r="AN242">
        <v>0</v>
      </c>
      <c r="AO242" t="s">
        <v>967</v>
      </c>
      <c r="AP242" t="s">
        <v>290</v>
      </c>
      <c r="AQ242">
        <v>477</v>
      </c>
    </row>
    <row r="243" spans="1:43">
      <c r="A243" t="str">
        <f t="shared" si="3"/>
        <v>5/30/2017 - 3/31/2018Webb</v>
      </c>
      <c r="B243" t="s">
        <v>970</v>
      </c>
      <c r="C243" t="s">
        <v>63</v>
      </c>
      <c r="D243">
        <v>42800</v>
      </c>
      <c r="E243" s="259">
        <v>19000</v>
      </c>
      <c r="F243" s="259">
        <v>21700</v>
      </c>
      <c r="G243" s="259">
        <v>24400</v>
      </c>
      <c r="H243" s="259">
        <v>27100</v>
      </c>
      <c r="I243" s="259">
        <v>29300</v>
      </c>
      <c r="J243" s="259">
        <v>31450</v>
      </c>
      <c r="K243" s="259">
        <v>33650</v>
      </c>
      <c r="L243" s="259">
        <v>35800</v>
      </c>
      <c r="M243" s="263">
        <v>22800</v>
      </c>
      <c r="N243" s="263">
        <v>26040</v>
      </c>
      <c r="O243" s="263">
        <v>29280</v>
      </c>
      <c r="P243" s="263">
        <v>32520</v>
      </c>
      <c r="Q243" s="263">
        <v>35160</v>
      </c>
      <c r="R243" s="263">
        <v>37740</v>
      </c>
      <c r="S243" s="263">
        <v>40380</v>
      </c>
      <c r="T243" s="263">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59">
        <v>19000</v>
      </c>
      <c r="F244" s="259">
        <v>21700</v>
      </c>
      <c r="G244" s="259">
        <v>24400</v>
      </c>
      <c r="H244" s="259">
        <v>27100</v>
      </c>
      <c r="I244" s="259">
        <v>29300</v>
      </c>
      <c r="J244" s="259">
        <v>31450</v>
      </c>
      <c r="K244" s="259">
        <v>33650</v>
      </c>
      <c r="L244" s="259">
        <v>35800</v>
      </c>
      <c r="M244" s="263">
        <v>22800</v>
      </c>
      <c r="N244" s="263">
        <v>26040</v>
      </c>
      <c r="O244" s="263">
        <v>29280</v>
      </c>
      <c r="P244" s="263">
        <v>32520</v>
      </c>
      <c r="Q244" s="263">
        <v>35160</v>
      </c>
      <c r="R244" s="263">
        <v>37740</v>
      </c>
      <c r="S244" s="263">
        <v>40380</v>
      </c>
      <c r="T244" s="263">
        <v>42960</v>
      </c>
      <c r="U244" t="s">
        <v>286</v>
      </c>
      <c r="V244" s="259">
        <v>19550</v>
      </c>
      <c r="W244" s="259">
        <v>22350</v>
      </c>
      <c r="X244" s="259">
        <v>25150</v>
      </c>
      <c r="Y244" s="259">
        <v>27900</v>
      </c>
      <c r="Z244" s="259">
        <v>30150</v>
      </c>
      <c r="AA244" s="259">
        <v>32400</v>
      </c>
      <c r="AB244" s="259">
        <v>34600</v>
      </c>
      <c r="AC244" s="259">
        <v>36850</v>
      </c>
      <c r="AD244" s="263">
        <v>23460</v>
      </c>
      <c r="AE244" s="263">
        <v>26820</v>
      </c>
      <c r="AF244" s="263">
        <v>30180</v>
      </c>
      <c r="AG244" s="263">
        <v>33480</v>
      </c>
      <c r="AH244" s="263">
        <v>36180</v>
      </c>
      <c r="AI244" s="263">
        <v>38880</v>
      </c>
      <c r="AJ244" s="263">
        <v>41520</v>
      </c>
      <c r="AK244" s="263">
        <v>44220</v>
      </c>
      <c r="AL244" t="s">
        <v>972</v>
      </c>
      <c r="AM244" t="s">
        <v>288</v>
      </c>
      <c r="AN244">
        <v>0</v>
      </c>
      <c r="AO244" t="s">
        <v>973</v>
      </c>
      <c r="AP244" t="s">
        <v>290</v>
      </c>
      <c r="AQ244">
        <v>481</v>
      </c>
    </row>
    <row r="245" spans="1:43">
      <c r="A245" t="str">
        <f t="shared" si="3"/>
        <v>5/30/2017 - 3/31/2018Wheeler</v>
      </c>
      <c r="B245" t="s">
        <v>976</v>
      </c>
      <c r="C245" t="s">
        <v>275</v>
      </c>
      <c r="D245">
        <v>64600</v>
      </c>
      <c r="E245" s="259">
        <v>22650</v>
      </c>
      <c r="F245" s="259">
        <v>25850</v>
      </c>
      <c r="G245" s="259">
        <v>29100</v>
      </c>
      <c r="H245" s="259">
        <v>32300</v>
      </c>
      <c r="I245" s="259">
        <v>34900</v>
      </c>
      <c r="J245" s="259">
        <v>37500</v>
      </c>
      <c r="K245" s="259">
        <v>40100</v>
      </c>
      <c r="L245" s="259">
        <v>42650</v>
      </c>
      <c r="M245" s="263">
        <v>27180</v>
      </c>
      <c r="N245" s="263">
        <v>31020</v>
      </c>
      <c r="O245" s="263">
        <v>34920</v>
      </c>
      <c r="P245" s="263">
        <v>38760</v>
      </c>
      <c r="Q245" s="263">
        <v>41880</v>
      </c>
      <c r="R245" s="263">
        <v>45000</v>
      </c>
      <c r="S245" s="263">
        <v>48120</v>
      </c>
      <c r="T245" s="263">
        <v>51180</v>
      </c>
      <c r="U245" t="s">
        <v>286</v>
      </c>
      <c r="V245" s="259">
        <v>22650</v>
      </c>
      <c r="W245" s="259">
        <v>25900</v>
      </c>
      <c r="X245" s="259">
        <v>29150</v>
      </c>
      <c r="Y245" s="259">
        <v>32350</v>
      </c>
      <c r="Z245" s="259">
        <v>34950</v>
      </c>
      <c r="AA245" s="259">
        <v>37550</v>
      </c>
      <c r="AB245" s="259">
        <v>40150</v>
      </c>
      <c r="AC245" s="259">
        <v>42750</v>
      </c>
      <c r="AD245" s="263">
        <v>27180</v>
      </c>
      <c r="AE245" s="263">
        <v>31080</v>
      </c>
      <c r="AF245" s="263">
        <v>34980</v>
      </c>
      <c r="AG245" s="263">
        <v>38820</v>
      </c>
      <c r="AH245" s="263">
        <v>41940</v>
      </c>
      <c r="AI245" s="263">
        <v>45060</v>
      </c>
      <c r="AJ245" s="263">
        <v>48180</v>
      </c>
      <c r="AK245" s="263">
        <v>51300</v>
      </c>
      <c r="AL245" t="s">
        <v>975</v>
      </c>
      <c r="AM245" t="s">
        <v>288</v>
      </c>
      <c r="AN245">
        <v>0</v>
      </c>
      <c r="AO245" t="s">
        <v>976</v>
      </c>
      <c r="AP245" t="s">
        <v>290</v>
      </c>
      <c r="AQ245">
        <v>483</v>
      </c>
    </row>
    <row r="246" spans="1:43">
      <c r="A246" t="str">
        <f t="shared" si="3"/>
        <v>5/30/2017 - 3/31/2018Wichita</v>
      </c>
      <c r="B246" t="s">
        <v>978</v>
      </c>
      <c r="C246" t="s">
        <v>94</v>
      </c>
      <c r="D246">
        <v>58700</v>
      </c>
      <c r="E246" s="259">
        <v>20550</v>
      </c>
      <c r="F246" s="259">
        <v>23500</v>
      </c>
      <c r="G246" s="259">
        <v>26450</v>
      </c>
      <c r="H246" s="259">
        <v>29350</v>
      </c>
      <c r="I246" s="259">
        <v>31700</v>
      </c>
      <c r="J246" s="259">
        <v>34050</v>
      </c>
      <c r="K246" s="259">
        <v>36400</v>
      </c>
      <c r="L246" s="259">
        <v>38750</v>
      </c>
      <c r="M246" s="263">
        <v>24660</v>
      </c>
      <c r="N246" s="263">
        <v>28200</v>
      </c>
      <c r="O246" s="263">
        <v>31740</v>
      </c>
      <c r="P246" s="263">
        <v>35220</v>
      </c>
      <c r="Q246" s="263">
        <v>38040</v>
      </c>
      <c r="R246" s="263">
        <v>40860</v>
      </c>
      <c r="S246" s="263">
        <v>43680</v>
      </c>
      <c r="T246" s="263">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59">
        <v>19000</v>
      </c>
      <c r="F247" s="259">
        <v>21700</v>
      </c>
      <c r="G247" s="259">
        <v>24400</v>
      </c>
      <c r="H247" s="259">
        <v>27100</v>
      </c>
      <c r="I247" s="259">
        <v>29300</v>
      </c>
      <c r="J247" s="259">
        <v>31450</v>
      </c>
      <c r="K247" s="259">
        <v>33650</v>
      </c>
      <c r="L247" s="259">
        <v>35800</v>
      </c>
      <c r="M247" s="263">
        <v>22800</v>
      </c>
      <c r="N247" s="263">
        <v>26040</v>
      </c>
      <c r="O247" s="263">
        <v>29280</v>
      </c>
      <c r="P247" s="263">
        <v>32520</v>
      </c>
      <c r="Q247" s="263">
        <v>35160</v>
      </c>
      <c r="R247" s="263">
        <v>37740</v>
      </c>
      <c r="S247" s="263">
        <v>40380</v>
      </c>
      <c r="T247" s="263">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59">
        <v>19000</v>
      </c>
      <c r="F248" s="259">
        <v>21700</v>
      </c>
      <c r="G248" s="259">
        <v>24400</v>
      </c>
      <c r="H248" s="259">
        <v>27100</v>
      </c>
      <c r="I248" s="259">
        <v>29300</v>
      </c>
      <c r="J248" s="259">
        <v>31450</v>
      </c>
      <c r="K248" s="259">
        <v>33650</v>
      </c>
      <c r="L248" s="259">
        <v>35800</v>
      </c>
      <c r="M248" s="263">
        <v>22800</v>
      </c>
      <c r="N248" s="263">
        <v>26040</v>
      </c>
      <c r="O248" s="263">
        <v>29280</v>
      </c>
      <c r="P248" s="263">
        <v>32520</v>
      </c>
      <c r="Q248" s="263">
        <v>35160</v>
      </c>
      <c r="R248" s="263">
        <v>37740</v>
      </c>
      <c r="S248" s="263">
        <v>40380</v>
      </c>
      <c r="T248" s="263">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59">
        <v>28500</v>
      </c>
      <c r="F249" s="259">
        <v>32600</v>
      </c>
      <c r="G249" s="259">
        <v>36650</v>
      </c>
      <c r="H249" s="259">
        <v>40700</v>
      </c>
      <c r="I249" s="259">
        <v>44000</v>
      </c>
      <c r="J249" s="259">
        <v>47250</v>
      </c>
      <c r="K249" s="259">
        <v>50500</v>
      </c>
      <c r="L249" s="259">
        <v>53750</v>
      </c>
      <c r="M249" s="263">
        <v>34200</v>
      </c>
      <c r="N249" s="263">
        <v>39120</v>
      </c>
      <c r="O249" s="263">
        <v>43980</v>
      </c>
      <c r="P249" s="263">
        <v>48840</v>
      </c>
      <c r="Q249" s="263">
        <v>52800</v>
      </c>
      <c r="R249" s="263">
        <v>56700</v>
      </c>
      <c r="S249" s="263">
        <v>60600</v>
      </c>
      <c r="T249" s="263">
        <v>64500</v>
      </c>
      <c r="U249" t="s">
        <v>286</v>
      </c>
      <c r="V249" s="259">
        <v>29350</v>
      </c>
      <c r="W249" s="259">
        <v>33550</v>
      </c>
      <c r="X249" s="259">
        <v>37750</v>
      </c>
      <c r="Y249" s="259">
        <v>41900</v>
      </c>
      <c r="Z249" s="259">
        <v>45300</v>
      </c>
      <c r="AA249" s="259">
        <v>48650</v>
      </c>
      <c r="AB249" s="259">
        <v>52000</v>
      </c>
      <c r="AC249" s="259">
        <v>55350</v>
      </c>
      <c r="AD249" s="263">
        <v>35220</v>
      </c>
      <c r="AE249" s="263">
        <v>40260</v>
      </c>
      <c r="AF249" s="263">
        <v>45300</v>
      </c>
      <c r="AG249" s="263">
        <v>50280</v>
      </c>
      <c r="AH249" s="263">
        <v>54360</v>
      </c>
      <c r="AI249" s="263">
        <v>58380</v>
      </c>
      <c r="AJ249" s="263">
        <v>62400</v>
      </c>
      <c r="AK249" s="263">
        <v>66420</v>
      </c>
      <c r="AL249" t="s">
        <v>985</v>
      </c>
      <c r="AM249" t="s">
        <v>288</v>
      </c>
      <c r="AN249">
        <v>1</v>
      </c>
      <c r="AO249" t="s">
        <v>986</v>
      </c>
      <c r="AP249" t="s">
        <v>290</v>
      </c>
      <c r="AQ249">
        <v>491</v>
      </c>
    </row>
    <row r="250" spans="1:43">
      <c r="A250" t="str">
        <f t="shared" si="3"/>
        <v>5/30/2017 - 3/31/2018Wilson</v>
      </c>
      <c r="B250" t="s">
        <v>988</v>
      </c>
      <c r="C250" t="s">
        <v>82</v>
      </c>
      <c r="D250">
        <v>63500</v>
      </c>
      <c r="E250" s="259">
        <v>22250</v>
      </c>
      <c r="F250" s="259">
        <v>25400</v>
      </c>
      <c r="G250" s="259">
        <v>28600</v>
      </c>
      <c r="H250" s="259">
        <v>31750</v>
      </c>
      <c r="I250" s="259">
        <v>34300</v>
      </c>
      <c r="J250" s="259">
        <v>36850</v>
      </c>
      <c r="K250" s="259">
        <v>39400</v>
      </c>
      <c r="L250" s="259">
        <v>41950</v>
      </c>
      <c r="M250" s="263">
        <v>26700</v>
      </c>
      <c r="N250" s="263">
        <v>30480</v>
      </c>
      <c r="O250" s="263">
        <v>34320</v>
      </c>
      <c r="P250" s="263">
        <v>38100</v>
      </c>
      <c r="Q250" s="263">
        <v>41160</v>
      </c>
      <c r="R250" s="263">
        <v>44220</v>
      </c>
      <c r="S250" s="263">
        <v>47280</v>
      </c>
      <c r="T250" s="263">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59">
        <v>20850</v>
      </c>
      <c r="F251" s="259">
        <v>23800</v>
      </c>
      <c r="G251" s="259">
        <v>26800</v>
      </c>
      <c r="H251" s="259">
        <v>29750</v>
      </c>
      <c r="I251" s="259">
        <v>32150</v>
      </c>
      <c r="J251" s="259">
        <v>34550</v>
      </c>
      <c r="K251" s="259">
        <v>36900</v>
      </c>
      <c r="L251" s="259">
        <v>39300</v>
      </c>
      <c r="M251" s="263">
        <v>25020</v>
      </c>
      <c r="N251" s="263">
        <v>28560</v>
      </c>
      <c r="O251" s="263">
        <v>32160</v>
      </c>
      <c r="P251" s="263">
        <v>35700</v>
      </c>
      <c r="Q251" s="263">
        <v>38580</v>
      </c>
      <c r="R251" s="263">
        <v>41460</v>
      </c>
      <c r="S251" s="263">
        <v>44280</v>
      </c>
      <c r="T251" s="263">
        <v>47160</v>
      </c>
      <c r="U251" t="s">
        <v>286</v>
      </c>
      <c r="V251" s="259">
        <v>21350</v>
      </c>
      <c r="W251" s="259">
        <v>24400</v>
      </c>
      <c r="X251" s="259">
        <v>27450</v>
      </c>
      <c r="Y251" s="259">
        <v>30450</v>
      </c>
      <c r="Z251" s="259">
        <v>32900</v>
      </c>
      <c r="AA251" s="259">
        <v>35350</v>
      </c>
      <c r="AB251" s="259">
        <v>37800</v>
      </c>
      <c r="AC251" s="259">
        <v>40200</v>
      </c>
      <c r="AD251" s="263">
        <v>25620</v>
      </c>
      <c r="AE251" s="263">
        <v>29280</v>
      </c>
      <c r="AF251" s="263">
        <v>32940</v>
      </c>
      <c r="AG251" s="263">
        <v>36540</v>
      </c>
      <c r="AH251" s="263">
        <v>39480</v>
      </c>
      <c r="AI251" s="263">
        <v>42420</v>
      </c>
      <c r="AJ251" s="263">
        <v>45360</v>
      </c>
      <c r="AK251" s="263">
        <v>48240</v>
      </c>
      <c r="AL251" t="s">
        <v>990</v>
      </c>
      <c r="AM251" t="s">
        <v>288</v>
      </c>
      <c r="AN251">
        <v>0</v>
      </c>
      <c r="AO251" t="s">
        <v>991</v>
      </c>
      <c r="AP251" t="s">
        <v>290</v>
      </c>
      <c r="AQ251">
        <v>495</v>
      </c>
    </row>
    <row r="252" spans="1:43">
      <c r="A252" t="str">
        <f t="shared" si="3"/>
        <v>5/30/2017 - 3/31/2018Wise</v>
      </c>
      <c r="B252" t="s">
        <v>994</v>
      </c>
      <c r="C252" t="s">
        <v>279</v>
      </c>
      <c r="D252">
        <v>66300</v>
      </c>
      <c r="E252" s="259">
        <v>23250</v>
      </c>
      <c r="F252" s="259">
        <v>26550</v>
      </c>
      <c r="G252" s="259">
        <v>29850</v>
      </c>
      <c r="H252" s="259">
        <v>33150</v>
      </c>
      <c r="I252" s="259">
        <v>35850</v>
      </c>
      <c r="J252" s="259">
        <v>38500</v>
      </c>
      <c r="K252" s="259">
        <v>41150</v>
      </c>
      <c r="L252" s="259">
        <v>43800</v>
      </c>
      <c r="M252" s="263">
        <v>27900</v>
      </c>
      <c r="N252" s="263">
        <v>31860</v>
      </c>
      <c r="O252" s="263">
        <v>35820</v>
      </c>
      <c r="P252" s="263">
        <v>39780</v>
      </c>
      <c r="Q252" s="263">
        <v>43020</v>
      </c>
      <c r="R252" s="263">
        <v>46200</v>
      </c>
      <c r="S252" s="263">
        <v>49380</v>
      </c>
      <c r="T252" s="263">
        <v>52560</v>
      </c>
      <c r="U252" t="s">
        <v>286</v>
      </c>
      <c r="V252" s="259">
        <v>24650</v>
      </c>
      <c r="W252" s="259">
        <v>28200</v>
      </c>
      <c r="X252" s="259">
        <v>31700</v>
      </c>
      <c r="Y252" s="259">
        <v>35200</v>
      </c>
      <c r="Z252" s="259">
        <v>38050</v>
      </c>
      <c r="AA252" s="259">
        <v>40850</v>
      </c>
      <c r="AB252" s="259">
        <v>43650</v>
      </c>
      <c r="AC252" s="259">
        <v>46500</v>
      </c>
      <c r="AD252" s="263">
        <v>29580</v>
      </c>
      <c r="AE252" s="263">
        <v>33840</v>
      </c>
      <c r="AF252" s="263">
        <v>38040</v>
      </c>
      <c r="AG252" s="263">
        <v>42240</v>
      </c>
      <c r="AH252" s="263">
        <v>45660</v>
      </c>
      <c r="AI252" s="263">
        <v>49020</v>
      </c>
      <c r="AJ252" s="263">
        <v>52380</v>
      </c>
      <c r="AK252" s="263">
        <v>55800</v>
      </c>
      <c r="AL252" t="s">
        <v>993</v>
      </c>
      <c r="AM252" t="s">
        <v>288</v>
      </c>
      <c r="AN252">
        <v>1</v>
      </c>
      <c r="AO252" t="s">
        <v>994</v>
      </c>
      <c r="AP252" t="s">
        <v>290</v>
      </c>
      <c r="AQ252">
        <v>497</v>
      </c>
    </row>
    <row r="253" spans="1:43">
      <c r="A253" t="str">
        <f t="shared" si="3"/>
        <v>5/30/2017 - 3/31/2018Wood</v>
      </c>
      <c r="B253" t="s">
        <v>997</v>
      </c>
      <c r="C253" t="s">
        <v>280</v>
      </c>
      <c r="D253">
        <v>52300</v>
      </c>
      <c r="E253" s="259">
        <v>19000</v>
      </c>
      <c r="F253" s="259">
        <v>21700</v>
      </c>
      <c r="G253" s="259">
        <v>24400</v>
      </c>
      <c r="H253" s="259">
        <v>27100</v>
      </c>
      <c r="I253" s="259">
        <v>29300</v>
      </c>
      <c r="J253" s="259">
        <v>31450</v>
      </c>
      <c r="K253" s="259">
        <v>33650</v>
      </c>
      <c r="L253" s="259">
        <v>35800</v>
      </c>
      <c r="M253" s="263">
        <v>22800</v>
      </c>
      <c r="N253" s="263">
        <v>26040</v>
      </c>
      <c r="O253" s="263">
        <v>29280</v>
      </c>
      <c r="P253" s="263">
        <v>32520</v>
      </c>
      <c r="Q253" s="263">
        <v>35160</v>
      </c>
      <c r="R253" s="263">
        <v>37740</v>
      </c>
      <c r="S253" s="263">
        <v>40380</v>
      </c>
      <c r="T253" s="263">
        <v>42960</v>
      </c>
      <c r="U253" t="s">
        <v>286</v>
      </c>
      <c r="V253" s="259">
        <v>19050</v>
      </c>
      <c r="W253" s="259">
        <v>21750</v>
      </c>
      <c r="X253" s="259">
        <v>24450</v>
      </c>
      <c r="Y253" s="259">
        <v>27150</v>
      </c>
      <c r="Z253" s="259">
        <v>29350</v>
      </c>
      <c r="AA253" s="259">
        <v>31500</v>
      </c>
      <c r="AB253" s="259">
        <v>33700</v>
      </c>
      <c r="AC253" s="259">
        <v>35850</v>
      </c>
      <c r="AD253" s="263">
        <v>22860</v>
      </c>
      <c r="AE253" s="263">
        <v>26100</v>
      </c>
      <c r="AF253" s="263">
        <v>29340</v>
      </c>
      <c r="AG253" s="263">
        <v>32580</v>
      </c>
      <c r="AH253" s="263">
        <v>35220</v>
      </c>
      <c r="AI253" s="263">
        <v>37800</v>
      </c>
      <c r="AJ253" s="263">
        <v>40440</v>
      </c>
      <c r="AK253" s="263">
        <v>43020</v>
      </c>
      <c r="AL253" t="s">
        <v>996</v>
      </c>
      <c r="AM253" t="s">
        <v>288</v>
      </c>
      <c r="AN253">
        <v>0</v>
      </c>
      <c r="AO253" t="s">
        <v>997</v>
      </c>
      <c r="AP253" t="s">
        <v>290</v>
      </c>
      <c r="AQ253">
        <v>499</v>
      </c>
    </row>
    <row r="254" spans="1:43">
      <c r="A254" t="str">
        <f t="shared" si="3"/>
        <v>5/30/2017 - 3/31/2018Yoakum</v>
      </c>
      <c r="B254" t="s">
        <v>1000</v>
      </c>
      <c r="C254" t="s">
        <v>281</v>
      </c>
      <c r="D254">
        <v>64600</v>
      </c>
      <c r="E254" s="259">
        <v>21350</v>
      </c>
      <c r="F254" s="259">
        <v>24400</v>
      </c>
      <c r="G254" s="259">
        <v>27450</v>
      </c>
      <c r="H254" s="259">
        <v>30450</v>
      </c>
      <c r="I254" s="259">
        <v>32900</v>
      </c>
      <c r="J254" s="259">
        <v>35350</v>
      </c>
      <c r="K254" s="259">
        <v>37800</v>
      </c>
      <c r="L254" s="259">
        <v>40200</v>
      </c>
      <c r="M254" s="263">
        <v>25620</v>
      </c>
      <c r="N254" s="263">
        <v>29280</v>
      </c>
      <c r="O254" s="263">
        <v>32940</v>
      </c>
      <c r="P254" s="263">
        <v>36540</v>
      </c>
      <c r="Q254" s="263">
        <v>39480</v>
      </c>
      <c r="R254" s="263">
        <v>42420</v>
      </c>
      <c r="S254" s="263">
        <v>45360</v>
      </c>
      <c r="T254" s="263">
        <v>48240</v>
      </c>
      <c r="U254" t="s">
        <v>286</v>
      </c>
      <c r="V254" s="259">
        <v>22650</v>
      </c>
      <c r="W254" s="259">
        <v>25850</v>
      </c>
      <c r="X254" s="259">
        <v>29100</v>
      </c>
      <c r="Y254" s="259">
        <v>32300</v>
      </c>
      <c r="Z254" s="259">
        <v>34900</v>
      </c>
      <c r="AA254" s="259">
        <v>37500</v>
      </c>
      <c r="AB254" s="259">
        <v>40100</v>
      </c>
      <c r="AC254" s="259">
        <v>42650</v>
      </c>
      <c r="AD254" s="263">
        <v>27180</v>
      </c>
      <c r="AE254" s="263">
        <v>31020</v>
      </c>
      <c r="AF254" s="263">
        <v>34920</v>
      </c>
      <c r="AG254" s="263">
        <v>38760</v>
      </c>
      <c r="AH254" s="263">
        <v>41880</v>
      </c>
      <c r="AI254" s="263">
        <v>45000</v>
      </c>
      <c r="AJ254" s="263">
        <v>48120</v>
      </c>
      <c r="AK254" s="263">
        <v>51180</v>
      </c>
      <c r="AL254" t="s">
        <v>999</v>
      </c>
      <c r="AM254" t="s">
        <v>288</v>
      </c>
      <c r="AN254">
        <v>0</v>
      </c>
      <c r="AO254" t="s">
        <v>1000</v>
      </c>
      <c r="AP254" t="s">
        <v>290</v>
      </c>
      <c r="AQ254">
        <v>501</v>
      </c>
    </row>
    <row r="255" spans="1:43">
      <c r="A255" t="str">
        <f t="shared" si="3"/>
        <v>5/30/2017 - 3/31/2018Young</v>
      </c>
      <c r="B255" t="s">
        <v>1003</v>
      </c>
      <c r="C255" t="s">
        <v>282</v>
      </c>
      <c r="D255">
        <v>57500</v>
      </c>
      <c r="E255" s="259">
        <v>20150</v>
      </c>
      <c r="F255" s="259">
        <v>23000</v>
      </c>
      <c r="G255" s="259">
        <v>25900</v>
      </c>
      <c r="H255" s="259">
        <v>28750</v>
      </c>
      <c r="I255" s="259">
        <v>31050</v>
      </c>
      <c r="J255" s="259">
        <v>33350</v>
      </c>
      <c r="K255" s="259">
        <v>35650</v>
      </c>
      <c r="L255" s="259">
        <v>37950</v>
      </c>
      <c r="M255" s="263">
        <v>24180</v>
      </c>
      <c r="N255" s="263">
        <v>27600</v>
      </c>
      <c r="O255" s="263">
        <v>31080</v>
      </c>
      <c r="P255" s="263">
        <v>34500</v>
      </c>
      <c r="Q255" s="263">
        <v>37260</v>
      </c>
      <c r="R255" s="263">
        <v>40020</v>
      </c>
      <c r="S255" s="263">
        <v>42780</v>
      </c>
      <c r="T255" s="263">
        <v>45540</v>
      </c>
      <c r="U255" t="s">
        <v>286</v>
      </c>
      <c r="V255" s="259">
        <v>21150</v>
      </c>
      <c r="W255" s="259">
        <v>24200</v>
      </c>
      <c r="X255" s="259">
        <v>27200</v>
      </c>
      <c r="Y255" s="259">
        <v>30200</v>
      </c>
      <c r="Z255" s="259">
        <v>32650</v>
      </c>
      <c r="AA255" s="259">
        <v>35050</v>
      </c>
      <c r="AB255" s="259">
        <v>37450</v>
      </c>
      <c r="AC255" s="259">
        <v>39900</v>
      </c>
      <c r="AD255" s="263">
        <v>25380</v>
      </c>
      <c r="AE255" s="263">
        <v>29040</v>
      </c>
      <c r="AF255" s="263">
        <v>32640</v>
      </c>
      <c r="AG255" s="263">
        <v>36240</v>
      </c>
      <c r="AH255" s="263">
        <v>39180</v>
      </c>
      <c r="AI255" s="263">
        <v>42060</v>
      </c>
      <c r="AJ255" s="263">
        <v>44940</v>
      </c>
      <c r="AK255" s="263">
        <v>47880</v>
      </c>
      <c r="AL255" t="s">
        <v>1002</v>
      </c>
      <c r="AM255" t="s">
        <v>288</v>
      </c>
      <c r="AN255">
        <v>0</v>
      </c>
      <c r="AO255" t="s">
        <v>1003</v>
      </c>
      <c r="AP255" t="s">
        <v>290</v>
      </c>
      <c r="AQ255">
        <v>503</v>
      </c>
    </row>
    <row r="256" spans="1:43">
      <c r="A256" t="str">
        <f t="shared" si="3"/>
        <v>5/30/2017 - 3/31/2018Zapata</v>
      </c>
      <c r="B256" t="s">
        <v>1006</v>
      </c>
      <c r="C256" t="s">
        <v>283</v>
      </c>
      <c r="D256">
        <v>35100</v>
      </c>
      <c r="E256" s="259">
        <v>19000</v>
      </c>
      <c r="F256" s="259">
        <v>21700</v>
      </c>
      <c r="G256" s="259">
        <v>24400</v>
      </c>
      <c r="H256" s="259">
        <v>27100</v>
      </c>
      <c r="I256" s="259">
        <v>29300</v>
      </c>
      <c r="J256" s="259">
        <v>31450</v>
      </c>
      <c r="K256" s="259">
        <v>33650</v>
      </c>
      <c r="L256" s="259">
        <v>35800</v>
      </c>
      <c r="M256" s="263">
        <v>22800</v>
      </c>
      <c r="N256" s="263">
        <v>26040</v>
      </c>
      <c r="O256" s="263">
        <v>29280</v>
      </c>
      <c r="P256" s="263">
        <v>32520</v>
      </c>
      <c r="Q256" s="263">
        <v>35160</v>
      </c>
      <c r="R256" s="263">
        <v>37740</v>
      </c>
      <c r="S256" s="263">
        <v>40380</v>
      </c>
      <c r="T256" s="263">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59">
        <v>19000</v>
      </c>
      <c r="F257" s="259">
        <v>21700</v>
      </c>
      <c r="G257" s="259">
        <v>24400</v>
      </c>
      <c r="H257" s="259">
        <v>27100</v>
      </c>
      <c r="I257" s="259">
        <v>29300</v>
      </c>
      <c r="J257" s="259">
        <v>31450</v>
      </c>
      <c r="K257" s="259">
        <v>33650</v>
      </c>
      <c r="L257" s="259">
        <v>35800</v>
      </c>
      <c r="M257" s="263">
        <v>22800</v>
      </c>
      <c r="N257" s="263">
        <v>26040</v>
      </c>
      <c r="O257" s="263">
        <v>29280</v>
      </c>
      <c r="P257" s="263">
        <v>32520</v>
      </c>
      <c r="Q257" s="263">
        <v>35160</v>
      </c>
      <c r="R257" s="263">
        <v>37740</v>
      </c>
      <c r="S257" s="263">
        <v>40380</v>
      </c>
      <c r="T257" s="263">
        <v>42960</v>
      </c>
      <c r="U257" t="s">
        <v>286</v>
      </c>
      <c r="V257" s="259">
        <v>23950</v>
      </c>
      <c r="W257" s="259">
        <v>27350</v>
      </c>
      <c r="X257" s="259">
        <v>30750</v>
      </c>
      <c r="Y257" s="259">
        <v>34150</v>
      </c>
      <c r="Z257" s="259">
        <v>36900</v>
      </c>
      <c r="AA257" s="259">
        <v>39650</v>
      </c>
      <c r="AB257" s="259">
        <v>42350</v>
      </c>
      <c r="AC257" s="259">
        <v>45100</v>
      </c>
      <c r="AD257" s="263">
        <v>28740</v>
      </c>
      <c r="AE257" s="263">
        <v>32820</v>
      </c>
      <c r="AF257" s="263">
        <v>36900</v>
      </c>
      <c r="AG257" s="263">
        <v>40980</v>
      </c>
      <c r="AH257" s="263">
        <v>44280</v>
      </c>
      <c r="AI257" s="263">
        <v>47580</v>
      </c>
      <c r="AJ257" s="263">
        <v>50820</v>
      </c>
      <c r="AK257" s="263">
        <v>54120</v>
      </c>
      <c r="AL257" t="s">
        <v>1008</v>
      </c>
      <c r="AM257" t="s">
        <v>288</v>
      </c>
      <c r="AN257">
        <v>0</v>
      </c>
      <c r="AO257" t="s">
        <v>1009</v>
      </c>
      <c r="AP257" t="s">
        <v>290</v>
      </c>
      <c r="AQ257">
        <v>507</v>
      </c>
    </row>
    <row r="258" spans="1:43">
      <c r="A258" t="str">
        <f t="shared" si="3"/>
        <v>5/30/2017 - 3/31/2018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R258"/>
  <sheetViews>
    <sheetView workbookViewId="0">
      <pane xSplit="3" ySplit="3" topLeftCell="O4" activePane="bottomRight" state="frozen"/>
      <selection activeCell="A18" sqref="A18"/>
      <selection pane="topRight" activeCell="A18" sqref="A18"/>
      <selection pane="bottomLeft" activeCell="A18" sqref="A18"/>
      <selection pane="bottomRight" activeCell="A18" sqref="A18"/>
    </sheetView>
  </sheetViews>
  <sheetFormatPr defaultRowHeight="15"/>
  <cols>
    <col min="1" max="1" width="29.140625" bestFit="1" customWidth="1"/>
    <col min="2" max="3" width="20.5703125" bestFit="1" customWidth="1"/>
    <col min="4" max="4" width="11.7109375" bestFit="1" customWidth="1"/>
    <col min="5" max="12" width="11" style="259" bestFit="1" customWidth="1"/>
    <col min="13" max="20" width="11.28515625" style="263" bestFit="1" customWidth="1"/>
    <col min="21" max="21" width="17" bestFit="1" customWidth="1"/>
    <col min="22" max="22" width="17.28515625" style="259" customWidth="1"/>
    <col min="23" max="29" width="17.28515625" style="259" bestFit="1" customWidth="1"/>
    <col min="30" max="37" width="17.28515625" style="263"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4">
      <c r="B2" t="s">
        <v>2419</v>
      </c>
    </row>
    <row r="3" spans="1:44">
      <c r="B3" t="s">
        <v>1065</v>
      </c>
      <c r="C3" t="s">
        <v>2232</v>
      </c>
      <c r="D3" t="s">
        <v>2319</v>
      </c>
      <c r="E3" t="s">
        <v>2320</v>
      </c>
      <c r="F3" t="s">
        <v>2321</v>
      </c>
      <c r="G3" t="s">
        <v>2322</v>
      </c>
      <c r="H3" t="s">
        <v>2323</v>
      </c>
      <c r="I3" t="s">
        <v>2324</v>
      </c>
      <c r="J3" t="s">
        <v>2325</v>
      </c>
      <c r="K3" t="s">
        <v>2326</v>
      </c>
      <c r="L3" t="s">
        <v>2327</v>
      </c>
      <c r="M3" t="s">
        <v>2328</v>
      </c>
      <c r="N3" t="s">
        <v>2329</v>
      </c>
      <c r="O3" t="s">
        <v>2330</v>
      </c>
      <c r="P3" t="s">
        <v>2331</v>
      </c>
      <c r="Q3" t="s">
        <v>2332</v>
      </c>
      <c r="R3" t="s">
        <v>2333</v>
      </c>
      <c r="S3" t="s">
        <v>2334</v>
      </c>
      <c r="T3" t="s">
        <v>2335</v>
      </c>
      <c r="U3" t="s">
        <v>2336</v>
      </c>
      <c r="V3" t="s">
        <v>2337</v>
      </c>
      <c r="W3" t="s">
        <v>2338</v>
      </c>
      <c r="X3" t="s">
        <v>2339</v>
      </c>
      <c r="Y3" t="s">
        <v>2340</v>
      </c>
      <c r="Z3" t="s">
        <v>2341</v>
      </c>
      <c r="AA3" t="s">
        <v>2342</v>
      </c>
      <c r="AB3" t="s">
        <v>2343</v>
      </c>
      <c r="AC3" t="s">
        <v>2344</v>
      </c>
      <c r="AD3" t="s">
        <v>2345</v>
      </c>
      <c r="AE3" t="s">
        <v>2346</v>
      </c>
      <c r="AF3" t="s">
        <v>2347</v>
      </c>
      <c r="AG3" t="s">
        <v>2348</v>
      </c>
      <c r="AH3" t="s">
        <v>2349</v>
      </c>
      <c r="AI3" t="s">
        <v>2350</v>
      </c>
      <c r="AJ3" t="s">
        <v>2351</v>
      </c>
      <c r="AK3" t="s">
        <v>2352</v>
      </c>
      <c r="AL3" t="s">
        <v>2101</v>
      </c>
      <c r="AM3" t="s">
        <v>1060</v>
      </c>
      <c r="AN3" t="s">
        <v>1061</v>
      </c>
      <c r="AO3" t="s">
        <v>1062</v>
      </c>
      <c r="AP3" t="s">
        <v>1063</v>
      </c>
      <c r="AQ3" t="s">
        <v>1064</v>
      </c>
      <c r="AR3" t="s">
        <v>1065</v>
      </c>
    </row>
    <row r="4" spans="1:44">
      <c r="A4" t="str">
        <f>CONCATENATE($B$2,C4)</f>
        <v>On or After 5/17/2018Anderson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On or After 5/17/2018Andrews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On or After 5/17/2018Angelina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On or After 5/17/2018Aransas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On or After 5/17/2018Archer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On or After 5/17/2018Armstrong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On or After 5/17/2018Atascosa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On or After 5/17/2018Austin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On or After 5/17/2018Bailey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On or After 5/17/2018Bandera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On or After 5/17/2018Bastrop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On or After 5/17/2018Baylor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On or After 5/17/2018Bee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On or After 5/17/2018Bell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On or After 5/17/2018Bexar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On or After 5/17/2018Blanco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On or After 5/17/2018Borden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On or After 5/17/2018Bosque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On or After 5/17/2018Bowie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On or After 5/17/2018Brazoria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On or After 5/17/2018Brazos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On or After 5/17/2018Brewster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On or After 5/17/2018Briscoe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On or After 5/17/2018Brooks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On or After 5/17/2018Brown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On or After 5/17/2018Burleson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On or After 5/17/2018Burnet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On or After 5/17/2018Caldwell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On or After 5/17/2018Calhoun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On or After 5/17/2018Callahan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On or After 5/17/2018Cameron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On or After 5/17/2018Camp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On or After 5/17/2018Carson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On or After 5/17/2018Cass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On or After 5/17/2018Castro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On or After 5/17/2018Chambers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On or After 5/17/2018Cherokee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On or After 5/17/2018Childress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On or After 5/17/2018Clay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On or After 5/17/2018Cochran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On or After 5/17/2018Coke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On or After 5/17/2018Coleman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On or After 5/17/2018Collin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On or After 5/17/2018Collingsworth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On or After 5/17/2018Colorado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On or After 5/17/2018Comal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On or After 5/17/2018Comanche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On or After 5/17/2018Concho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On or After 5/17/2018Cooke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On or After 5/17/2018Coryell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On or After 5/17/2018Cottle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On or After 5/17/2018Crane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On or After 5/17/2018Crockett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On or After 5/17/2018Crosby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On or After 5/17/2018Culberson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On or After 5/17/2018Dallam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On or After 5/17/2018Dallas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On or After 5/17/2018Dawson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On or After 5/17/2018Deaf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On or After 5/17/2018Delta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On or After 5/17/2018Denton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On or After 5/17/2018DeWitt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On or After 5/17/2018Dickens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On or After 5/17/2018Dimmit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On or After 5/17/2018Donley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On or After 5/17/2018Duval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On or After 5/17/2018Eastland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On or After 5/17/2018Ector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On or After 5/17/2018Edwards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On or After 5/17/2018Ellis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On or After 5/17/2018El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On or After 5/17/2018Erath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On or After 5/17/2018Falls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On or After 5/17/2018Fannin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On or After 5/17/2018Fayette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On or After 5/17/2018Fisher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On or After 5/17/2018Floyd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On or After 5/17/2018Foard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On or After 5/17/2018Fort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On or After 5/17/2018Franklin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On or After 5/17/2018Freestone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On or After 5/17/2018Frio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On or After 5/17/2018Gaines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On or After 5/17/2018Galveston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On or After 5/17/2018Garza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On or After 5/17/2018Gillespie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On or After 5/17/2018Glasscock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On or After 5/17/2018Goliad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On or After 5/17/2018Gonzales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On or After 5/17/2018Gray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On or After 5/17/2018Grayson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On or After 5/17/2018Gregg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On or After 5/17/2018Grimes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On or After 5/17/2018Guadalupe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On or After 5/17/2018Hale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On or After 5/17/2018Hall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On or After 5/17/2018Hamilton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On or After 5/17/2018Hansford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On or After 5/17/2018Hardeman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On or After 5/17/2018Hardin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On or After 5/17/2018Harris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On or After 5/17/2018Harrison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On or After 5/17/2018Hartley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On or After 5/17/2018Haskell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On or After 5/17/2018Hays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On or After 5/17/2018Hemphill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On or After 5/17/2018Henderson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On or After 5/17/2018Hidalgo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On or After 5/17/2018Hill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On or After 5/17/2018Hockley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On or After 5/17/2018Hood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On or After 5/17/2018Hopkins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On or After 5/17/2018Houston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On or After 5/17/2018Howard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On or After 5/17/2018Hudspeth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On or After 5/17/2018Hunt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On or After 5/17/2018Hutchinson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On or After 5/17/2018Irion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On or After 5/17/2018Jack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On or After 5/17/2018Jackson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On or After 5/17/2018Jasper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On or After 5/17/2018Jeff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On or After 5/17/2018Jefferson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On or After 5/17/2018Jim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On or After 5/17/2018Jim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On or After 5/17/2018Johnson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On or After 5/17/2018Jones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On or After 5/17/2018Karnes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On or After 5/17/2018Kaufman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On or After 5/17/2018Kendall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On or After 5/17/2018Kenedy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On or After 5/17/2018Kent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On or After 5/17/2018Kerr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On or After 5/17/2018Kimble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On or After 5/17/2018King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On or After 5/17/2018Kinney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On or After 5/17/2018Kleberg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On or After 5/17/2018Knox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On or After 5/17/2018Lamar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On or After 5/17/2018Lamb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On or After 5/17/2018Lampasas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On or After 5/17/2018La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On or After 5/17/2018Lavaca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On or After 5/17/2018Lee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On or After 5/17/2018Leon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On or After 5/17/2018Liberty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On or After 5/17/2018Limestone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On or After 5/17/2018Lipscomb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On or After 5/17/2018Live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On or After 5/17/2018Llano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On or After 5/17/2018Loving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On or After 5/17/2018Lubbock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On or After 5/17/2018Lynn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On or After 5/17/2018McCulloch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On or After 5/17/2018McLennan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On or After 5/17/2018McMullen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On or After 5/17/2018Madison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On or After 5/17/2018Marion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On or After 5/17/2018Martin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On or After 5/17/2018Mason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On or After 5/17/2018Matagorda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On or After 5/17/2018Maverick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On or After 5/17/2018Medina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On or After 5/17/2018Menard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On or After 5/17/2018Midland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On or After 5/17/2018Milam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On or After 5/17/2018Mills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On or After 5/17/2018Mitchell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On or After 5/17/2018Montague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On or After 5/17/2018Montgomery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On or After 5/17/2018Moore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On or After 5/17/2018Morris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On or After 5/17/2018Motley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On or After 5/17/2018Nacogdoches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On or After 5/17/2018Navarro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On or After 5/17/2018Newton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On or After 5/17/2018Nolan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On or After 5/17/2018Nueces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On or After 5/17/2018Ochiltree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On or After 5/17/2018Oldham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On or After 5/17/2018Orange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On or After 5/17/2018Palo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On or After 5/17/2018Panola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On or After 5/17/2018Parker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On or After 5/17/2018Parmer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On or After 5/17/2018Pecos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On or After 5/17/2018Polk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On or After 5/17/2018Potter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On or After 5/17/2018Presidio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On or After 5/17/2018Rains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On or After 5/17/2018Randall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On or After 5/17/2018Reagan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On or After 5/17/2018Real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On or After 5/17/2018Red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On or After 5/17/2018Reeves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On or After 5/17/2018Refugio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On or After 5/17/2018Roberts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On or After 5/17/2018Robertson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On or After 5/17/2018Rockwall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On or After 5/17/2018Runnels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On or After 5/17/2018Rusk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On or After 5/17/2018Sabine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On or After 5/17/2018San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On or After 5/17/2018San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On or After 5/17/2018San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On or After 5/17/2018San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On or After 5/17/2018Schleicher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On or After 5/17/2018Scurry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On or After 5/17/2018Shackelford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On or After 5/17/2018Shelby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On or After 5/17/2018Sherman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On or After 5/17/2018Smith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On or After 5/17/2018Somervell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319">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On or After 5/17/2018Starr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319">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On or After 5/17/2018Stephens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319">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On or After 5/17/2018Sterling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319">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On or After 5/17/2018Stonewall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319">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On or After 5/17/2018Sutton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319">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On or After 5/17/2018Swisher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319">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On or After 5/17/2018Tarrant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319"/>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On or After 5/17/2018Taylor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319">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On or After 5/17/2018Terrell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319">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On or After 5/17/2018Terry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319"/>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On or After 5/17/2018Throckmorton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319">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On or After 5/17/2018Titus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319"/>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On or After 5/17/2018Tom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319"/>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On or After 5/17/2018Travis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319">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On or After 5/17/2018Trinity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319">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On or After 5/17/2018Tyler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319">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On or After 5/17/2018Upshur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319">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On or After 5/17/2018Upton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319">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On or After 5/17/2018Uvalde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319">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On or After 5/17/2018Val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319">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On or After 5/17/2018Van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319"/>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On or After 5/17/2018Victoria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319">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On or After 5/17/2018Walker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319">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On or After 5/17/2018Waller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319"/>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On or After 5/17/2018Ward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319"/>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On or After 5/17/2018Washington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319"/>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On or After 5/17/2018Webb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319"/>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On or After 5/17/2018Wharton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319"/>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On or After 5/17/2018Wheeler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319">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On or After 5/17/2018Wichita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319"/>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On or After 5/17/2018Wilbarger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319"/>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On or After 5/17/2018Willacy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319"/>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On or After 5/17/2018Williamson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319">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On or After 5/17/2018Wilson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319"/>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On or After 5/17/2018Winkler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319">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On or After 5/17/2018Wise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319">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On or After 5/17/2018Wood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319"/>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On or After 5/17/2018Yoakum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319">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On or After 5/17/2018Young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319">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On or After 5/17/2018Zapata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319"/>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On or After 5/17/2018Zavala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319">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On or After 5/17/2018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33">
        <v>457</v>
      </c>
      <c r="F3" s="233">
        <v>520</v>
      </c>
      <c r="G3" s="233">
        <v>623</v>
      </c>
      <c r="H3" s="233">
        <v>720</v>
      </c>
      <c r="I3" s="233">
        <v>803</v>
      </c>
      <c r="J3" s="234">
        <v>886</v>
      </c>
      <c r="K3" s="233">
        <v>457</v>
      </c>
      <c r="L3" s="233">
        <v>544</v>
      </c>
      <c r="M3" s="233">
        <v>645</v>
      </c>
      <c r="N3" s="233">
        <v>843</v>
      </c>
      <c r="O3" s="233">
        <v>1025</v>
      </c>
      <c r="P3" s="234">
        <v>1112</v>
      </c>
    </row>
    <row r="4" spans="1:16">
      <c r="A4" t="s">
        <v>96</v>
      </c>
      <c r="B4" t="s">
        <v>293</v>
      </c>
      <c r="C4" t="s">
        <v>96</v>
      </c>
      <c r="E4" s="233">
        <v>531</v>
      </c>
      <c r="F4" s="233">
        <v>569</v>
      </c>
      <c r="G4" s="233">
        <v>683</v>
      </c>
      <c r="H4" s="233">
        <v>789</v>
      </c>
      <c r="I4" s="233">
        <v>881</v>
      </c>
      <c r="J4" s="234">
        <v>971</v>
      </c>
      <c r="K4" s="233">
        <v>542</v>
      </c>
      <c r="L4" s="233">
        <v>593</v>
      </c>
      <c r="M4" s="233">
        <v>766</v>
      </c>
      <c r="N4" s="233">
        <v>991</v>
      </c>
      <c r="O4" s="233">
        <v>1086</v>
      </c>
      <c r="P4" s="234">
        <v>1180</v>
      </c>
    </row>
    <row r="5" spans="1:16">
      <c r="A5" t="s">
        <v>97</v>
      </c>
      <c r="B5" t="s">
        <v>296</v>
      </c>
      <c r="C5" t="s">
        <v>97</v>
      </c>
      <c r="E5" s="233">
        <v>458</v>
      </c>
      <c r="F5" s="233">
        <v>491</v>
      </c>
      <c r="G5" s="233">
        <v>590</v>
      </c>
      <c r="H5" s="233">
        <v>681</v>
      </c>
      <c r="I5" s="233">
        <v>760</v>
      </c>
      <c r="J5" s="234">
        <v>838</v>
      </c>
      <c r="K5" s="233">
        <v>523</v>
      </c>
      <c r="L5" s="233">
        <v>572</v>
      </c>
      <c r="M5" s="233">
        <v>692</v>
      </c>
      <c r="N5" s="233">
        <v>865</v>
      </c>
      <c r="O5" s="233">
        <v>945</v>
      </c>
      <c r="P5" s="234">
        <v>1024</v>
      </c>
    </row>
    <row r="6" spans="1:16">
      <c r="A6" s="163" t="s">
        <v>98</v>
      </c>
      <c r="B6" s="163" t="s">
        <v>299</v>
      </c>
      <c r="C6" s="163" t="s">
        <v>98</v>
      </c>
      <c r="D6" s="163"/>
      <c r="E6" s="233">
        <v>457</v>
      </c>
      <c r="F6" s="233">
        <v>526</v>
      </c>
      <c r="G6" s="233">
        <v>631</v>
      </c>
      <c r="H6" s="233">
        <v>729</v>
      </c>
      <c r="I6" s="233">
        <v>813</v>
      </c>
      <c r="J6" s="234">
        <v>898</v>
      </c>
      <c r="K6" s="233">
        <v>457</v>
      </c>
      <c r="L6" s="233">
        <v>545</v>
      </c>
      <c r="M6" s="233">
        <v>737</v>
      </c>
      <c r="N6" s="233">
        <v>949</v>
      </c>
      <c r="O6" s="233">
        <v>1039</v>
      </c>
      <c r="P6" s="234">
        <v>1128</v>
      </c>
    </row>
    <row r="7" spans="1:16">
      <c r="A7" s="163" t="s">
        <v>92</v>
      </c>
      <c r="B7" s="163" t="s">
        <v>303</v>
      </c>
      <c r="C7" s="163" t="s">
        <v>92</v>
      </c>
      <c r="D7" s="163"/>
      <c r="E7" s="233">
        <v>424</v>
      </c>
      <c r="F7" s="233">
        <v>545</v>
      </c>
      <c r="G7" s="233">
        <v>653</v>
      </c>
      <c r="H7" s="233">
        <v>755</v>
      </c>
      <c r="I7" s="233">
        <v>842</v>
      </c>
      <c r="J7" s="234">
        <v>930</v>
      </c>
      <c r="K7" s="233">
        <v>424</v>
      </c>
      <c r="L7" s="233">
        <v>570</v>
      </c>
      <c r="M7" s="233">
        <v>712</v>
      </c>
      <c r="N7" s="233">
        <v>949</v>
      </c>
      <c r="O7" s="233">
        <v>1039</v>
      </c>
      <c r="P7" s="234">
        <v>1128</v>
      </c>
    </row>
    <row r="8" spans="1:16">
      <c r="A8" s="163" t="s">
        <v>21</v>
      </c>
      <c r="B8" s="163" t="s">
        <v>306</v>
      </c>
      <c r="C8" s="163" t="s">
        <v>21</v>
      </c>
      <c r="D8" s="163"/>
      <c r="E8" s="233">
        <v>480</v>
      </c>
      <c r="F8" s="233">
        <v>567</v>
      </c>
      <c r="G8" s="233">
        <v>713</v>
      </c>
      <c r="H8" s="233">
        <v>824</v>
      </c>
      <c r="I8" s="233">
        <v>920</v>
      </c>
      <c r="J8" s="234">
        <v>1015</v>
      </c>
      <c r="K8" s="233">
        <v>480</v>
      </c>
      <c r="L8" s="233">
        <v>567</v>
      </c>
      <c r="M8" s="233">
        <v>745</v>
      </c>
      <c r="N8" s="233">
        <v>1017</v>
      </c>
      <c r="O8" s="233">
        <v>1064</v>
      </c>
      <c r="P8" s="234">
        <v>1224</v>
      </c>
    </row>
    <row r="9" spans="1:16">
      <c r="A9" s="163" t="s">
        <v>99</v>
      </c>
      <c r="B9" s="163" t="s">
        <v>309</v>
      </c>
      <c r="C9" s="163" t="s">
        <v>99</v>
      </c>
      <c r="D9" s="163"/>
      <c r="E9" s="233">
        <v>417</v>
      </c>
      <c r="F9" s="233">
        <v>512</v>
      </c>
      <c r="G9" s="233">
        <v>615</v>
      </c>
      <c r="H9" s="233">
        <v>710</v>
      </c>
      <c r="I9" s="233">
        <v>792</v>
      </c>
      <c r="J9" s="234">
        <v>874</v>
      </c>
      <c r="K9" s="233">
        <v>417</v>
      </c>
      <c r="L9" s="233">
        <v>535</v>
      </c>
      <c r="M9" s="233">
        <v>701</v>
      </c>
      <c r="N9" s="233">
        <v>907</v>
      </c>
      <c r="O9" s="233">
        <v>993</v>
      </c>
      <c r="P9" s="234">
        <v>1077</v>
      </c>
    </row>
    <row r="10" spans="1:16">
      <c r="A10" s="163" t="s">
        <v>100</v>
      </c>
      <c r="B10" s="163" t="s">
        <v>312</v>
      </c>
      <c r="C10" s="163" t="s">
        <v>100</v>
      </c>
      <c r="D10" s="163"/>
      <c r="E10" s="233">
        <v>497</v>
      </c>
      <c r="F10" s="233">
        <v>563</v>
      </c>
      <c r="G10" s="233">
        <v>739</v>
      </c>
      <c r="H10" s="233">
        <v>877</v>
      </c>
      <c r="I10" s="233">
        <v>978</v>
      </c>
      <c r="J10" s="234">
        <v>1080</v>
      </c>
      <c r="K10" s="233">
        <v>497</v>
      </c>
      <c r="L10" s="233">
        <v>563</v>
      </c>
      <c r="M10" s="233">
        <v>739</v>
      </c>
      <c r="N10" s="233">
        <v>1089</v>
      </c>
      <c r="O10" s="233">
        <v>1247</v>
      </c>
      <c r="P10" s="234">
        <v>1407</v>
      </c>
    </row>
    <row r="11" spans="1:16">
      <c r="A11" t="s">
        <v>101</v>
      </c>
      <c r="B11" t="s">
        <v>315</v>
      </c>
      <c r="C11" t="s">
        <v>101</v>
      </c>
      <c r="E11" s="233">
        <v>455</v>
      </c>
      <c r="F11" s="233">
        <v>500</v>
      </c>
      <c r="G11" s="233">
        <v>613</v>
      </c>
      <c r="H11" s="233">
        <v>708</v>
      </c>
      <c r="I11" s="233">
        <v>791</v>
      </c>
      <c r="J11" s="234">
        <v>872</v>
      </c>
      <c r="K11" s="233">
        <v>455</v>
      </c>
      <c r="L11" s="233">
        <v>500</v>
      </c>
      <c r="M11" s="233">
        <v>643</v>
      </c>
      <c r="N11" s="233">
        <v>801</v>
      </c>
      <c r="O11" s="233">
        <v>933</v>
      </c>
      <c r="P11" s="234">
        <v>1073</v>
      </c>
    </row>
    <row r="12" spans="1:16">
      <c r="A12" s="163" t="s">
        <v>78</v>
      </c>
      <c r="B12" s="163" t="s">
        <v>318</v>
      </c>
      <c r="C12" s="163" t="s">
        <v>78</v>
      </c>
      <c r="D12" s="163"/>
      <c r="E12" s="233">
        <v>545</v>
      </c>
      <c r="F12" s="233">
        <v>583</v>
      </c>
      <c r="G12" s="233">
        <v>700</v>
      </c>
      <c r="H12" s="233">
        <v>808</v>
      </c>
      <c r="I12" s="233">
        <v>902</v>
      </c>
      <c r="J12" s="234">
        <v>996</v>
      </c>
      <c r="K12" s="233">
        <v>551</v>
      </c>
      <c r="L12" s="233">
        <v>695</v>
      </c>
      <c r="M12" s="233">
        <v>872</v>
      </c>
      <c r="N12" s="233">
        <v>1018</v>
      </c>
      <c r="O12" s="233">
        <v>1116</v>
      </c>
      <c r="P12" s="234">
        <v>1213</v>
      </c>
    </row>
    <row r="13" spans="1:16">
      <c r="A13" s="163" t="s">
        <v>25</v>
      </c>
      <c r="B13" s="163" t="s">
        <v>321</v>
      </c>
      <c r="C13" s="163" t="s">
        <v>25</v>
      </c>
      <c r="D13" s="163"/>
      <c r="E13" s="233">
        <v>672</v>
      </c>
      <c r="F13" s="233">
        <v>720</v>
      </c>
      <c r="G13" s="233">
        <v>865</v>
      </c>
      <c r="H13" s="233">
        <v>998</v>
      </c>
      <c r="I13" s="233">
        <v>1113</v>
      </c>
      <c r="J13" s="234">
        <v>1229</v>
      </c>
      <c r="K13" s="233">
        <v>681</v>
      </c>
      <c r="L13" s="233">
        <v>834</v>
      </c>
      <c r="M13" s="233">
        <v>1050</v>
      </c>
      <c r="N13" s="233">
        <v>1316</v>
      </c>
      <c r="O13" s="233">
        <v>1449</v>
      </c>
      <c r="P13" s="234">
        <v>1580</v>
      </c>
    </row>
    <row r="14" spans="1:16">
      <c r="A14" t="s">
        <v>102</v>
      </c>
      <c r="B14" t="s">
        <v>324</v>
      </c>
      <c r="C14" t="s">
        <v>102</v>
      </c>
      <c r="E14" s="233">
        <v>455</v>
      </c>
      <c r="F14" s="233">
        <v>475</v>
      </c>
      <c r="G14" s="233">
        <v>643</v>
      </c>
      <c r="H14" s="233">
        <v>758</v>
      </c>
      <c r="I14" s="233">
        <v>846</v>
      </c>
      <c r="J14" s="234">
        <v>933</v>
      </c>
      <c r="K14" s="233">
        <v>455</v>
      </c>
      <c r="L14" s="233">
        <v>475</v>
      </c>
      <c r="M14" s="233">
        <v>643</v>
      </c>
      <c r="N14" s="233">
        <v>801</v>
      </c>
      <c r="O14" s="233">
        <v>933</v>
      </c>
      <c r="P14" s="234">
        <v>1073</v>
      </c>
    </row>
    <row r="15" spans="1:16">
      <c r="A15" t="s">
        <v>103</v>
      </c>
      <c r="B15" t="s">
        <v>327</v>
      </c>
      <c r="C15" t="s">
        <v>103</v>
      </c>
      <c r="E15" s="233">
        <v>458</v>
      </c>
      <c r="F15" s="233">
        <v>491</v>
      </c>
      <c r="G15" s="233">
        <v>590</v>
      </c>
      <c r="H15" s="233">
        <v>681</v>
      </c>
      <c r="I15" s="233">
        <v>760</v>
      </c>
      <c r="J15" s="234">
        <v>838</v>
      </c>
      <c r="K15" s="233">
        <v>535</v>
      </c>
      <c r="L15" s="233">
        <v>548</v>
      </c>
      <c r="M15" s="233">
        <v>662</v>
      </c>
      <c r="N15" s="233">
        <v>865</v>
      </c>
      <c r="O15" s="233">
        <v>945</v>
      </c>
      <c r="P15" s="234">
        <v>1024</v>
      </c>
    </row>
    <row r="16" spans="1:16">
      <c r="A16" s="163" t="s">
        <v>60</v>
      </c>
      <c r="B16" s="163" t="s">
        <v>330</v>
      </c>
      <c r="C16" s="163" t="s">
        <v>60</v>
      </c>
      <c r="D16" s="163"/>
      <c r="E16" s="233">
        <v>521</v>
      </c>
      <c r="F16" s="233">
        <v>558</v>
      </c>
      <c r="G16" s="233">
        <v>670</v>
      </c>
      <c r="H16" s="233">
        <v>773</v>
      </c>
      <c r="I16" s="233">
        <v>863</v>
      </c>
      <c r="J16" s="234">
        <v>952</v>
      </c>
      <c r="K16" s="233">
        <v>564</v>
      </c>
      <c r="L16" s="233">
        <v>579</v>
      </c>
      <c r="M16" s="233">
        <v>771</v>
      </c>
      <c r="N16" s="233">
        <v>1020</v>
      </c>
      <c r="O16" s="233">
        <v>1119</v>
      </c>
      <c r="P16" s="234">
        <v>1216</v>
      </c>
    </row>
    <row r="17" spans="1:16">
      <c r="A17" s="163" t="s">
        <v>79</v>
      </c>
      <c r="B17" s="163" t="s">
        <v>332</v>
      </c>
      <c r="C17" s="163" t="s">
        <v>79</v>
      </c>
      <c r="D17" s="163"/>
      <c r="E17" s="233">
        <v>545</v>
      </c>
      <c r="F17" s="233">
        <v>583</v>
      </c>
      <c r="G17" s="233">
        <v>700</v>
      </c>
      <c r="H17" s="233">
        <v>808</v>
      </c>
      <c r="I17" s="233">
        <v>902</v>
      </c>
      <c r="J17" s="234">
        <v>996</v>
      </c>
      <c r="K17" s="233">
        <v>551</v>
      </c>
      <c r="L17" s="233">
        <v>695</v>
      </c>
      <c r="M17" s="233">
        <v>872</v>
      </c>
      <c r="N17" s="233">
        <v>1018</v>
      </c>
      <c r="O17" s="233">
        <v>1116</v>
      </c>
      <c r="P17" s="234">
        <v>1213</v>
      </c>
    </row>
    <row r="18" spans="1:16">
      <c r="A18" t="s">
        <v>104</v>
      </c>
      <c r="B18" t="s">
        <v>335</v>
      </c>
      <c r="C18" t="s">
        <v>104</v>
      </c>
      <c r="E18" s="233">
        <v>526</v>
      </c>
      <c r="F18" s="233">
        <v>549</v>
      </c>
      <c r="G18" s="233">
        <v>743</v>
      </c>
      <c r="H18" s="233">
        <v>872</v>
      </c>
      <c r="I18" s="233">
        <v>973</v>
      </c>
      <c r="J18" s="234">
        <v>1074</v>
      </c>
      <c r="K18" s="233">
        <v>526</v>
      </c>
      <c r="L18" s="233">
        <v>549</v>
      </c>
      <c r="M18" s="233">
        <v>743</v>
      </c>
      <c r="N18" s="233">
        <v>925</v>
      </c>
      <c r="O18" s="233">
        <v>993</v>
      </c>
      <c r="P18" s="234">
        <v>1142</v>
      </c>
    </row>
    <row r="19" spans="1:16">
      <c r="A19" t="s">
        <v>105</v>
      </c>
      <c r="B19" t="s">
        <v>338</v>
      </c>
      <c r="C19" t="s">
        <v>105</v>
      </c>
      <c r="E19" s="233">
        <v>461</v>
      </c>
      <c r="F19" s="233">
        <v>506</v>
      </c>
      <c r="G19" s="233">
        <v>651</v>
      </c>
      <c r="H19" s="233">
        <v>776</v>
      </c>
      <c r="I19" s="233">
        <v>866</v>
      </c>
      <c r="J19" s="234">
        <v>956</v>
      </c>
      <c r="K19" s="233">
        <v>461</v>
      </c>
      <c r="L19" s="233">
        <v>506</v>
      </c>
      <c r="M19" s="233">
        <v>651</v>
      </c>
      <c r="N19" s="233">
        <v>811</v>
      </c>
      <c r="O19" s="233">
        <v>944</v>
      </c>
      <c r="P19" s="234">
        <v>1086</v>
      </c>
    </row>
    <row r="20" spans="1:16">
      <c r="A20" t="s">
        <v>106</v>
      </c>
      <c r="B20" t="s">
        <v>341</v>
      </c>
      <c r="C20" t="s">
        <v>106</v>
      </c>
      <c r="E20" s="233">
        <v>455</v>
      </c>
      <c r="F20" s="233">
        <v>495</v>
      </c>
      <c r="G20" s="233">
        <v>643</v>
      </c>
      <c r="H20" s="233">
        <v>755</v>
      </c>
      <c r="I20" s="233">
        <v>842</v>
      </c>
      <c r="J20" s="234">
        <v>930</v>
      </c>
      <c r="K20" s="233">
        <v>455</v>
      </c>
      <c r="L20" s="233">
        <v>495</v>
      </c>
      <c r="M20" s="233">
        <v>643</v>
      </c>
      <c r="N20" s="233">
        <v>944</v>
      </c>
      <c r="O20" s="233">
        <v>1054</v>
      </c>
      <c r="P20" s="234">
        <v>1144</v>
      </c>
    </row>
    <row r="21" spans="1:16">
      <c r="A21" s="163" t="s">
        <v>84</v>
      </c>
      <c r="B21" s="163" t="s">
        <v>344</v>
      </c>
      <c r="C21" s="163" t="s">
        <v>84</v>
      </c>
      <c r="D21" s="163"/>
      <c r="E21" s="233">
        <v>476</v>
      </c>
      <c r="F21" s="233">
        <v>510</v>
      </c>
      <c r="G21" s="233">
        <v>612</v>
      </c>
      <c r="H21" s="233">
        <v>707</v>
      </c>
      <c r="I21" s="233">
        <v>790</v>
      </c>
      <c r="J21" s="234">
        <v>871</v>
      </c>
      <c r="K21" s="233">
        <v>479</v>
      </c>
      <c r="L21" s="233">
        <v>622</v>
      </c>
      <c r="M21" s="233">
        <v>764</v>
      </c>
      <c r="N21" s="233">
        <v>920</v>
      </c>
      <c r="O21" s="233">
        <v>1008</v>
      </c>
      <c r="P21" s="234">
        <v>1093</v>
      </c>
    </row>
    <row r="22" spans="1:16">
      <c r="A22" s="163" t="s">
        <v>107</v>
      </c>
      <c r="B22" s="163" t="s">
        <v>347</v>
      </c>
      <c r="C22" s="163" t="s">
        <v>107</v>
      </c>
      <c r="D22" s="163"/>
      <c r="E22" s="233">
        <v>646</v>
      </c>
      <c r="F22" s="233">
        <v>650</v>
      </c>
      <c r="G22" s="233">
        <v>835</v>
      </c>
      <c r="H22" s="233">
        <v>1044</v>
      </c>
      <c r="I22" s="233">
        <v>1165</v>
      </c>
      <c r="J22" s="234">
        <v>1285</v>
      </c>
      <c r="K22" s="233">
        <v>646</v>
      </c>
      <c r="L22" s="233">
        <v>650</v>
      </c>
      <c r="M22" s="233">
        <v>835</v>
      </c>
      <c r="N22" s="233">
        <v>1151</v>
      </c>
      <c r="O22" s="233">
        <v>1420</v>
      </c>
      <c r="P22" s="234">
        <v>1587</v>
      </c>
    </row>
    <row r="23" spans="1:16">
      <c r="A23" s="163" t="s">
        <v>34</v>
      </c>
      <c r="B23" s="163" t="s">
        <v>350</v>
      </c>
      <c r="C23" s="163" t="s">
        <v>34</v>
      </c>
      <c r="D23" s="163"/>
      <c r="E23" s="233">
        <v>533</v>
      </c>
      <c r="F23" s="233">
        <v>571</v>
      </c>
      <c r="G23" s="233">
        <v>686</v>
      </c>
      <c r="H23" s="233">
        <v>791</v>
      </c>
      <c r="I23" s="233">
        <v>883</v>
      </c>
      <c r="J23" s="234">
        <v>975</v>
      </c>
      <c r="K23" s="233">
        <v>647</v>
      </c>
      <c r="L23" s="233">
        <v>651</v>
      </c>
      <c r="M23" s="233">
        <v>803</v>
      </c>
      <c r="N23" s="233">
        <v>996</v>
      </c>
      <c r="O23" s="233">
        <v>1091</v>
      </c>
      <c r="P23" s="234">
        <v>1186</v>
      </c>
    </row>
    <row r="24" spans="1:16">
      <c r="A24" t="s">
        <v>108</v>
      </c>
      <c r="B24" t="s">
        <v>353</v>
      </c>
      <c r="C24" t="s">
        <v>108</v>
      </c>
      <c r="E24" s="233">
        <v>522</v>
      </c>
      <c r="F24" s="233">
        <v>551</v>
      </c>
      <c r="G24" s="233">
        <v>671</v>
      </c>
      <c r="H24" s="233">
        <v>775</v>
      </c>
      <c r="I24" s="233">
        <v>865</v>
      </c>
      <c r="J24" s="234">
        <v>954</v>
      </c>
      <c r="K24" s="233">
        <v>548</v>
      </c>
      <c r="L24" s="233">
        <v>551</v>
      </c>
      <c r="M24" s="233">
        <v>746</v>
      </c>
      <c r="N24" s="233">
        <v>929</v>
      </c>
      <c r="O24" s="233">
        <v>1066</v>
      </c>
      <c r="P24" s="234">
        <v>1158</v>
      </c>
    </row>
    <row r="25" spans="1:16">
      <c r="A25" t="s">
        <v>109</v>
      </c>
      <c r="B25" t="s">
        <v>356</v>
      </c>
      <c r="C25" t="s">
        <v>109</v>
      </c>
      <c r="E25" s="233">
        <v>455</v>
      </c>
      <c r="F25" s="233">
        <v>494</v>
      </c>
      <c r="G25" s="233">
        <v>593</v>
      </c>
      <c r="H25" s="233">
        <v>685</v>
      </c>
      <c r="I25" s="233">
        <v>765</v>
      </c>
      <c r="J25" s="234">
        <v>843</v>
      </c>
      <c r="K25" s="233">
        <v>455</v>
      </c>
      <c r="L25" s="233">
        <v>500</v>
      </c>
      <c r="M25" s="233">
        <v>643</v>
      </c>
      <c r="N25" s="233">
        <v>857</v>
      </c>
      <c r="O25" s="233">
        <v>933</v>
      </c>
      <c r="P25" s="234">
        <v>1024</v>
      </c>
    </row>
    <row r="26" spans="1:16">
      <c r="A26" t="s">
        <v>110</v>
      </c>
      <c r="B26" t="s">
        <v>359</v>
      </c>
      <c r="C26" t="s">
        <v>110</v>
      </c>
      <c r="E26" s="233">
        <v>455</v>
      </c>
      <c r="F26" s="233">
        <v>491</v>
      </c>
      <c r="G26" s="233">
        <v>590</v>
      </c>
      <c r="H26" s="233">
        <v>681</v>
      </c>
      <c r="I26" s="233">
        <v>760</v>
      </c>
      <c r="J26" s="234">
        <v>838</v>
      </c>
      <c r="K26" s="233">
        <v>455</v>
      </c>
      <c r="L26" s="233">
        <v>542</v>
      </c>
      <c r="M26" s="233">
        <v>643</v>
      </c>
      <c r="N26" s="233">
        <v>865</v>
      </c>
      <c r="O26" s="233">
        <v>945</v>
      </c>
      <c r="P26" s="234">
        <v>1024</v>
      </c>
    </row>
    <row r="27" spans="1:16">
      <c r="A27" t="s">
        <v>111</v>
      </c>
      <c r="B27" t="s">
        <v>362</v>
      </c>
      <c r="C27" t="s">
        <v>111</v>
      </c>
      <c r="E27" s="233">
        <v>388</v>
      </c>
      <c r="F27" s="233">
        <v>482</v>
      </c>
      <c r="G27" s="233">
        <v>593</v>
      </c>
      <c r="H27" s="233">
        <v>685</v>
      </c>
      <c r="I27" s="233">
        <v>765</v>
      </c>
      <c r="J27" s="234">
        <v>843</v>
      </c>
      <c r="K27" s="233">
        <v>388</v>
      </c>
      <c r="L27" s="233">
        <v>482</v>
      </c>
      <c r="M27" s="233">
        <v>652</v>
      </c>
      <c r="N27" s="233">
        <v>836</v>
      </c>
      <c r="O27" s="233">
        <v>965</v>
      </c>
      <c r="P27" s="234">
        <v>1047</v>
      </c>
    </row>
    <row r="28" spans="1:16">
      <c r="A28" s="163" t="s">
        <v>35</v>
      </c>
      <c r="B28" s="163" t="s">
        <v>364</v>
      </c>
      <c r="C28" s="163" t="s">
        <v>35</v>
      </c>
      <c r="D28" s="163"/>
      <c r="E28" s="233">
        <v>533</v>
      </c>
      <c r="F28" s="233">
        <v>571</v>
      </c>
      <c r="G28" s="233">
        <v>686</v>
      </c>
      <c r="H28" s="233">
        <v>791</v>
      </c>
      <c r="I28" s="233">
        <v>883</v>
      </c>
      <c r="J28" s="234">
        <v>975</v>
      </c>
      <c r="K28" s="233">
        <v>647</v>
      </c>
      <c r="L28" s="233">
        <v>651</v>
      </c>
      <c r="M28" s="233">
        <v>803</v>
      </c>
      <c r="N28" s="233">
        <v>996</v>
      </c>
      <c r="O28" s="233">
        <v>1091</v>
      </c>
      <c r="P28" s="234">
        <v>1186</v>
      </c>
    </row>
    <row r="29" spans="1:16">
      <c r="A29" t="s">
        <v>112</v>
      </c>
      <c r="B29" t="s">
        <v>367</v>
      </c>
      <c r="C29" t="s">
        <v>112</v>
      </c>
      <c r="E29" s="233">
        <v>490</v>
      </c>
      <c r="F29" s="233">
        <v>511</v>
      </c>
      <c r="G29" s="233">
        <v>692</v>
      </c>
      <c r="H29" s="233">
        <v>802</v>
      </c>
      <c r="I29" s="233">
        <v>895</v>
      </c>
      <c r="J29" s="234">
        <v>988</v>
      </c>
      <c r="K29" s="233">
        <v>490</v>
      </c>
      <c r="L29" s="233">
        <v>511</v>
      </c>
      <c r="M29" s="233">
        <v>692</v>
      </c>
      <c r="N29" s="233">
        <v>1020</v>
      </c>
      <c r="O29" s="233">
        <v>1128</v>
      </c>
      <c r="P29" s="234">
        <v>1226</v>
      </c>
    </row>
    <row r="30" spans="1:16">
      <c r="A30" s="163" t="s">
        <v>26</v>
      </c>
      <c r="B30" s="163" t="s">
        <v>369</v>
      </c>
      <c r="C30" s="163" t="s">
        <v>26</v>
      </c>
      <c r="D30" s="163"/>
      <c r="E30" s="233">
        <v>672</v>
      </c>
      <c r="F30" s="233">
        <v>720</v>
      </c>
      <c r="G30" s="233">
        <v>865</v>
      </c>
      <c r="H30" s="233">
        <v>998</v>
      </c>
      <c r="I30" s="233">
        <v>1113</v>
      </c>
      <c r="J30" s="234">
        <v>1229</v>
      </c>
      <c r="K30" s="233">
        <v>681</v>
      </c>
      <c r="L30" s="233">
        <v>834</v>
      </c>
      <c r="M30" s="233">
        <v>1050</v>
      </c>
      <c r="N30" s="233">
        <v>1316</v>
      </c>
      <c r="O30" s="233">
        <v>1449</v>
      </c>
      <c r="P30" s="234">
        <v>1580</v>
      </c>
    </row>
    <row r="31" spans="1:16">
      <c r="A31" s="163" t="s">
        <v>113</v>
      </c>
      <c r="B31" s="163" t="s">
        <v>372</v>
      </c>
      <c r="C31" s="163" t="s">
        <v>113</v>
      </c>
      <c r="D31" s="163"/>
      <c r="E31" s="233">
        <v>507</v>
      </c>
      <c r="F31" s="233">
        <v>528</v>
      </c>
      <c r="G31" s="233">
        <v>652</v>
      </c>
      <c r="H31" s="233">
        <v>753</v>
      </c>
      <c r="I31" s="233">
        <v>840</v>
      </c>
      <c r="J31" s="234">
        <v>926</v>
      </c>
      <c r="K31" s="233">
        <v>525</v>
      </c>
      <c r="L31" s="233">
        <v>528</v>
      </c>
      <c r="M31" s="233">
        <v>714</v>
      </c>
      <c r="N31" s="233">
        <v>892</v>
      </c>
      <c r="O31" s="233">
        <v>1051</v>
      </c>
      <c r="P31" s="234">
        <v>1141</v>
      </c>
    </row>
    <row r="32" spans="1:16">
      <c r="A32" s="163" t="s">
        <v>12</v>
      </c>
      <c r="B32" s="163" t="s">
        <v>375</v>
      </c>
      <c r="C32" s="163" t="s">
        <v>12</v>
      </c>
      <c r="D32" s="163"/>
      <c r="E32" s="233">
        <v>487</v>
      </c>
      <c r="F32" s="233">
        <v>521</v>
      </c>
      <c r="G32" s="233">
        <v>626</v>
      </c>
      <c r="H32" s="233">
        <v>723</v>
      </c>
      <c r="I32" s="233">
        <v>806</v>
      </c>
      <c r="J32" s="234">
        <v>890</v>
      </c>
      <c r="K32" s="233">
        <v>567</v>
      </c>
      <c r="L32" s="233">
        <v>651</v>
      </c>
      <c r="M32" s="233">
        <v>792</v>
      </c>
      <c r="N32" s="233">
        <v>906</v>
      </c>
      <c r="O32" s="233">
        <v>991</v>
      </c>
      <c r="P32" s="234">
        <v>1076</v>
      </c>
    </row>
    <row r="33" spans="1:16">
      <c r="A33" s="163" t="s">
        <v>33</v>
      </c>
      <c r="B33" s="163" t="s">
        <v>378</v>
      </c>
      <c r="C33" s="163" t="s">
        <v>33</v>
      </c>
      <c r="D33" s="163"/>
      <c r="E33" s="233">
        <v>446</v>
      </c>
      <c r="F33" s="233">
        <v>491</v>
      </c>
      <c r="G33" s="233">
        <v>590</v>
      </c>
      <c r="H33" s="233">
        <v>681</v>
      </c>
      <c r="I33" s="233">
        <v>760</v>
      </c>
      <c r="J33" s="234">
        <v>838</v>
      </c>
      <c r="K33" s="233">
        <v>446</v>
      </c>
      <c r="L33" s="233">
        <v>526</v>
      </c>
      <c r="M33" s="233">
        <v>656</v>
      </c>
      <c r="N33" s="233">
        <v>859</v>
      </c>
      <c r="O33" s="233">
        <v>945</v>
      </c>
      <c r="P33" s="234">
        <v>1024</v>
      </c>
    </row>
    <row r="34" spans="1:16">
      <c r="A34" t="s">
        <v>114</v>
      </c>
      <c r="B34" t="s">
        <v>381</v>
      </c>
      <c r="C34" t="s">
        <v>114</v>
      </c>
      <c r="E34" s="233">
        <v>455</v>
      </c>
      <c r="F34" s="233">
        <v>491</v>
      </c>
      <c r="G34" s="233">
        <v>590</v>
      </c>
      <c r="H34" s="233">
        <v>681</v>
      </c>
      <c r="I34" s="233">
        <v>760</v>
      </c>
      <c r="J34" s="234">
        <v>838</v>
      </c>
      <c r="K34" s="233">
        <v>455</v>
      </c>
      <c r="L34" s="233">
        <v>542</v>
      </c>
      <c r="M34" s="233">
        <v>643</v>
      </c>
      <c r="N34" s="233">
        <v>831</v>
      </c>
      <c r="O34" s="233">
        <v>945</v>
      </c>
      <c r="P34" s="234">
        <v>1024</v>
      </c>
    </row>
    <row r="35" spans="1:16">
      <c r="A35" s="163" t="s">
        <v>22</v>
      </c>
      <c r="B35" s="163" t="s">
        <v>383</v>
      </c>
      <c r="C35" s="163" t="s">
        <v>22</v>
      </c>
      <c r="D35" s="163"/>
      <c r="E35" s="233">
        <v>480</v>
      </c>
      <c r="F35" s="233">
        <v>567</v>
      </c>
      <c r="G35" s="233">
        <v>713</v>
      </c>
      <c r="H35" s="233">
        <v>824</v>
      </c>
      <c r="I35" s="233">
        <v>920</v>
      </c>
      <c r="J35" s="234">
        <v>1015</v>
      </c>
      <c r="K35" s="233">
        <v>480</v>
      </c>
      <c r="L35" s="233">
        <v>567</v>
      </c>
      <c r="M35" s="233">
        <v>745</v>
      </c>
      <c r="N35" s="233">
        <v>1017</v>
      </c>
      <c r="O35" s="233">
        <v>1064</v>
      </c>
      <c r="P35" s="234">
        <v>1224</v>
      </c>
    </row>
    <row r="36" spans="1:16">
      <c r="A36" t="s">
        <v>115</v>
      </c>
      <c r="B36" t="s">
        <v>386</v>
      </c>
      <c r="C36" t="s">
        <v>115</v>
      </c>
      <c r="E36" s="233">
        <v>455</v>
      </c>
      <c r="F36" s="233">
        <v>491</v>
      </c>
      <c r="G36" s="233">
        <v>590</v>
      </c>
      <c r="H36" s="233">
        <v>681</v>
      </c>
      <c r="I36" s="233">
        <v>760</v>
      </c>
      <c r="J36" s="234">
        <v>838</v>
      </c>
      <c r="K36" s="233">
        <v>455</v>
      </c>
      <c r="L36" s="233">
        <v>504</v>
      </c>
      <c r="M36" s="233">
        <v>643</v>
      </c>
      <c r="N36" s="233">
        <v>865</v>
      </c>
      <c r="O36" s="233">
        <v>945</v>
      </c>
      <c r="P36" s="234">
        <v>1024</v>
      </c>
    </row>
    <row r="37" spans="1:16">
      <c r="A37" t="s">
        <v>116</v>
      </c>
      <c r="B37" t="s">
        <v>389</v>
      </c>
      <c r="C37" t="s">
        <v>116</v>
      </c>
      <c r="E37" s="233">
        <v>455</v>
      </c>
      <c r="F37" s="233">
        <v>491</v>
      </c>
      <c r="G37" s="233">
        <v>590</v>
      </c>
      <c r="H37" s="233">
        <v>681</v>
      </c>
      <c r="I37" s="233">
        <v>760</v>
      </c>
      <c r="J37" s="234">
        <v>838</v>
      </c>
      <c r="K37" s="233">
        <v>455</v>
      </c>
      <c r="L37" s="233">
        <v>542</v>
      </c>
      <c r="M37" s="233">
        <v>643</v>
      </c>
      <c r="N37" s="233">
        <v>801</v>
      </c>
      <c r="O37" s="233">
        <v>927</v>
      </c>
      <c r="P37" s="234">
        <v>1024</v>
      </c>
    </row>
    <row r="38" spans="1:16">
      <c r="A38" s="163" t="s">
        <v>52</v>
      </c>
      <c r="B38" s="163" t="s">
        <v>392</v>
      </c>
      <c r="C38" s="163" t="s">
        <v>52</v>
      </c>
      <c r="D38" s="163"/>
      <c r="E38" s="233">
        <v>599</v>
      </c>
      <c r="F38" s="233">
        <v>650</v>
      </c>
      <c r="G38" s="233">
        <v>780</v>
      </c>
      <c r="H38" s="233">
        <v>901</v>
      </c>
      <c r="I38" s="233">
        <v>1005</v>
      </c>
      <c r="J38" s="234">
        <v>1109</v>
      </c>
      <c r="K38" s="233">
        <v>599</v>
      </c>
      <c r="L38" s="233">
        <v>721</v>
      </c>
      <c r="M38" s="233">
        <v>890</v>
      </c>
      <c r="N38" s="233">
        <v>1159</v>
      </c>
      <c r="O38" s="233">
        <v>1273</v>
      </c>
      <c r="P38" s="234">
        <v>1386</v>
      </c>
    </row>
    <row r="39" spans="1:16">
      <c r="A39" t="s">
        <v>117</v>
      </c>
      <c r="B39" t="s">
        <v>395</v>
      </c>
      <c r="C39" t="s">
        <v>117</v>
      </c>
      <c r="E39" s="233">
        <v>455</v>
      </c>
      <c r="F39" s="233">
        <v>491</v>
      </c>
      <c r="G39" s="233">
        <v>590</v>
      </c>
      <c r="H39" s="233">
        <v>681</v>
      </c>
      <c r="I39" s="233">
        <v>760</v>
      </c>
      <c r="J39" s="234">
        <v>838</v>
      </c>
      <c r="K39" s="233">
        <v>455</v>
      </c>
      <c r="L39" s="233">
        <v>535</v>
      </c>
      <c r="M39" s="233">
        <v>643</v>
      </c>
      <c r="N39" s="233">
        <v>836</v>
      </c>
      <c r="O39" s="233">
        <v>898</v>
      </c>
      <c r="P39" s="234">
        <v>1024</v>
      </c>
    </row>
    <row r="40" spans="1:16">
      <c r="A40" t="s">
        <v>118</v>
      </c>
      <c r="B40" t="s">
        <v>398</v>
      </c>
      <c r="C40" t="s">
        <v>118</v>
      </c>
      <c r="E40" s="233">
        <v>455</v>
      </c>
      <c r="F40" s="233">
        <v>538</v>
      </c>
      <c r="G40" s="233">
        <v>643</v>
      </c>
      <c r="H40" s="233">
        <v>746</v>
      </c>
      <c r="I40" s="233">
        <v>832</v>
      </c>
      <c r="J40" s="234">
        <v>918</v>
      </c>
      <c r="K40" s="233">
        <v>455</v>
      </c>
      <c r="L40" s="233">
        <v>542</v>
      </c>
      <c r="M40" s="233">
        <v>643</v>
      </c>
      <c r="N40" s="233">
        <v>801</v>
      </c>
      <c r="O40" s="233">
        <v>933</v>
      </c>
      <c r="P40" s="234">
        <v>1073</v>
      </c>
    </row>
    <row r="41" spans="1:16">
      <c r="A41" s="163" t="s">
        <v>93</v>
      </c>
      <c r="B41" s="163" t="s">
        <v>400</v>
      </c>
      <c r="C41" s="163" t="s">
        <v>93</v>
      </c>
      <c r="D41" s="163"/>
      <c r="E41" s="233">
        <v>424</v>
      </c>
      <c r="F41" s="233">
        <v>545</v>
      </c>
      <c r="G41" s="233">
        <v>653</v>
      </c>
      <c r="H41" s="233">
        <v>755</v>
      </c>
      <c r="I41" s="233">
        <v>842</v>
      </c>
      <c r="J41" s="234">
        <v>930</v>
      </c>
      <c r="K41" s="233">
        <v>424</v>
      </c>
      <c r="L41" s="233">
        <v>570</v>
      </c>
      <c r="M41" s="233">
        <v>712</v>
      </c>
      <c r="N41" s="233">
        <v>949</v>
      </c>
      <c r="O41" s="233">
        <v>1039</v>
      </c>
      <c r="P41" s="234">
        <v>1128</v>
      </c>
    </row>
    <row r="42" spans="1:16">
      <c r="A42" t="s">
        <v>119</v>
      </c>
      <c r="B42" t="s">
        <v>403</v>
      </c>
      <c r="C42" t="s">
        <v>119</v>
      </c>
      <c r="E42" s="233">
        <v>455</v>
      </c>
      <c r="F42" s="233">
        <v>475</v>
      </c>
      <c r="G42" s="233">
        <v>590</v>
      </c>
      <c r="H42" s="233">
        <v>681</v>
      </c>
      <c r="I42" s="233">
        <v>760</v>
      </c>
      <c r="J42" s="234">
        <v>838</v>
      </c>
      <c r="K42" s="233">
        <v>455</v>
      </c>
      <c r="L42" s="233">
        <v>475</v>
      </c>
      <c r="M42" s="233">
        <v>643</v>
      </c>
      <c r="N42" s="233">
        <v>865</v>
      </c>
      <c r="O42" s="233">
        <v>945</v>
      </c>
      <c r="P42" s="234">
        <v>1024</v>
      </c>
    </row>
    <row r="43" spans="1:16">
      <c r="A43" t="s">
        <v>120</v>
      </c>
      <c r="B43" t="s">
        <v>406</v>
      </c>
      <c r="C43" t="s">
        <v>120</v>
      </c>
      <c r="E43" s="233">
        <v>383</v>
      </c>
      <c r="F43" s="233">
        <v>475</v>
      </c>
      <c r="G43" s="233">
        <v>643</v>
      </c>
      <c r="H43" s="233">
        <v>746</v>
      </c>
      <c r="I43" s="233">
        <v>832</v>
      </c>
      <c r="J43" s="234">
        <v>918</v>
      </c>
      <c r="K43" s="233">
        <v>383</v>
      </c>
      <c r="L43" s="233">
        <v>475</v>
      </c>
      <c r="M43" s="233">
        <v>643</v>
      </c>
      <c r="N43" s="233">
        <v>801</v>
      </c>
      <c r="O43" s="233">
        <v>933</v>
      </c>
      <c r="P43" s="234">
        <v>1073</v>
      </c>
    </row>
    <row r="44" spans="1:16">
      <c r="A44" t="s">
        <v>121</v>
      </c>
      <c r="B44" t="s">
        <v>409</v>
      </c>
      <c r="C44" t="s">
        <v>121</v>
      </c>
      <c r="E44" s="233">
        <v>455</v>
      </c>
      <c r="F44" s="233">
        <v>475</v>
      </c>
      <c r="G44" s="233">
        <v>590</v>
      </c>
      <c r="H44" s="233">
        <v>681</v>
      </c>
      <c r="I44" s="233">
        <v>760</v>
      </c>
      <c r="J44" s="234">
        <v>838</v>
      </c>
      <c r="K44" s="233">
        <v>455</v>
      </c>
      <c r="L44" s="233">
        <v>475</v>
      </c>
      <c r="M44" s="233">
        <v>643</v>
      </c>
      <c r="N44" s="233">
        <v>865</v>
      </c>
      <c r="O44" s="233">
        <v>945</v>
      </c>
      <c r="P44" s="234">
        <v>1024</v>
      </c>
    </row>
    <row r="45" spans="1:16">
      <c r="A45" s="163" t="s">
        <v>40</v>
      </c>
      <c r="B45" s="163" t="s">
        <v>412</v>
      </c>
      <c r="C45" s="163" t="s">
        <v>40</v>
      </c>
      <c r="D45" s="163"/>
      <c r="E45" s="233">
        <v>607</v>
      </c>
      <c r="F45" s="233">
        <v>660</v>
      </c>
      <c r="G45" s="233">
        <v>792</v>
      </c>
      <c r="H45" s="233">
        <v>915</v>
      </c>
      <c r="I45" s="233">
        <v>1021</v>
      </c>
      <c r="J45" s="234">
        <v>1126</v>
      </c>
      <c r="K45" s="233">
        <v>607</v>
      </c>
      <c r="L45" s="233">
        <v>728</v>
      </c>
      <c r="M45" s="233">
        <v>921</v>
      </c>
      <c r="N45" s="233">
        <v>1182</v>
      </c>
      <c r="O45" s="233">
        <v>1299</v>
      </c>
      <c r="P45" s="234">
        <v>1415</v>
      </c>
    </row>
    <row r="46" spans="1:16">
      <c r="A46" t="s">
        <v>122</v>
      </c>
      <c r="B46" t="s">
        <v>415</v>
      </c>
      <c r="C46" t="s">
        <v>122</v>
      </c>
      <c r="E46" s="233">
        <v>463</v>
      </c>
      <c r="F46" s="233">
        <v>496</v>
      </c>
      <c r="G46" s="233">
        <v>596</v>
      </c>
      <c r="H46" s="233">
        <v>689</v>
      </c>
      <c r="I46" s="233">
        <v>768</v>
      </c>
      <c r="J46" s="234">
        <v>848</v>
      </c>
      <c r="K46" s="233">
        <v>470</v>
      </c>
      <c r="L46" s="233">
        <v>516</v>
      </c>
      <c r="M46" s="233">
        <v>664</v>
      </c>
      <c r="N46" s="233">
        <v>867</v>
      </c>
      <c r="O46" s="233">
        <v>948</v>
      </c>
      <c r="P46" s="234">
        <v>1027</v>
      </c>
    </row>
    <row r="47" spans="1:16">
      <c r="A47" t="s">
        <v>123</v>
      </c>
      <c r="B47" t="s">
        <v>418</v>
      </c>
      <c r="C47" t="s">
        <v>123</v>
      </c>
      <c r="E47" s="233">
        <v>421</v>
      </c>
      <c r="F47" s="233">
        <v>475</v>
      </c>
      <c r="G47" s="233">
        <v>637</v>
      </c>
      <c r="H47" s="233">
        <v>736</v>
      </c>
      <c r="I47" s="233">
        <v>821</v>
      </c>
      <c r="J47" s="234">
        <v>906</v>
      </c>
      <c r="K47" s="233">
        <v>421</v>
      </c>
      <c r="L47" s="233">
        <v>475</v>
      </c>
      <c r="M47" s="233">
        <v>643</v>
      </c>
      <c r="N47" s="233">
        <v>923</v>
      </c>
      <c r="O47" s="233">
        <v>1069</v>
      </c>
      <c r="P47" s="234">
        <v>1161</v>
      </c>
    </row>
    <row r="48" spans="1:16">
      <c r="A48" s="163" t="s">
        <v>80</v>
      </c>
      <c r="B48" s="163" t="s">
        <v>420</v>
      </c>
      <c r="C48" s="163" t="s">
        <v>80</v>
      </c>
      <c r="D48" s="163"/>
      <c r="E48" s="233">
        <v>545</v>
      </c>
      <c r="F48" s="233">
        <v>583</v>
      </c>
      <c r="G48" s="233">
        <v>700</v>
      </c>
      <c r="H48" s="233">
        <v>808</v>
      </c>
      <c r="I48" s="233">
        <v>902</v>
      </c>
      <c r="J48" s="234">
        <v>996</v>
      </c>
      <c r="K48" s="233">
        <v>551</v>
      </c>
      <c r="L48" s="233">
        <v>695</v>
      </c>
      <c r="M48" s="233">
        <v>872</v>
      </c>
      <c r="N48" s="233">
        <v>1018</v>
      </c>
      <c r="O48" s="233">
        <v>1116</v>
      </c>
      <c r="P48" s="234">
        <v>1213</v>
      </c>
    </row>
    <row r="49" spans="1:16">
      <c r="A49" t="s">
        <v>124</v>
      </c>
      <c r="B49" t="s">
        <v>423</v>
      </c>
      <c r="C49" t="s">
        <v>124</v>
      </c>
      <c r="E49" s="233">
        <v>455</v>
      </c>
      <c r="F49" s="233">
        <v>475</v>
      </c>
      <c r="G49" s="233">
        <v>590</v>
      </c>
      <c r="H49" s="233">
        <v>681</v>
      </c>
      <c r="I49" s="233">
        <v>760</v>
      </c>
      <c r="J49" s="234">
        <v>838</v>
      </c>
      <c r="K49" s="233">
        <v>455</v>
      </c>
      <c r="L49" s="233">
        <v>475</v>
      </c>
      <c r="M49" s="233">
        <v>643</v>
      </c>
      <c r="N49" s="233">
        <v>801</v>
      </c>
      <c r="O49" s="233">
        <v>933</v>
      </c>
      <c r="P49" s="234">
        <v>1037</v>
      </c>
    </row>
    <row r="50" spans="1:16">
      <c r="A50" t="s">
        <v>125</v>
      </c>
      <c r="B50" t="s">
        <v>426</v>
      </c>
      <c r="C50" t="s">
        <v>125</v>
      </c>
      <c r="E50" s="233">
        <v>527</v>
      </c>
      <c r="F50" s="233">
        <v>565</v>
      </c>
      <c r="G50" s="233">
        <v>677</v>
      </c>
      <c r="H50" s="233">
        <v>783</v>
      </c>
      <c r="I50" s="233">
        <v>873</v>
      </c>
      <c r="J50" s="234">
        <v>963</v>
      </c>
      <c r="K50" s="233">
        <v>666</v>
      </c>
      <c r="L50" s="233">
        <v>716</v>
      </c>
      <c r="M50" s="233">
        <v>861</v>
      </c>
      <c r="N50" s="233">
        <v>985</v>
      </c>
      <c r="O50" s="233">
        <v>1080</v>
      </c>
      <c r="P50" s="234">
        <v>1173</v>
      </c>
    </row>
    <row r="51" spans="1:16">
      <c r="A51" t="s">
        <v>126</v>
      </c>
      <c r="B51" t="s">
        <v>429</v>
      </c>
      <c r="C51" t="s">
        <v>126</v>
      </c>
      <c r="E51" s="233">
        <v>545</v>
      </c>
      <c r="F51" s="233">
        <v>579</v>
      </c>
      <c r="G51" s="233">
        <v>700</v>
      </c>
      <c r="H51" s="233">
        <v>808</v>
      </c>
      <c r="I51" s="233">
        <v>902</v>
      </c>
      <c r="J51" s="234">
        <v>996</v>
      </c>
      <c r="K51" s="233">
        <v>555</v>
      </c>
      <c r="L51" s="233">
        <v>579</v>
      </c>
      <c r="M51" s="233">
        <v>784</v>
      </c>
      <c r="N51" s="233">
        <v>1024</v>
      </c>
      <c r="O51" s="233">
        <v>1048</v>
      </c>
      <c r="P51" s="234">
        <v>1205</v>
      </c>
    </row>
    <row r="52" spans="1:16">
      <c r="A52" s="163" t="s">
        <v>61</v>
      </c>
      <c r="B52" s="163" t="s">
        <v>431</v>
      </c>
      <c r="C52" s="163" t="s">
        <v>61</v>
      </c>
      <c r="D52" s="163"/>
      <c r="E52" s="233">
        <v>521</v>
      </c>
      <c r="F52" s="233">
        <v>558</v>
      </c>
      <c r="G52" s="233">
        <v>670</v>
      </c>
      <c r="H52" s="233">
        <v>773</v>
      </c>
      <c r="I52" s="233">
        <v>863</v>
      </c>
      <c r="J52" s="234">
        <v>952</v>
      </c>
      <c r="K52" s="233">
        <v>564</v>
      </c>
      <c r="L52" s="233">
        <v>579</v>
      </c>
      <c r="M52" s="233">
        <v>771</v>
      </c>
      <c r="N52" s="233">
        <v>1020</v>
      </c>
      <c r="O52" s="233">
        <v>1119</v>
      </c>
      <c r="P52" s="234">
        <v>1216</v>
      </c>
    </row>
    <row r="53" spans="1:16">
      <c r="A53" t="s">
        <v>127</v>
      </c>
      <c r="B53" t="s">
        <v>434</v>
      </c>
      <c r="C53" t="s">
        <v>127</v>
      </c>
      <c r="E53" s="233">
        <v>455</v>
      </c>
      <c r="F53" s="233">
        <v>491</v>
      </c>
      <c r="G53" s="233">
        <v>590</v>
      </c>
      <c r="H53" s="233">
        <v>681</v>
      </c>
      <c r="I53" s="233">
        <v>760</v>
      </c>
      <c r="J53" s="234">
        <v>838</v>
      </c>
      <c r="K53" s="233">
        <v>455</v>
      </c>
      <c r="L53" s="233">
        <v>523</v>
      </c>
      <c r="M53" s="233">
        <v>643</v>
      </c>
      <c r="N53" s="233">
        <v>865</v>
      </c>
      <c r="O53" s="233">
        <v>945</v>
      </c>
      <c r="P53" s="234">
        <v>1024</v>
      </c>
    </row>
    <row r="54" spans="1:16">
      <c r="A54" t="s">
        <v>128</v>
      </c>
      <c r="B54" t="s">
        <v>437</v>
      </c>
      <c r="C54" t="s">
        <v>128</v>
      </c>
      <c r="E54" s="233">
        <v>455</v>
      </c>
      <c r="F54" s="233">
        <v>500</v>
      </c>
      <c r="G54" s="233">
        <v>643</v>
      </c>
      <c r="H54" s="233">
        <v>763</v>
      </c>
      <c r="I54" s="233">
        <v>851</v>
      </c>
      <c r="J54" s="234">
        <v>939</v>
      </c>
      <c r="K54" s="233">
        <v>455</v>
      </c>
      <c r="L54" s="233">
        <v>500</v>
      </c>
      <c r="M54" s="233">
        <v>643</v>
      </c>
      <c r="N54" s="233">
        <v>801</v>
      </c>
      <c r="O54" s="233">
        <v>933</v>
      </c>
      <c r="P54" s="234">
        <v>1073</v>
      </c>
    </row>
    <row r="55" spans="1:16">
      <c r="A55" t="s">
        <v>129</v>
      </c>
      <c r="B55" t="s">
        <v>440</v>
      </c>
      <c r="C55" t="s">
        <v>129</v>
      </c>
      <c r="E55" s="233">
        <v>455</v>
      </c>
      <c r="F55" s="233">
        <v>475</v>
      </c>
      <c r="G55" s="233">
        <v>616</v>
      </c>
      <c r="H55" s="233">
        <v>711</v>
      </c>
      <c r="I55" s="233">
        <v>793</v>
      </c>
      <c r="J55" s="234">
        <v>876</v>
      </c>
      <c r="K55" s="233">
        <v>455</v>
      </c>
      <c r="L55" s="233">
        <v>475</v>
      </c>
      <c r="M55" s="233">
        <v>643</v>
      </c>
      <c r="N55" s="233">
        <v>929</v>
      </c>
      <c r="O55" s="233">
        <v>951</v>
      </c>
      <c r="P55" s="234">
        <v>1094</v>
      </c>
    </row>
    <row r="56" spans="1:16">
      <c r="A56" s="163" t="s">
        <v>69</v>
      </c>
      <c r="B56" s="163" t="s">
        <v>443</v>
      </c>
      <c r="C56" s="163" t="s">
        <v>69</v>
      </c>
      <c r="D56" s="163"/>
      <c r="E56" s="233">
        <v>494</v>
      </c>
      <c r="F56" s="233">
        <v>553</v>
      </c>
      <c r="G56" s="233">
        <v>663</v>
      </c>
      <c r="H56" s="233">
        <v>766</v>
      </c>
      <c r="I56" s="233">
        <v>855</v>
      </c>
      <c r="J56" s="234">
        <v>943</v>
      </c>
      <c r="K56" s="233">
        <v>494</v>
      </c>
      <c r="L56" s="233">
        <v>575</v>
      </c>
      <c r="M56" s="233">
        <v>756</v>
      </c>
      <c r="N56" s="233">
        <v>1020</v>
      </c>
      <c r="O56" s="233">
        <v>1119</v>
      </c>
      <c r="P56" s="234">
        <v>1216</v>
      </c>
    </row>
    <row r="57" spans="1:16">
      <c r="A57" t="s">
        <v>130</v>
      </c>
      <c r="B57" t="s">
        <v>446</v>
      </c>
      <c r="C57" t="s">
        <v>130</v>
      </c>
      <c r="E57" s="233">
        <v>455</v>
      </c>
      <c r="F57" s="233">
        <v>491</v>
      </c>
      <c r="G57" s="233">
        <v>590</v>
      </c>
      <c r="H57" s="233">
        <v>681</v>
      </c>
      <c r="I57" s="233">
        <v>760</v>
      </c>
      <c r="J57" s="234">
        <v>838</v>
      </c>
      <c r="K57" s="233">
        <v>455</v>
      </c>
      <c r="L57" s="233">
        <v>500</v>
      </c>
      <c r="M57" s="233">
        <v>643</v>
      </c>
      <c r="N57" s="233">
        <v>865</v>
      </c>
      <c r="O57" s="233">
        <v>933</v>
      </c>
      <c r="P57" s="234">
        <v>1024</v>
      </c>
    </row>
    <row r="58" spans="1:16">
      <c r="A58" t="s">
        <v>131</v>
      </c>
      <c r="B58" t="s">
        <v>449</v>
      </c>
      <c r="C58" t="s">
        <v>131</v>
      </c>
      <c r="E58" s="233">
        <v>455</v>
      </c>
      <c r="F58" s="233">
        <v>511</v>
      </c>
      <c r="G58" s="233">
        <v>613</v>
      </c>
      <c r="H58" s="233">
        <v>708</v>
      </c>
      <c r="I58" s="233">
        <v>791</v>
      </c>
      <c r="J58" s="234">
        <v>872</v>
      </c>
      <c r="K58" s="233">
        <v>455</v>
      </c>
      <c r="L58" s="233">
        <v>542</v>
      </c>
      <c r="M58" s="233">
        <v>643</v>
      </c>
      <c r="N58" s="233">
        <v>939</v>
      </c>
      <c r="O58" s="233">
        <v>942</v>
      </c>
      <c r="P58" s="234">
        <v>1083</v>
      </c>
    </row>
    <row r="59" spans="1:16">
      <c r="A59" s="163" t="s">
        <v>41</v>
      </c>
      <c r="B59" s="163" t="s">
        <v>451</v>
      </c>
      <c r="C59" s="163" t="s">
        <v>41</v>
      </c>
      <c r="D59" s="163"/>
      <c r="E59" s="233">
        <v>607</v>
      </c>
      <c r="F59" s="233">
        <v>660</v>
      </c>
      <c r="G59" s="233">
        <v>792</v>
      </c>
      <c r="H59" s="233">
        <v>915</v>
      </c>
      <c r="I59" s="233">
        <v>1021</v>
      </c>
      <c r="J59" s="234">
        <v>1126</v>
      </c>
      <c r="K59" s="233">
        <v>607</v>
      </c>
      <c r="L59" s="233">
        <v>728</v>
      </c>
      <c r="M59" s="233">
        <v>921</v>
      </c>
      <c r="N59" s="233">
        <v>1182</v>
      </c>
      <c r="O59" s="233">
        <v>1299</v>
      </c>
      <c r="P59" s="234">
        <v>1415</v>
      </c>
    </row>
    <row r="60" spans="1:16">
      <c r="A60" t="s">
        <v>132</v>
      </c>
      <c r="B60" t="s">
        <v>454</v>
      </c>
      <c r="C60" t="s">
        <v>132</v>
      </c>
      <c r="E60" s="233">
        <v>455</v>
      </c>
      <c r="F60" s="233">
        <v>498</v>
      </c>
      <c r="G60" s="233">
        <v>597</v>
      </c>
      <c r="H60" s="233">
        <v>690</v>
      </c>
      <c r="I60" s="233">
        <v>770</v>
      </c>
      <c r="J60" s="234">
        <v>850</v>
      </c>
      <c r="K60" s="233">
        <v>455</v>
      </c>
      <c r="L60" s="233">
        <v>536</v>
      </c>
      <c r="M60" s="233">
        <v>643</v>
      </c>
      <c r="N60" s="233">
        <v>865</v>
      </c>
      <c r="O60" s="233">
        <v>945</v>
      </c>
      <c r="P60" s="234">
        <v>1024</v>
      </c>
    </row>
    <row r="61" spans="1:16">
      <c r="A61" t="s">
        <v>134</v>
      </c>
      <c r="B61" t="s">
        <v>457</v>
      </c>
      <c r="C61" t="s">
        <v>134</v>
      </c>
      <c r="E61" s="233">
        <v>455</v>
      </c>
      <c r="F61" s="233">
        <v>475</v>
      </c>
      <c r="G61" s="233">
        <v>590</v>
      </c>
      <c r="H61" s="233">
        <v>681</v>
      </c>
      <c r="I61" s="233">
        <v>760</v>
      </c>
      <c r="J61" s="234">
        <v>838</v>
      </c>
      <c r="K61" s="233">
        <v>455</v>
      </c>
      <c r="L61" s="233">
        <v>475</v>
      </c>
      <c r="M61" s="233">
        <v>643</v>
      </c>
      <c r="N61" s="233">
        <v>896</v>
      </c>
      <c r="O61" s="233">
        <v>899</v>
      </c>
      <c r="P61" s="234">
        <v>1034</v>
      </c>
    </row>
    <row r="62" spans="1:16">
      <c r="A62" s="163" t="s">
        <v>42</v>
      </c>
      <c r="B62" s="163" t="s">
        <v>459</v>
      </c>
      <c r="C62" s="163" t="s">
        <v>42</v>
      </c>
      <c r="D62" s="163"/>
      <c r="E62" s="233">
        <v>607</v>
      </c>
      <c r="F62" s="233">
        <v>660</v>
      </c>
      <c r="G62" s="233">
        <v>792</v>
      </c>
      <c r="H62" s="233">
        <v>915</v>
      </c>
      <c r="I62" s="233">
        <v>1021</v>
      </c>
      <c r="J62" s="234">
        <v>1126</v>
      </c>
      <c r="K62" s="233">
        <v>607</v>
      </c>
      <c r="L62" s="233">
        <v>728</v>
      </c>
      <c r="M62" s="233">
        <v>921</v>
      </c>
      <c r="N62" s="233">
        <v>1182</v>
      </c>
      <c r="O62" s="233">
        <v>1299</v>
      </c>
      <c r="P62" s="234">
        <v>1415</v>
      </c>
    </row>
    <row r="63" spans="1:16">
      <c r="A63" s="163" t="s">
        <v>43</v>
      </c>
      <c r="B63" s="163" t="s">
        <v>461</v>
      </c>
      <c r="C63" s="163" t="s">
        <v>43</v>
      </c>
      <c r="D63" s="163"/>
      <c r="E63" s="233">
        <v>607</v>
      </c>
      <c r="F63" s="233">
        <v>660</v>
      </c>
      <c r="G63" s="233">
        <v>792</v>
      </c>
      <c r="H63" s="233">
        <v>915</v>
      </c>
      <c r="I63" s="233">
        <v>1021</v>
      </c>
      <c r="J63" s="234">
        <v>1126</v>
      </c>
      <c r="K63" s="233">
        <v>607</v>
      </c>
      <c r="L63" s="233">
        <v>728</v>
      </c>
      <c r="M63" s="233">
        <v>921</v>
      </c>
      <c r="N63" s="233">
        <v>1182</v>
      </c>
      <c r="O63" s="233">
        <v>1299</v>
      </c>
      <c r="P63" s="234">
        <v>1415</v>
      </c>
    </row>
    <row r="64" spans="1:16">
      <c r="A64" t="s">
        <v>133</v>
      </c>
      <c r="B64" t="s">
        <v>464</v>
      </c>
      <c r="C64" t="s">
        <v>133</v>
      </c>
      <c r="E64" s="233">
        <v>472</v>
      </c>
      <c r="F64" s="233">
        <v>475</v>
      </c>
      <c r="G64" s="233">
        <v>642</v>
      </c>
      <c r="H64" s="233">
        <v>742</v>
      </c>
      <c r="I64" s="233">
        <v>828</v>
      </c>
      <c r="J64" s="234">
        <v>914</v>
      </c>
      <c r="K64" s="233">
        <v>472</v>
      </c>
      <c r="L64" s="233">
        <v>475</v>
      </c>
      <c r="M64" s="233">
        <v>643</v>
      </c>
      <c r="N64" s="233">
        <v>801</v>
      </c>
      <c r="O64" s="233">
        <v>933</v>
      </c>
      <c r="P64" s="234">
        <v>1073</v>
      </c>
    </row>
    <row r="65" spans="1:16">
      <c r="A65" t="s">
        <v>135</v>
      </c>
      <c r="B65" t="s">
        <v>467</v>
      </c>
      <c r="C65" t="s">
        <v>135</v>
      </c>
      <c r="E65" s="233">
        <v>455</v>
      </c>
      <c r="F65" s="233">
        <v>496</v>
      </c>
      <c r="G65" s="233">
        <v>596</v>
      </c>
      <c r="H65" s="233">
        <v>689</v>
      </c>
      <c r="I65" s="233">
        <v>768</v>
      </c>
      <c r="J65" s="234">
        <v>848</v>
      </c>
      <c r="K65" s="233">
        <v>455</v>
      </c>
      <c r="L65" s="233">
        <v>500</v>
      </c>
      <c r="M65" s="233">
        <v>643</v>
      </c>
      <c r="N65" s="233">
        <v>801</v>
      </c>
      <c r="O65" s="233">
        <v>933</v>
      </c>
      <c r="P65" s="234">
        <v>1062</v>
      </c>
    </row>
    <row r="66" spans="1:16">
      <c r="A66" t="s">
        <v>136</v>
      </c>
      <c r="B66" t="s">
        <v>470</v>
      </c>
      <c r="C66" t="s">
        <v>136</v>
      </c>
      <c r="E66" s="233">
        <v>455</v>
      </c>
      <c r="F66" s="233">
        <v>491</v>
      </c>
      <c r="G66" s="233">
        <v>590</v>
      </c>
      <c r="H66" s="233">
        <v>681</v>
      </c>
      <c r="I66" s="233">
        <v>760</v>
      </c>
      <c r="J66" s="234">
        <v>838</v>
      </c>
      <c r="K66" s="233">
        <v>455</v>
      </c>
      <c r="L66" s="233">
        <v>542</v>
      </c>
      <c r="M66" s="233">
        <v>643</v>
      </c>
      <c r="N66" s="233">
        <v>801</v>
      </c>
      <c r="O66" s="233">
        <v>859</v>
      </c>
      <c r="P66" s="234">
        <v>988</v>
      </c>
    </row>
    <row r="67" spans="1:16">
      <c r="A67" t="s">
        <v>137</v>
      </c>
      <c r="B67" t="s">
        <v>473</v>
      </c>
      <c r="C67" t="s">
        <v>137</v>
      </c>
      <c r="E67" s="233">
        <v>455</v>
      </c>
      <c r="F67" s="233">
        <v>475</v>
      </c>
      <c r="G67" s="233">
        <v>643</v>
      </c>
      <c r="H67" s="233">
        <v>767</v>
      </c>
      <c r="I67" s="233">
        <v>856</v>
      </c>
      <c r="J67" s="234">
        <v>944</v>
      </c>
      <c r="K67" s="233">
        <v>455</v>
      </c>
      <c r="L67" s="233">
        <v>475</v>
      </c>
      <c r="M67" s="233">
        <v>643</v>
      </c>
      <c r="N67" s="233">
        <v>801</v>
      </c>
      <c r="O67" s="233">
        <v>933</v>
      </c>
      <c r="P67" s="234">
        <v>1073</v>
      </c>
    </row>
    <row r="68" spans="1:16">
      <c r="A68" t="s">
        <v>138</v>
      </c>
      <c r="B68" t="s">
        <v>476</v>
      </c>
      <c r="C68" t="s">
        <v>138</v>
      </c>
      <c r="E68" s="233">
        <v>458</v>
      </c>
      <c r="F68" s="233">
        <v>491</v>
      </c>
      <c r="G68" s="233">
        <v>590</v>
      </c>
      <c r="H68" s="233">
        <v>681</v>
      </c>
      <c r="I68" s="233">
        <v>760</v>
      </c>
      <c r="J68" s="234">
        <v>838</v>
      </c>
      <c r="K68" s="233">
        <v>498</v>
      </c>
      <c r="L68" s="233">
        <v>593</v>
      </c>
      <c r="M68" s="233">
        <v>703</v>
      </c>
      <c r="N68" s="233">
        <v>865</v>
      </c>
      <c r="O68" s="233">
        <v>945</v>
      </c>
      <c r="P68" s="234">
        <v>1024</v>
      </c>
    </row>
    <row r="69" spans="1:16">
      <c r="A69" t="s">
        <v>139</v>
      </c>
      <c r="B69" t="s">
        <v>479</v>
      </c>
      <c r="C69" t="s">
        <v>139</v>
      </c>
      <c r="E69" s="233">
        <v>458</v>
      </c>
      <c r="F69" s="233">
        <v>475</v>
      </c>
      <c r="G69" s="233">
        <v>590</v>
      </c>
      <c r="H69" s="233">
        <v>681</v>
      </c>
      <c r="I69" s="233">
        <v>760</v>
      </c>
      <c r="J69" s="234">
        <v>838</v>
      </c>
      <c r="K69" s="233">
        <v>472</v>
      </c>
      <c r="L69" s="233">
        <v>475</v>
      </c>
      <c r="M69" s="233">
        <v>643</v>
      </c>
      <c r="N69" s="233">
        <v>801</v>
      </c>
      <c r="O69" s="233">
        <v>945</v>
      </c>
      <c r="P69" s="234">
        <v>1024</v>
      </c>
    </row>
    <row r="70" spans="1:16">
      <c r="A70" s="163" t="s">
        <v>73</v>
      </c>
      <c r="B70" s="163" t="s">
        <v>482</v>
      </c>
      <c r="C70" s="163" t="s">
        <v>73</v>
      </c>
      <c r="D70" s="163"/>
      <c r="E70" s="233">
        <v>522</v>
      </c>
      <c r="F70" s="233">
        <v>559</v>
      </c>
      <c r="G70" s="233">
        <v>671</v>
      </c>
      <c r="H70" s="233">
        <v>775</v>
      </c>
      <c r="I70" s="233">
        <v>865</v>
      </c>
      <c r="J70" s="234">
        <v>954</v>
      </c>
      <c r="K70" s="233">
        <v>659</v>
      </c>
      <c r="L70" s="233">
        <v>707</v>
      </c>
      <c r="M70" s="233">
        <v>851</v>
      </c>
      <c r="N70" s="233">
        <v>974</v>
      </c>
      <c r="O70" s="233">
        <v>1066</v>
      </c>
      <c r="P70" s="234">
        <v>1158</v>
      </c>
    </row>
    <row r="71" spans="1:16">
      <c r="A71" t="s">
        <v>140</v>
      </c>
      <c r="B71" t="s">
        <v>485</v>
      </c>
      <c r="C71" t="s">
        <v>140</v>
      </c>
      <c r="E71" s="233">
        <v>455</v>
      </c>
      <c r="F71" s="233">
        <v>491</v>
      </c>
      <c r="G71" s="233">
        <v>590</v>
      </c>
      <c r="H71" s="233">
        <v>681</v>
      </c>
      <c r="I71" s="233">
        <v>760</v>
      </c>
      <c r="J71" s="234">
        <v>838</v>
      </c>
      <c r="K71" s="233">
        <v>455</v>
      </c>
      <c r="L71" s="233">
        <v>500</v>
      </c>
      <c r="M71" s="233">
        <v>643</v>
      </c>
      <c r="N71" s="233">
        <v>801</v>
      </c>
      <c r="O71" s="233">
        <v>933</v>
      </c>
      <c r="P71" s="234">
        <v>1024</v>
      </c>
    </row>
    <row r="72" spans="1:16">
      <c r="A72" s="163" t="s">
        <v>51</v>
      </c>
      <c r="B72" s="163" t="s">
        <v>490</v>
      </c>
      <c r="C72" s="163" t="s">
        <v>51</v>
      </c>
      <c r="D72" s="163"/>
      <c r="E72" s="235">
        <v>458</v>
      </c>
      <c r="F72" s="235">
        <v>491</v>
      </c>
      <c r="G72" s="235">
        <v>590</v>
      </c>
      <c r="H72" s="235">
        <v>681</v>
      </c>
      <c r="I72" s="235">
        <v>760</v>
      </c>
      <c r="J72" s="236">
        <v>838</v>
      </c>
      <c r="K72" s="235">
        <v>585</v>
      </c>
      <c r="L72" s="235">
        <v>628</v>
      </c>
      <c r="M72" s="235">
        <v>756</v>
      </c>
      <c r="N72" s="235">
        <v>865</v>
      </c>
      <c r="O72" s="235">
        <v>945</v>
      </c>
      <c r="P72" s="236">
        <v>1024</v>
      </c>
    </row>
    <row r="73" spans="1:16">
      <c r="A73" s="163" t="s">
        <v>44</v>
      </c>
      <c r="B73" s="163" t="s">
        <v>487</v>
      </c>
      <c r="C73" s="163" t="s">
        <v>44</v>
      </c>
      <c r="D73" s="163"/>
      <c r="E73" s="235">
        <v>607</v>
      </c>
      <c r="F73" s="235">
        <v>660</v>
      </c>
      <c r="G73" s="235">
        <v>792</v>
      </c>
      <c r="H73" s="235">
        <v>915</v>
      </c>
      <c r="I73" s="235">
        <v>1021</v>
      </c>
      <c r="J73" s="236">
        <v>1126</v>
      </c>
      <c r="K73" s="235">
        <v>607</v>
      </c>
      <c r="L73" s="235">
        <v>728</v>
      </c>
      <c r="M73" s="235">
        <v>921</v>
      </c>
      <c r="N73" s="235">
        <v>1182</v>
      </c>
      <c r="O73" s="235">
        <v>1299</v>
      </c>
      <c r="P73" s="236">
        <v>1415</v>
      </c>
    </row>
    <row r="74" spans="1:16">
      <c r="A74" t="s">
        <v>141</v>
      </c>
      <c r="B74" t="s">
        <v>493</v>
      </c>
      <c r="C74" t="s">
        <v>141</v>
      </c>
      <c r="E74" s="233">
        <v>480</v>
      </c>
      <c r="F74" s="233">
        <v>514</v>
      </c>
      <c r="G74" s="233">
        <v>617</v>
      </c>
      <c r="H74" s="233">
        <v>712</v>
      </c>
      <c r="I74" s="233">
        <v>795</v>
      </c>
      <c r="J74" s="234">
        <v>877</v>
      </c>
      <c r="K74" s="233">
        <v>543</v>
      </c>
      <c r="L74" s="233">
        <v>547</v>
      </c>
      <c r="M74" s="233">
        <v>718</v>
      </c>
      <c r="N74" s="233">
        <v>947</v>
      </c>
      <c r="O74" s="233">
        <v>968</v>
      </c>
      <c r="P74" s="234">
        <v>1113</v>
      </c>
    </row>
    <row r="75" spans="1:16">
      <c r="A75" t="s">
        <v>142</v>
      </c>
      <c r="B75" t="s">
        <v>496</v>
      </c>
      <c r="C75" t="s">
        <v>142</v>
      </c>
      <c r="E75" s="233">
        <v>432</v>
      </c>
      <c r="F75" s="233">
        <v>475</v>
      </c>
      <c r="G75" s="233">
        <v>590</v>
      </c>
      <c r="H75" s="233">
        <v>681</v>
      </c>
      <c r="I75" s="233">
        <v>760</v>
      </c>
      <c r="J75" s="234">
        <v>838</v>
      </c>
      <c r="K75" s="233">
        <v>432</v>
      </c>
      <c r="L75" s="233">
        <v>475</v>
      </c>
      <c r="M75" s="233">
        <v>643</v>
      </c>
      <c r="N75" s="233">
        <v>865</v>
      </c>
      <c r="O75" s="233">
        <v>891</v>
      </c>
      <c r="P75" s="234">
        <v>1024</v>
      </c>
    </row>
    <row r="76" spans="1:16">
      <c r="A76" t="s">
        <v>143</v>
      </c>
      <c r="B76" t="s">
        <v>499</v>
      </c>
      <c r="C76" t="s">
        <v>143</v>
      </c>
      <c r="E76" s="233">
        <v>386</v>
      </c>
      <c r="F76" s="233">
        <v>480</v>
      </c>
      <c r="G76" s="233">
        <v>641</v>
      </c>
      <c r="H76" s="233">
        <v>740</v>
      </c>
      <c r="I76" s="233">
        <v>826</v>
      </c>
      <c r="J76" s="234">
        <v>911</v>
      </c>
      <c r="K76" s="233">
        <v>386</v>
      </c>
      <c r="L76" s="233">
        <v>480</v>
      </c>
      <c r="M76" s="233">
        <v>649</v>
      </c>
      <c r="N76" s="233">
        <v>892</v>
      </c>
      <c r="O76" s="233">
        <v>1051</v>
      </c>
      <c r="P76" s="234">
        <v>1152</v>
      </c>
    </row>
    <row r="77" spans="1:16">
      <c r="A77" t="s">
        <v>144</v>
      </c>
      <c r="B77" t="s">
        <v>502</v>
      </c>
      <c r="C77" t="s">
        <v>144</v>
      </c>
      <c r="E77" s="233">
        <v>455</v>
      </c>
      <c r="F77" s="233">
        <v>475</v>
      </c>
      <c r="G77" s="233">
        <v>643</v>
      </c>
      <c r="H77" s="233">
        <v>784</v>
      </c>
      <c r="I77" s="233">
        <v>859</v>
      </c>
      <c r="J77" s="234">
        <v>965</v>
      </c>
      <c r="K77" s="233">
        <v>455</v>
      </c>
      <c r="L77" s="233">
        <v>475</v>
      </c>
      <c r="M77" s="233">
        <v>643</v>
      </c>
      <c r="N77" s="233">
        <v>812</v>
      </c>
      <c r="O77" s="233">
        <v>859</v>
      </c>
      <c r="P77" s="234">
        <v>988</v>
      </c>
    </row>
    <row r="78" spans="1:16">
      <c r="A78" t="s">
        <v>145</v>
      </c>
      <c r="B78" t="s">
        <v>505</v>
      </c>
      <c r="C78" t="s">
        <v>145</v>
      </c>
      <c r="E78" s="233">
        <v>455</v>
      </c>
      <c r="F78" s="233">
        <v>475</v>
      </c>
      <c r="G78" s="233">
        <v>631</v>
      </c>
      <c r="H78" s="233">
        <v>729</v>
      </c>
      <c r="I78" s="233">
        <v>813</v>
      </c>
      <c r="J78" s="234">
        <v>898</v>
      </c>
      <c r="K78" s="233">
        <v>455</v>
      </c>
      <c r="L78" s="233">
        <v>475</v>
      </c>
      <c r="M78" s="233">
        <v>643</v>
      </c>
      <c r="N78" s="233">
        <v>948</v>
      </c>
      <c r="O78" s="233">
        <v>951</v>
      </c>
      <c r="P78" s="234">
        <v>1094</v>
      </c>
    </row>
    <row r="79" spans="1:16">
      <c r="A79" t="s">
        <v>146</v>
      </c>
      <c r="B79" t="s">
        <v>508</v>
      </c>
      <c r="C79" t="s">
        <v>146</v>
      </c>
      <c r="E79" s="233">
        <v>455</v>
      </c>
      <c r="F79" s="233">
        <v>491</v>
      </c>
      <c r="G79" s="233">
        <v>590</v>
      </c>
      <c r="H79" s="233">
        <v>681</v>
      </c>
      <c r="I79" s="233">
        <v>760</v>
      </c>
      <c r="J79" s="234">
        <v>838</v>
      </c>
      <c r="K79" s="233">
        <v>455</v>
      </c>
      <c r="L79" s="233">
        <v>542</v>
      </c>
      <c r="M79" s="233">
        <v>643</v>
      </c>
      <c r="N79" s="233">
        <v>865</v>
      </c>
      <c r="O79" s="233">
        <v>945</v>
      </c>
      <c r="P79" s="234">
        <v>1024</v>
      </c>
    </row>
    <row r="80" spans="1:16">
      <c r="A80" t="s">
        <v>147</v>
      </c>
      <c r="B80" t="s">
        <v>511</v>
      </c>
      <c r="C80" t="s">
        <v>147</v>
      </c>
      <c r="E80" s="233">
        <v>455</v>
      </c>
      <c r="F80" s="233">
        <v>491</v>
      </c>
      <c r="G80" s="233">
        <v>590</v>
      </c>
      <c r="H80" s="233">
        <v>681</v>
      </c>
      <c r="I80" s="233">
        <v>760</v>
      </c>
      <c r="J80" s="234">
        <v>838</v>
      </c>
      <c r="K80" s="233">
        <v>455</v>
      </c>
      <c r="L80" s="233">
        <v>500</v>
      </c>
      <c r="M80" s="233">
        <v>643</v>
      </c>
      <c r="N80" s="233">
        <v>865</v>
      </c>
      <c r="O80" s="233">
        <v>945</v>
      </c>
      <c r="P80" s="234">
        <v>1024</v>
      </c>
    </row>
    <row r="81" spans="1:16">
      <c r="A81" s="163" t="s">
        <v>53</v>
      </c>
      <c r="B81" s="163" t="s">
        <v>513</v>
      </c>
      <c r="C81" s="163" t="s">
        <v>53</v>
      </c>
      <c r="D81" s="163"/>
      <c r="E81" s="233">
        <v>599</v>
      </c>
      <c r="F81" s="233">
        <v>650</v>
      </c>
      <c r="G81" s="233">
        <v>780</v>
      </c>
      <c r="H81" s="233">
        <v>901</v>
      </c>
      <c r="I81" s="233">
        <v>1005</v>
      </c>
      <c r="J81" s="234">
        <v>1109</v>
      </c>
      <c r="K81" s="233">
        <v>599</v>
      </c>
      <c r="L81" s="233">
        <v>721</v>
      </c>
      <c r="M81" s="233">
        <v>890</v>
      </c>
      <c r="N81" s="233">
        <v>1159</v>
      </c>
      <c r="O81" s="233">
        <v>1273</v>
      </c>
      <c r="P81" s="234">
        <v>1386</v>
      </c>
    </row>
    <row r="82" spans="1:16">
      <c r="A82" t="s">
        <v>148</v>
      </c>
      <c r="B82" t="s">
        <v>516</v>
      </c>
      <c r="C82" t="s">
        <v>148</v>
      </c>
      <c r="E82" s="233">
        <v>455</v>
      </c>
      <c r="F82" s="233">
        <v>475</v>
      </c>
      <c r="G82" s="233">
        <v>643</v>
      </c>
      <c r="H82" s="233">
        <v>789</v>
      </c>
      <c r="I82" s="233">
        <v>881</v>
      </c>
      <c r="J82" s="234">
        <v>971</v>
      </c>
      <c r="K82" s="233">
        <v>455</v>
      </c>
      <c r="L82" s="233">
        <v>475</v>
      </c>
      <c r="M82" s="233">
        <v>643</v>
      </c>
      <c r="N82" s="233">
        <v>948</v>
      </c>
      <c r="O82" s="233">
        <v>1086</v>
      </c>
      <c r="P82" s="234">
        <v>1180</v>
      </c>
    </row>
    <row r="83" spans="1:16">
      <c r="A83" t="s">
        <v>149</v>
      </c>
      <c r="B83" t="s">
        <v>519</v>
      </c>
      <c r="C83" t="s">
        <v>149</v>
      </c>
      <c r="E83" s="233">
        <v>410</v>
      </c>
      <c r="F83" s="233">
        <v>509</v>
      </c>
      <c r="G83" s="233">
        <v>657</v>
      </c>
      <c r="H83" s="233">
        <v>759</v>
      </c>
      <c r="I83" s="233">
        <v>847</v>
      </c>
      <c r="J83" s="234">
        <v>935</v>
      </c>
      <c r="K83" s="233">
        <v>410</v>
      </c>
      <c r="L83" s="233">
        <v>509</v>
      </c>
      <c r="M83" s="233">
        <v>689</v>
      </c>
      <c r="N83" s="233">
        <v>858</v>
      </c>
      <c r="O83" s="233">
        <v>999</v>
      </c>
      <c r="P83" s="234">
        <v>1149</v>
      </c>
    </row>
    <row r="84" spans="1:16">
      <c r="A84" t="s">
        <v>150</v>
      </c>
      <c r="B84" t="s">
        <v>522</v>
      </c>
      <c r="C84" t="s">
        <v>150</v>
      </c>
      <c r="E84" s="233">
        <v>455</v>
      </c>
      <c r="F84" s="233">
        <v>491</v>
      </c>
      <c r="G84" s="233">
        <v>590</v>
      </c>
      <c r="H84" s="233">
        <v>681</v>
      </c>
      <c r="I84" s="233">
        <v>760</v>
      </c>
      <c r="J84" s="234">
        <v>838</v>
      </c>
      <c r="K84" s="233">
        <v>455</v>
      </c>
      <c r="L84" s="233">
        <v>542</v>
      </c>
      <c r="M84" s="233">
        <v>643</v>
      </c>
      <c r="N84" s="233">
        <v>865</v>
      </c>
      <c r="O84" s="233">
        <v>945</v>
      </c>
      <c r="P84" s="234">
        <v>1024</v>
      </c>
    </row>
    <row r="85" spans="1:16">
      <c r="A85" t="s">
        <v>151</v>
      </c>
      <c r="B85" t="s">
        <v>525</v>
      </c>
      <c r="C85" t="s">
        <v>151</v>
      </c>
      <c r="E85" s="233">
        <v>455</v>
      </c>
      <c r="F85" s="233">
        <v>475</v>
      </c>
      <c r="G85" s="233">
        <v>642</v>
      </c>
      <c r="H85" s="233">
        <v>742</v>
      </c>
      <c r="I85" s="233">
        <v>828</v>
      </c>
      <c r="J85" s="234">
        <v>914</v>
      </c>
      <c r="K85" s="233">
        <v>455</v>
      </c>
      <c r="L85" s="233">
        <v>475</v>
      </c>
      <c r="M85" s="233">
        <v>643</v>
      </c>
      <c r="N85" s="233">
        <v>904</v>
      </c>
      <c r="O85" s="233">
        <v>962</v>
      </c>
      <c r="P85" s="234">
        <v>1106</v>
      </c>
    </row>
    <row r="86" spans="1:16">
      <c r="A86" s="163" t="s">
        <v>54</v>
      </c>
      <c r="B86" s="163" t="s">
        <v>527</v>
      </c>
      <c r="C86" s="163" t="s">
        <v>54</v>
      </c>
      <c r="D86" s="163"/>
      <c r="E86" s="233">
        <v>599</v>
      </c>
      <c r="F86" s="233">
        <v>650</v>
      </c>
      <c r="G86" s="233">
        <v>780</v>
      </c>
      <c r="H86" s="233">
        <v>901</v>
      </c>
      <c r="I86" s="233">
        <v>1005</v>
      </c>
      <c r="J86" s="234">
        <v>1109</v>
      </c>
      <c r="K86" s="233">
        <v>599</v>
      </c>
      <c r="L86" s="233">
        <v>721</v>
      </c>
      <c r="M86" s="233">
        <v>890</v>
      </c>
      <c r="N86" s="233">
        <v>1159</v>
      </c>
      <c r="O86" s="233">
        <v>1273</v>
      </c>
      <c r="P86" s="234">
        <v>1386</v>
      </c>
    </row>
    <row r="87" spans="1:16">
      <c r="A87" t="s">
        <v>152</v>
      </c>
      <c r="B87" t="s">
        <v>530</v>
      </c>
      <c r="C87" t="s">
        <v>152</v>
      </c>
      <c r="E87" s="233">
        <v>455</v>
      </c>
      <c r="F87" s="233">
        <v>531</v>
      </c>
      <c r="G87" s="233">
        <v>638</v>
      </c>
      <c r="H87" s="233">
        <v>737</v>
      </c>
      <c r="I87" s="233">
        <v>822</v>
      </c>
      <c r="J87" s="234">
        <v>908</v>
      </c>
      <c r="K87" s="233">
        <v>455</v>
      </c>
      <c r="L87" s="233">
        <v>542</v>
      </c>
      <c r="M87" s="233">
        <v>643</v>
      </c>
      <c r="N87" s="233">
        <v>926</v>
      </c>
      <c r="O87" s="233">
        <v>951</v>
      </c>
      <c r="P87" s="234">
        <v>1094</v>
      </c>
    </row>
    <row r="88" spans="1:16">
      <c r="A88" t="s">
        <v>153</v>
      </c>
      <c r="B88" t="s">
        <v>533</v>
      </c>
      <c r="C88" t="s">
        <v>153</v>
      </c>
      <c r="E88" s="233">
        <v>586</v>
      </c>
      <c r="F88" s="233">
        <v>628</v>
      </c>
      <c r="G88" s="233">
        <v>753</v>
      </c>
      <c r="H88" s="233">
        <v>871</v>
      </c>
      <c r="I88" s="233">
        <v>972</v>
      </c>
      <c r="J88" s="234">
        <v>1072</v>
      </c>
      <c r="K88" s="233">
        <v>602</v>
      </c>
      <c r="L88" s="233">
        <v>628</v>
      </c>
      <c r="M88" s="233">
        <v>850</v>
      </c>
      <c r="N88" s="233">
        <v>1059</v>
      </c>
      <c r="O88" s="233">
        <v>1253</v>
      </c>
      <c r="P88" s="234">
        <v>1363</v>
      </c>
    </row>
    <row r="89" spans="1:16">
      <c r="A89" t="s">
        <v>154</v>
      </c>
      <c r="B89" t="s">
        <v>536</v>
      </c>
      <c r="C89" t="s">
        <v>154</v>
      </c>
      <c r="E89" s="233">
        <v>461</v>
      </c>
      <c r="F89" s="233">
        <v>506</v>
      </c>
      <c r="G89" s="233">
        <v>651</v>
      </c>
      <c r="H89" s="233">
        <v>811</v>
      </c>
      <c r="I89" s="233">
        <v>944</v>
      </c>
      <c r="J89" s="234">
        <v>1086</v>
      </c>
      <c r="K89" s="233">
        <v>461</v>
      </c>
      <c r="L89" s="233">
        <v>506</v>
      </c>
      <c r="M89" s="233">
        <v>651</v>
      </c>
      <c r="N89" s="233">
        <v>811</v>
      </c>
      <c r="O89" s="233">
        <v>944</v>
      </c>
      <c r="P89" s="234">
        <v>1086</v>
      </c>
    </row>
    <row r="90" spans="1:16">
      <c r="A90" s="163" t="s">
        <v>88</v>
      </c>
      <c r="B90" s="163" t="s">
        <v>539</v>
      </c>
      <c r="C90" s="163" t="s">
        <v>88</v>
      </c>
      <c r="D90" s="163"/>
      <c r="E90" s="233">
        <v>502</v>
      </c>
      <c r="F90" s="233">
        <v>538</v>
      </c>
      <c r="G90" s="233">
        <v>646</v>
      </c>
      <c r="H90" s="233">
        <v>746</v>
      </c>
      <c r="I90" s="233">
        <v>832</v>
      </c>
      <c r="J90" s="234">
        <v>918</v>
      </c>
      <c r="K90" s="233">
        <v>550</v>
      </c>
      <c r="L90" s="233">
        <v>587</v>
      </c>
      <c r="M90" s="233">
        <v>742</v>
      </c>
      <c r="N90" s="233">
        <v>924</v>
      </c>
      <c r="O90" s="233">
        <v>1025</v>
      </c>
      <c r="P90" s="234">
        <v>1112</v>
      </c>
    </row>
    <row r="91" spans="1:16">
      <c r="A91" t="s">
        <v>155</v>
      </c>
      <c r="B91" t="s">
        <v>542</v>
      </c>
      <c r="C91" t="s">
        <v>155</v>
      </c>
      <c r="E91" s="233">
        <v>458</v>
      </c>
      <c r="F91" s="233">
        <v>475</v>
      </c>
      <c r="G91" s="233">
        <v>590</v>
      </c>
      <c r="H91" s="233">
        <v>681</v>
      </c>
      <c r="I91" s="233">
        <v>760</v>
      </c>
      <c r="J91" s="234">
        <v>838</v>
      </c>
      <c r="K91" s="233">
        <v>472</v>
      </c>
      <c r="L91" s="233">
        <v>475</v>
      </c>
      <c r="M91" s="233">
        <v>643</v>
      </c>
      <c r="N91" s="233">
        <v>865</v>
      </c>
      <c r="O91" s="233">
        <v>945</v>
      </c>
      <c r="P91" s="234">
        <v>1024</v>
      </c>
    </row>
    <row r="92" spans="1:16">
      <c r="A92" t="s">
        <v>156</v>
      </c>
      <c r="B92" t="s">
        <v>545</v>
      </c>
      <c r="C92" t="s">
        <v>156</v>
      </c>
      <c r="E92" s="233">
        <v>455</v>
      </c>
      <c r="F92" s="233">
        <v>501</v>
      </c>
      <c r="G92" s="233">
        <v>643</v>
      </c>
      <c r="H92" s="233">
        <v>751</v>
      </c>
      <c r="I92" s="233">
        <v>838</v>
      </c>
      <c r="J92" s="234">
        <v>925</v>
      </c>
      <c r="K92" s="233">
        <v>455</v>
      </c>
      <c r="L92" s="233">
        <v>501</v>
      </c>
      <c r="M92" s="233">
        <v>643</v>
      </c>
      <c r="N92" s="233">
        <v>806</v>
      </c>
      <c r="O92" s="233">
        <v>1021</v>
      </c>
      <c r="P92" s="234">
        <v>1135</v>
      </c>
    </row>
    <row r="93" spans="1:16">
      <c r="A93" s="163" t="s">
        <v>83</v>
      </c>
      <c r="B93" s="163" t="s">
        <v>548</v>
      </c>
      <c r="C93" s="163" t="s">
        <v>83</v>
      </c>
      <c r="D93" s="163"/>
      <c r="E93" s="233">
        <v>510</v>
      </c>
      <c r="F93" s="233">
        <v>582</v>
      </c>
      <c r="G93" s="233">
        <v>698</v>
      </c>
      <c r="H93" s="233">
        <v>807</v>
      </c>
      <c r="I93" s="233">
        <v>901</v>
      </c>
      <c r="J93" s="234">
        <v>994</v>
      </c>
      <c r="K93" s="233">
        <v>510</v>
      </c>
      <c r="L93" s="233">
        <v>639</v>
      </c>
      <c r="M93" s="233">
        <v>827</v>
      </c>
      <c r="N93" s="233">
        <v>1017</v>
      </c>
      <c r="O93" s="233">
        <v>1115</v>
      </c>
      <c r="P93" s="234">
        <v>1211</v>
      </c>
    </row>
    <row r="94" spans="1:16">
      <c r="A94" s="163" t="s">
        <v>66</v>
      </c>
      <c r="B94" s="163" t="s">
        <v>551</v>
      </c>
      <c r="C94" s="163" t="s">
        <v>66</v>
      </c>
      <c r="D94" s="163"/>
      <c r="E94" s="233">
        <v>498</v>
      </c>
      <c r="F94" s="233">
        <v>534</v>
      </c>
      <c r="G94" s="233">
        <v>641</v>
      </c>
      <c r="H94" s="233">
        <v>740</v>
      </c>
      <c r="I94" s="233">
        <v>826</v>
      </c>
      <c r="J94" s="234">
        <v>911</v>
      </c>
      <c r="K94" s="233">
        <v>560</v>
      </c>
      <c r="L94" s="233">
        <v>565</v>
      </c>
      <c r="M94" s="233">
        <v>693</v>
      </c>
      <c r="N94" s="233">
        <v>863</v>
      </c>
      <c r="O94" s="233">
        <v>1046</v>
      </c>
      <c r="P94" s="234">
        <v>1136</v>
      </c>
    </row>
    <row r="95" spans="1:16">
      <c r="A95" t="s">
        <v>157</v>
      </c>
      <c r="B95" t="s">
        <v>554</v>
      </c>
      <c r="C95" t="s">
        <v>157</v>
      </c>
      <c r="E95" s="233">
        <v>457</v>
      </c>
      <c r="F95" s="233">
        <v>516</v>
      </c>
      <c r="G95" s="233">
        <v>641</v>
      </c>
      <c r="H95" s="233">
        <v>741</v>
      </c>
      <c r="I95" s="233">
        <v>827</v>
      </c>
      <c r="J95" s="234">
        <v>912</v>
      </c>
      <c r="K95" s="233">
        <v>457</v>
      </c>
      <c r="L95" s="233">
        <v>516</v>
      </c>
      <c r="M95" s="233">
        <v>646</v>
      </c>
      <c r="N95" s="233">
        <v>861</v>
      </c>
      <c r="O95" s="233">
        <v>937</v>
      </c>
      <c r="P95" s="234">
        <v>1078</v>
      </c>
    </row>
    <row r="96" spans="1:16">
      <c r="A96" s="163" t="s">
        <v>81</v>
      </c>
      <c r="B96" s="163" t="s">
        <v>556</v>
      </c>
      <c r="C96" s="163" t="s">
        <v>81</v>
      </c>
      <c r="D96" s="163"/>
      <c r="E96" s="233">
        <v>545</v>
      </c>
      <c r="F96" s="233">
        <v>583</v>
      </c>
      <c r="G96" s="233">
        <v>700</v>
      </c>
      <c r="H96" s="233">
        <v>808</v>
      </c>
      <c r="I96" s="233">
        <v>902</v>
      </c>
      <c r="J96" s="234">
        <v>996</v>
      </c>
      <c r="K96" s="233">
        <v>551</v>
      </c>
      <c r="L96" s="233">
        <v>695</v>
      </c>
      <c r="M96" s="233">
        <v>872</v>
      </c>
      <c r="N96" s="233">
        <v>1018</v>
      </c>
      <c r="O96" s="233">
        <v>1116</v>
      </c>
      <c r="P96" s="234">
        <v>1213</v>
      </c>
    </row>
    <row r="97" spans="1:16">
      <c r="A97" t="s">
        <v>158</v>
      </c>
      <c r="B97" t="s">
        <v>559</v>
      </c>
      <c r="C97" t="s">
        <v>158</v>
      </c>
      <c r="E97" s="233">
        <v>458</v>
      </c>
      <c r="F97" s="233">
        <v>491</v>
      </c>
      <c r="G97" s="233">
        <v>590</v>
      </c>
      <c r="H97" s="233">
        <v>681</v>
      </c>
      <c r="I97" s="233">
        <v>760</v>
      </c>
      <c r="J97" s="234">
        <v>838</v>
      </c>
      <c r="K97" s="233">
        <v>469</v>
      </c>
      <c r="L97" s="233">
        <v>505</v>
      </c>
      <c r="M97" s="233">
        <v>643</v>
      </c>
      <c r="N97" s="233">
        <v>865</v>
      </c>
      <c r="O97" s="233">
        <v>945</v>
      </c>
      <c r="P97" s="234">
        <v>1024</v>
      </c>
    </row>
    <row r="98" spans="1:16">
      <c r="A98" t="s">
        <v>159</v>
      </c>
      <c r="B98" t="s">
        <v>562</v>
      </c>
      <c r="C98" t="s">
        <v>159</v>
      </c>
      <c r="E98" s="233">
        <v>429</v>
      </c>
      <c r="F98" s="233">
        <v>491</v>
      </c>
      <c r="G98" s="233">
        <v>590</v>
      </c>
      <c r="H98" s="233">
        <v>681</v>
      </c>
      <c r="I98" s="233">
        <v>760</v>
      </c>
      <c r="J98" s="234">
        <v>838</v>
      </c>
      <c r="K98" s="233">
        <v>429</v>
      </c>
      <c r="L98" s="233">
        <v>500</v>
      </c>
      <c r="M98" s="233">
        <v>643</v>
      </c>
      <c r="N98" s="233">
        <v>865</v>
      </c>
      <c r="O98" s="233">
        <v>945</v>
      </c>
      <c r="P98" s="234">
        <v>1024</v>
      </c>
    </row>
    <row r="99" spans="1:16">
      <c r="A99" t="s">
        <v>160</v>
      </c>
      <c r="B99" t="s">
        <v>565</v>
      </c>
      <c r="C99" t="s">
        <v>160</v>
      </c>
      <c r="E99" s="233">
        <v>477</v>
      </c>
      <c r="F99" s="233">
        <v>501</v>
      </c>
      <c r="G99" s="233">
        <v>613</v>
      </c>
      <c r="H99" s="233">
        <v>708</v>
      </c>
      <c r="I99" s="233">
        <v>791</v>
      </c>
      <c r="J99" s="234">
        <v>872</v>
      </c>
      <c r="K99" s="233">
        <v>480</v>
      </c>
      <c r="L99" s="233">
        <v>501</v>
      </c>
      <c r="M99" s="233">
        <v>678</v>
      </c>
      <c r="N99" s="233">
        <v>943</v>
      </c>
      <c r="O99" s="233">
        <v>1002</v>
      </c>
      <c r="P99" s="234">
        <v>1121</v>
      </c>
    </row>
    <row r="100" spans="1:16">
      <c r="A100" t="s">
        <v>161</v>
      </c>
      <c r="B100" t="s">
        <v>568</v>
      </c>
      <c r="C100" t="s">
        <v>161</v>
      </c>
      <c r="E100" s="233">
        <v>455</v>
      </c>
      <c r="F100" s="233">
        <v>542</v>
      </c>
      <c r="G100" s="233">
        <v>643</v>
      </c>
      <c r="H100" s="233">
        <v>794</v>
      </c>
      <c r="I100" s="233">
        <v>886</v>
      </c>
      <c r="J100" s="234">
        <v>978</v>
      </c>
      <c r="K100" s="233">
        <v>455</v>
      </c>
      <c r="L100" s="233">
        <v>542</v>
      </c>
      <c r="M100" s="233">
        <v>643</v>
      </c>
      <c r="N100" s="233">
        <v>850</v>
      </c>
      <c r="O100" s="233">
        <v>956</v>
      </c>
      <c r="P100" s="234">
        <v>1099</v>
      </c>
    </row>
    <row r="101" spans="1:16">
      <c r="A101" t="s">
        <v>162</v>
      </c>
      <c r="B101" t="s">
        <v>571</v>
      </c>
      <c r="C101" t="s">
        <v>162</v>
      </c>
      <c r="E101" s="233">
        <v>458</v>
      </c>
      <c r="F101" s="233">
        <v>491</v>
      </c>
      <c r="G101" s="233">
        <v>590</v>
      </c>
      <c r="H101" s="233">
        <v>681</v>
      </c>
      <c r="I101" s="233">
        <v>760</v>
      </c>
      <c r="J101" s="234">
        <v>838</v>
      </c>
      <c r="K101" s="233">
        <v>506</v>
      </c>
      <c r="L101" s="233">
        <v>556</v>
      </c>
      <c r="M101" s="233">
        <v>715</v>
      </c>
      <c r="N101" s="233">
        <v>865</v>
      </c>
      <c r="O101" s="233">
        <v>945</v>
      </c>
      <c r="P101" s="234">
        <v>1024</v>
      </c>
    </row>
    <row r="102" spans="1:16">
      <c r="A102" s="163" t="s">
        <v>30</v>
      </c>
      <c r="B102" s="163" t="s">
        <v>574</v>
      </c>
      <c r="C102" s="163" t="s">
        <v>30</v>
      </c>
      <c r="D102" s="163"/>
      <c r="E102" s="233">
        <v>487</v>
      </c>
      <c r="F102" s="233">
        <v>539</v>
      </c>
      <c r="G102" s="233">
        <v>647</v>
      </c>
      <c r="H102" s="233">
        <v>747</v>
      </c>
      <c r="I102" s="233">
        <v>833</v>
      </c>
      <c r="J102" s="234">
        <v>920</v>
      </c>
      <c r="K102" s="233">
        <v>487</v>
      </c>
      <c r="L102" s="233">
        <v>610</v>
      </c>
      <c r="M102" s="233">
        <v>757</v>
      </c>
      <c r="N102" s="233">
        <v>939</v>
      </c>
      <c r="O102" s="233">
        <v>1012</v>
      </c>
      <c r="P102" s="234">
        <v>1116</v>
      </c>
    </row>
    <row r="103" spans="1:16">
      <c r="A103" s="163" t="s">
        <v>55</v>
      </c>
      <c r="B103" s="163" t="s">
        <v>576</v>
      </c>
      <c r="C103" s="163" t="s">
        <v>55</v>
      </c>
      <c r="D103" s="163"/>
      <c r="E103" s="233">
        <v>599</v>
      </c>
      <c r="F103" s="233">
        <v>650</v>
      </c>
      <c r="G103" s="233">
        <v>780</v>
      </c>
      <c r="H103" s="233">
        <v>901</v>
      </c>
      <c r="I103" s="233">
        <v>1005</v>
      </c>
      <c r="J103" s="234">
        <v>1109</v>
      </c>
      <c r="K103" s="233">
        <v>599</v>
      </c>
      <c r="L103" s="233">
        <v>721</v>
      </c>
      <c r="M103" s="233">
        <v>890</v>
      </c>
      <c r="N103" s="233">
        <v>1159</v>
      </c>
      <c r="O103" s="233">
        <v>1273</v>
      </c>
      <c r="P103" s="234">
        <v>1386</v>
      </c>
    </row>
    <row r="104" spans="1:16">
      <c r="A104" t="s">
        <v>163</v>
      </c>
      <c r="B104" t="s">
        <v>579</v>
      </c>
      <c r="C104" t="s">
        <v>163</v>
      </c>
      <c r="E104" s="233">
        <v>461</v>
      </c>
      <c r="F104" s="233">
        <v>527</v>
      </c>
      <c r="G104" s="233">
        <v>632</v>
      </c>
      <c r="H104" s="233">
        <v>730</v>
      </c>
      <c r="I104" s="233">
        <v>815</v>
      </c>
      <c r="J104" s="234">
        <v>899</v>
      </c>
      <c r="K104" s="233">
        <v>461</v>
      </c>
      <c r="L104" s="233">
        <v>587</v>
      </c>
      <c r="M104" s="233">
        <v>732</v>
      </c>
      <c r="N104" s="233">
        <v>944</v>
      </c>
      <c r="O104" s="233">
        <v>978</v>
      </c>
      <c r="P104" s="234">
        <v>1122</v>
      </c>
    </row>
    <row r="105" spans="1:16">
      <c r="A105" t="s">
        <v>164</v>
      </c>
      <c r="B105" t="s">
        <v>582</v>
      </c>
      <c r="C105" t="s">
        <v>164</v>
      </c>
      <c r="E105" s="233">
        <v>464</v>
      </c>
      <c r="F105" s="233">
        <v>484</v>
      </c>
      <c r="G105" s="233">
        <v>655</v>
      </c>
      <c r="H105" s="233">
        <v>909</v>
      </c>
      <c r="I105" s="233">
        <v>950</v>
      </c>
      <c r="J105" s="234">
        <v>1093</v>
      </c>
      <c r="K105" s="233">
        <v>464</v>
      </c>
      <c r="L105" s="233">
        <v>484</v>
      </c>
      <c r="M105" s="233">
        <v>655</v>
      </c>
      <c r="N105" s="233">
        <v>909</v>
      </c>
      <c r="O105" s="233">
        <v>950</v>
      </c>
      <c r="P105" s="234">
        <v>1093</v>
      </c>
    </row>
    <row r="106" spans="1:16">
      <c r="A106" t="s">
        <v>165</v>
      </c>
      <c r="B106" t="s">
        <v>585</v>
      </c>
      <c r="C106" t="s">
        <v>165</v>
      </c>
      <c r="E106" s="233">
        <v>455</v>
      </c>
      <c r="F106" s="233">
        <v>493</v>
      </c>
      <c r="G106" s="233">
        <v>592</v>
      </c>
      <c r="H106" s="233">
        <v>684</v>
      </c>
      <c r="I106" s="233">
        <v>763</v>
      </c>
      <c r="J106" s="234">
        <v>842</v>
      </c>
      <c r="K106" s="233">
        <v>455</v>
      </c>
      <c r="L106" s="233">
        <v>500</v>
      </c>
      <c r="M106" s="233">
        <v>643</v>
      </c>
      <c r="N106" s="233">
        <v>888</v>
      </c>
      <c r="O106" s="233">
        <v>951</v>
      </c>
      <c r="P106" s="234">
        <v>1053</v>
      </c>
    </row>
    <row r="107" spans="1:16">
      <c r="A107" s="163" t="s">
        <v>27</v>
      </c>
      <c r="B107" s="163" t="s">
        <v>587</v>
      </c>
      <c r="C107" s="163" t="s">
        <v>27</v>
      </c>
      <c r="D107" s="163"/>
      <c r="E107" s="233">
        <v>672</v>
      </c>
      <c r="F107" s="233">
        <v>720</v>
      </c>
      <c r="G107" s="233">
        <v>865</v>
      </c>
      <c r="H107" s="233">
        <v>998</v>
      </c>
      <c r="I107" s="233">
        <v>1113</v>
      </c>
      <c r="J107" s="234">
        <v>1229</v>
      </c>
      <c r="K107" s="233">
        <v>681</v>
      </c>
      <c r="L107" s="233">
        <v>834</v>
      </c>
      <c r="M107" s="233">
        <v>1050</v>
      </c>
      <c r="N107" s="233">
        <v>1316</v>
      </c>
      <c r="O107" s="233">
        <v>1449</v>
      </c>
      <c r="P107" s="234">
        <v>1580</v>
      </c>
    </row>
    <row r="108" spans="1:16">
      <c r="A108" t="s">
        <v>166</v>
      </c>
      <c r="B108" t="s">
        <v>590</v>
      </c>
      <c r="C108" t="s">
        <v>166</v>
      </c>
      <c r="E108" s="233">
        <v>455</v>
      </c>
      <c r="F108" s="233">
        <v>530</v>
      </c>
      <c r="G108" s="233">
        <v>643</v>
      </c>
      <c r="H108" s="233">
        <v>801</v>
      </c>
      <c r="I108" s="233">
        <v>933</v>
      </c>
      <c r="J108" s="234">
        <v>1073</v>
      </c>
      <c r="K108" s="233">
        <v>455</v>
      </c>
      <c r="L108" s="233">
        <v>530</v>
      </c>
      <c r="M108" s="233">
        <v>643</v>
      </c>
      <c r="N108" s="233">
        <v>801</v>
      </c>
      <c r="O108" s="233">
        <v>933</v>
      </c>
      <c r="P108" s="234">
        <v>1073</v>
      </c>
    </row>
    <row r="109" spans="1:16">
      <c r="A109" t="s">
        <v>167</v>
      </c>
      <c r="B109" t="s">
        <v>593</v>
      </c>
      <c r="C109" t="s">
        <v>167</v>
      </c>
      <c r="E109" s="233">
        <v>458</v>
      </c>
      <c r="F109" s="233">
        <v>491</v>
      </c>
      <c r="G109" s="233">
        <v>590</v>
      </c>
      <c r="H109" s="233">
        <v>681</v>
      </c>
      <c r="I109" s="233">
        <v>760</v>
      </c>
      <c r="J109" s="234">
        <v>838</v>
      </c>
      <c r="K109" s="233">
        <v>542</v>
      </c>
      <c r="L109" s="233">
        <v>548</v>
      </c>
      <c r="M109" s="233">
        <v>671</v>
      </c>
      <c r="N109" s="233">
        <v>871</v>
      </c>
      <c r="O109" s="233">
        <v>953</v>
      </c>
      <c r="P109" s="234">
        <v>1032</v>
      </c>
    </row>
    <row r="110" spans="1:16">
      <c r="A110" s="163" t="s">
        <v>70</v>
      </c>
      <c r="B110" s="163" t="s">
        <v>596</v>
      </c>
      <c r="C110" s="163" t="s">
        <v>70</v>
      </c>
      <c r="D110" s="163"/>
      <c r="E110" s="233">
        <v>448</v>
      </c>
      <c r="F110" s="233">
        <v>491</v>
      </c>
      <c r="G110" s="233">
        <v>590</v>
      </c>
      <c r="H110" s="233">
        <v>681</v>
      </c>
      <c r="I110" s="233">
        <v>760</v>
      </c>
      <c r="J110" s="234">
        <v>838</v>
      </c>
      <c r="K110" s="233">
        <v>448</v>
      </c>
      <c r="L110" s="233">
        <v>508</v>
      </c>
      <c r="M110" s="233">
        <v>661</v>
      </c>
      <c r="N110" s="233">
        <v>823</v>
      </c>
      <c r="O110" s="233">
        <v>945</v>
      </c>
      <c r="P110" s="234">
        <v>1024</v>
      </c>
    </row>
    <row r="111" spans="1:16">
      <c r="A111" t="s">
        <v>168</v>
      </c>
      <c r="B111" t="s">
        <v>599</v>
      </c>
      <c r="C111" t="s">
        <v>168</v>
      </c>
      <c r="E111" s="233">
        <v>472</v>
      </c>
      <c r="F111" s="233">
        <v>506</v>
      </c>
      <c r="G111" s="233">
        <v>607</v>
      </c>
      <c r="H111" s="233">
        <v>701</v>
      </c>
      <c r="I111" s="233">
        <v>782</v>
      </c>
      <c r="J111" s="234">
        <v>863</v>
      </c>
      <c r="K111" s="233">
        <v>490</v>
      </c>
      <c r="L111" s="233">
        <v>511</v>
      </c>
      <c r="M111" s="233">
        <v>692</v>
      </c>
      <c r="N111" s="233">
        <v>931</v>
      </c>
      <c r="O111" s="233">
        <v>999</v>
      </c>
      <c r="P111" s="234">
        <v>1106</v>
      </c>
    </row>
    <row r="112" spans="1:16">
      <c r="A112" t="s">
        <v>169</v>
      </c>
      <c r="B112" t="s">
        <v>602</v>
      </c>
      <c r="C112" t="s">
        <v>169</v>
      </c>
      <c r="E112" s="233">
        <v>491</v>
      </c>
      <c r="F112" s="233">
        <v>514</v>
      </c>
      <c r="G112" s="233">
        <v>671</v>
      </c>
      <c r="H112" s="233">
        <v>775</v>
      </c>
      <c r="I112" s="233">
        <v>865</v>
      </c>
      <c r="J112" s="234">
        <v>954</v>
      </c>
      <c r="K112" s="233">
        <v>491</v>
      </c>
      <c r="L112" s="233">
        <v>514</v>
      </c>
      <c r="M112" s="233">
        <v>694</v>
      </c>
      <c r="N112" s="233">
        <v>864</v>
      </c>
      <c r="O112" s="233">
        <v>927</v>
      </c>
      <c r="P112" s="234">
        <v>1066</v>
      </c>
    </row>
    <row r="113" spans="1:16">
      <c r="A113" t="s">
        <v>170</v>
      </c>
      <c r="B113" t="s">
        <v>605</v>
      </c>
      <c r="C113" t="s">
        <v>170</v>
      </c>
      <c r="E113" s="233">
        <v>611</v>
      </c>
      <c r="F113" s="233">
        <v>630</v>
      </c>
      <c r="G113" s="233">
        <v>786</v>
      </c>
      <c r="H113" s="233">
        <v>907</v>
      </c>
      <c r="I113" s="233">
        <v>1012</v>
      </c>
      <c r="J113" s="234">
        <v>1117</v>
      </c>
      <c r="K113" s="233">
        <v>625</v>
      </c>
      <c r="L113" s="233">
        <v>630</v>
      </c>
      <c r="M113" s="233">
        <v>852</v>
      </c>
      <c r="N113" s="233">
        <v>1141</v>
      </c>
      <c r="O113" s="233">
        <v>1207</v>
      </c>
      <c r="P113" s="234">
        <v>1381</v>
      </c>
    </row>
    <row r="114" spans="1:16">
      <c r="A114" t="s">
        <v>171</v>
      </c>
      <c r="B114" t="s">
        <v>608</v>
      </c>
      <c r="C114" t="s">
        <v>171</v>
      </c>
      <c r="E114" s="233">
        <v>493</v>
      </c>
      <c r="F114" s="233">
        <v>504</v>
      </c>
      <c r="G114" s="233">
        <v>635</v>
      </c>
      <c r="H114" s="233">
        <v>733</v>
      </c>
      <c r="I114" s="233">
        <v>818</v>
      </c>
      <c r="J114" s="234">
        <v>903</v>
      </c>
      <c r="K114" s="233">
        <v>501</v>
      </c>
      <c r="L114" s="233">
        <v>504</v>
      </c>
      <c r="M114" s="233">
        <v>682</v>
      </c>
      <c r="N114" s="233">
        <v>875</v>
      </c>
      <c r="O114" s="233">
        <v>1039</v>
      </c>
      <c r="P114" s="234">
        <v>1128</v>
      </c>
    </row>
    <row r="115" spans="1:16">
      <c r="A115" t="s">
        <v>172</v>
      </c>
      <c r="B115" t="s">
        <v>611</v>
      </c>
      <c r="C115" t="s">
        <v>172</v>
      </c>
      <c r="E115" s="233">
        <v>383</v>
      </c>
      <c r="F115" s="233">
        <v>475</v>
      </c>
      <c r="G115" s="233">
        <v>590</v>
      </c>
      <c r="H115" s="233">
        <v>681</v>
      </c>
      <c r="I115" s="233">
        <v>760</v>
      </c>
      <c r="J115" s="234">
        <v>838</v>
      </c>
      <c r="K115" s="233">
        <v>383</v>
      </c>
      <c r="L115" s="233">
        <v>475</v>
      </c>
      <c r="M115" s="233">
        <v>643</v>
      </c>
      <c r="N115" s="233">
        <v>865</v>
      </c>
      <c r="O115" s="233">
        <v>922</v>
      </c>
      <c r="P115" s="234">
        <v>1024</v>
      </c>
    </row>
    <row r="116" spans="1:16">
      <c r="A116" t="s">
        <v>174</v>
      </c>
      <c r="B116" t="s">
        <v>614</v>
      </c>
      <c r="C116" t="s">
        <v>174</v>
      </c>
      <c r="E116" s="233">
        <v>397</v>
      </c>
      <c r="F116" s="233">
        <v>494</v>
      </c>
      <c r="G116" s="233">
        <v>660</v>
      </c>
      <c r="H116" s="233">
        <v>761</v>
      </c>
      <c r="I116" s="233">
        <v>850</v>
      </c>
      <c r="J116" s="234">
        <v>938</v>
      </c>
      <c r="K116" s="233">
        <v>397</v>
      </c>
      <c r="L116" s="233">
        <v>494</v>
      </c>
      <c r="M116" s="233">
        <v>668</v>
      </c>
      <c r="N116" s="233">
        <v>866</v>
      </c>
      <c r="O116" s="233">
        <v>992</v>
      </c>
      <c r="P116" s="234">
        <v>1137</v>
      </c>
    </row>
    <row r="117" spans="1:16">
      <c r="A117" t="s">
        <v>175</v>
      </c>
      <c r="B117" t="s">
        <v>617</v>
      </c>
      <c r="C117" t="s">
        <v>175</v>
      </c>
      <c r="E117" s="233">
        <v>455</v>
      </c>
      <c r="F117" s="233">
        <v>491</v>
      </c>
      <c r="G117" s="233">
        <v>590</v>
      </c>
      <c r="H117" s="233">
        <v>681</v>
      </c>
      <c r="I117" s="233">
        <v>760</v>
      </c>
      <c r="J117" s="234">
        <v>838</v>
      </c>
      <c r="K117" s="233">
        <v>455</v>
      </c>
      <c r="L117" s="233">
        <v>500</v>
      </c>
      <c r="M117" s="233">
        <v>643</v>
      </c>
      <c r="N117" s="233">
        <v>865</v>
      </c>
      <c r="O117" s="233">
        <v>945</v>
      </c>
      <c r="P117" s="234">
        <v>1024</v>
      </c>
    </row>
    <row r="118" spans="1:16">
      <c r="A118" s="163" t="s">
        <v>45</v>
      </c>
      <c r="B118" s="163" t="s">
        <v>619</v>
      </c>
      <c r="C118" s="163" t="s">
        <v>45</v>
      </c>
      <c r="D118" s="163"/>
      <c r="E118" s="233">
        <v>607</v>
      </c>
      <c r="F118" s="233">
        <v>660</v>
      </c>
      <c r="G118" s="233">
        <v>792</v>
      </c>
      <c r="H118" s="233">
        <v>915</v>
      </c>
      <c r="I118" s="233">
        <v>1021</v>
      </c>
      <c r="J118" s="234">
        <v>1126</v>
      </c>
      <c r="K118" s="233">
        <v>607</v>
      </c>
      <c r="L118" s="233">
        <v>728</v>
      </c>
      <c r="M118" s="233">
        <v>921</v>
      </c>
      <c r="N118" s="233">
        <v>1182</v>
      </c>
      <c r="O118" s="233">
        <v>1299</v>
      </c>
      <c r="P118" s="234">
        <v>1415</v>
      </c>
    </row>
    <row r="119" spans="1:16">
      <c r="A119" t="s">
        <v>176</v>
      </c>
      <c r="B119" t="s">
        <v>622</v>
      </c>
      <c r="C119" t="s">
        <v>176</v>
      </c>
      <c r="E119" s="233">
        <v>488</v>
      </c>
      <c r="F119" s="233">
        <v>540</v>
      </c>
      <c r="G119" s="233">
        <v>648</v>
      </c>
      <c r="H119" s="233">
        <v>749</v>
      </c>
      <c r="I119" s="233">
        <v>836</v>
      </c>
      <c r="J119" s="234">
        <v>922</v>
      </c>
      <c r="K119" s="233">
        <v>488</v>
      </c>
      <c r="L119" s="233">
        <v>543</v>
      </c>
      <c r="M119" s="233">
        <v>690</v>
      </c>
      <c r="N119" s="233">
        <v>875</v>
      </c>
      <c r="O119" s="233">
        <v>922</v>
      </c>
      <c r="P119" s="234">
        <v>1060</v>
      </c>
    </row>
    <row r="120" spans="1:16">
      <c r="A120" s="163" t="s">
        <v>75</v>
      </c>
      <c r="B120" s="163" t="s">
        <v>625</v>
      </c>
      <c r="C120" s="163" t="s">
        <v>75</v>
      </c>
      <c r="D120" s="163"/>
      <c r="E120" s="233">
        <v>520</v>
      </c>
      <c r="F120" s="233">
        <v>557</v>
      </c>
      <c r="G120" s="233">
        <v>668</v>
      </c>
      <c r="H120" s="233">
        <v>772</v>
      </c>
      <c r="I120" s="233">
        <v>862</v>
      </c>
      <c r="J120" s="234">
        <v>951</v>
      </c>
      <c r="K120" s="233">
        <v>527</v>
      </c>
      <c r="L120" s="233">
        <v>615</v>
      </c>
      <c r="M120" s="233">
        <v>821</v>
      </c>
      <c r="N120" s="233">
        <v>970</v>
      </c>
      <c r="O120" s="233">
        <v>1063</v>
      </c>
      <c r="P120" s="234">
        <v>1154</v>
      </c>
    </row>
    <row r="121" spans="1:16">
      <c r="A121" t="s">
        <v>177</v>
      </c>
      <c r="B121" t="s">
        <v>628</v>
      </c>
      <c r="C121" t="s">
        <v>177</v>
      </c>
      <c r="E121" s="233">
        <v>536</v>
      </c>
      <c r="F121" s="233">
        <v>574</v>
      </c>
      <c r="G121" s="233">
        <v>688</v>
      </c>
      <c r="H121" s="233">
        <v>795</v>
      </c>
      <c r="I121" s="233">
        <v>887</v>
      </c>
      <c r="J121" s="234">
        <v>979</v>
      </c>
      <c r="K121" s="233">
        <v>558</v>
      </c>
      <c r="L121" s="233">
        <v>665</v>
      </c>
      <c r="M121" s="233">
        <v>788</v>
      </c>
      <c r="N121" s="233">
        <v>981</v>
      </c>
      <c r="O121" s="233">
        <v>1096</v>
      </c>
      <c r="P121" s="234">
        <v>1191</v>
      </c>
    </row>
    <row r="122" spans="1:16">
      <c r="A122" t="s">
        <v>178</v>
      </c>
      <c r="B122" t="s">
        <v>631</v>
      </c>
      <c r="C122" t="s">
        <v>178</v>
      </c>
      <c r="E122" s="233">
        <v>430</v>
      </c>
      <c r="F122" s="233">
        <v>567</v>
      </c>
      <c r="G122" s="233">
        <v>717</v>
      </c>
      <c r="H122" s="233">
        <v>828</v>
      </c>
      <c r="I122" s="233">
        <v>923</v>
      </c>
      <c r="J122" s="234">
        <v>1019</v>
      </c>
      <c r="K122" s="233">
        <v>430</v>
      </c>
      <c r="L122" s="233">
        <v>567</v>
      </c>
      <c r="M122" s="233">
        <v>722</v>
      </c>
      <c r="N122" s="233">
        <v>979</v>
      </c>
      <c r="O122" s="233">
        <v>1215</v>
      </c>
      <c r="P122" s="234">
        <v>1322</v>
      </c>
    </row>
    <row r="123" spans="1:16">
      <c r="A123" t="s">
        <v>179</v>
      </c>
      <c r="B123" t="s">
        <v>634</v>
      </c>
      <c r="C123" t="s">
        <v>179</v>
      </c>
      <c r="E123" s="233">
        <v>458</v>
      </c>
      <c r="F123" s="233">
        <v>491</v>
      </c>
      <c r="G123" s="233">
        <v>590</v>
      </c>
      <c r="H123" s="233">
        <v>681</v>
      </c>
      <c r="I123" s="233">
        <v>760</v>
      </c>
      <c r="J123" s="234">
        <v>838</v>
      </c>
      <c r="K123" s="233">
        <v>507</v>
      </c>
      <c r="L123" s="233">
        <v>557</v>
      </c>
      <c r="M123" s="233">
        <v>716</v>
      </c>
      <c r="N123" s="233">
        <v>865</v>
      </c>
      <c r="O123" s="233">
        <v>945</v>
      </c>
      <c r="P123" s="234">
        <v>1024</v>
      </c>
    </row>
    <row r="124" spans="1:16">
      <c r="A124" t="s">
        <v>180</v>
      </c>
      <c r="B124" t="s">
        <v>637</v>
      </c>
      <c r="C124" t="s">
        <v>180</v>
      </c>
      <c r="E124" s="233">
        <v>455</v>
      </c>
      <c r="F124" s="233">
        <v>519</v>
      </c>
      <c r="G124" s="233">
        <v>622</v>
      </c>
      <c r="H124" s="233">
        <v>719</v>
      </c>
      <c r="I124" s="233">
        <v>802</v>
      </c>
      <c r="J124" s="234">
        <v>885</v>
      </c>
      <c r="K124" s="233">
        <v>455</v>
      </c>
      <c r="L124" s="233">
        <v>542</v>
      </c>
      <c r="M124" s="233">
        <v>643</v>
      </c>
      <c r="N124" s="233">
        <v>857</v>
      </c>
      <c r="O124" s="233">
        <v>933</v>
      </c>
      <c r="P124" s="234">
        <v>1073</v>
      </c>
    </row>
    <row r="125" spans="1:16">
      <c r="A125" s="163" t="s">
        <v>31</v>
      </c>
      <c r="B125" s="163" t="s">
        <v>639</v>
      </c>
      <c r="C125" s="163" t="s">
        <v>31</v>
      </c>
      <c r="D125" s="163"/>
      <c r="E125" s="233">
        <v>487</v>
      </c>
      <c r="F125" s="233">
        <v>539</v>
      </c>
      <c r="G125" s="233">
        <v>647</v>
      </c>
      <c r="H125" s="233">
        <v>747</v>
      </c>
      <c r="I125" s="233">
        <v>833</v>
      </c>
      <c r="J125" s="234">
        <v>920</v>
      </c>
      <c r="K125" s="233">
        <v>487</v>
      </c>
      <c r="L125" s="233">
        <v>610</v>
      </c>
      <c r="M125" s="233">
        <v>757</v>
      </c>
      <c r="N125" s="233">
        <v>939</v>
      </c>
      <c r="O125" s="233">
        <v>1012</v>
      </c>
      <c r="P125" s="234">
        <v>1116</v>
      </c>
    </row>
    <row r="126" spans="1:16">
      <c r="A126" t="s">
        <v>181</v>
      </c>
      <c r="B126" t="s">
        <v>642</v>
      </c>
      <c r="C126" t="s">
        <v>181</v>
      </c>
      <c r="E126" s="233">
        <v>455</v>
      </c>
      <c r="F126" s="233">
        <v>491</v>
      </c>
      <c r="G126" s="233">
        <v>590</v>
      </c>
      <c r="H126" s="233">
        <v>681</v>
      </c>
      <c r="I126" s="233">
        <v>760</v>
      </c>
      <c r="J126" s="234">
        <v>838</v>
      </c>
      <c r="K126" s="233">
        <v>455</v>
      </c>
      <c r="L126" s="233">
        <v>542</v>
      </c>
      <c r="M126" s="233">
        <v>643</v>
      </c>
      <c r="N126" s="233">
        <v>816</v>
      </c>
      <c r="O126" s="233">
        <v>933</v>
      </c>
      <c r="P126" s="234">
        <v>1024</v>
      </c>
    </row>
    <row r="127" spans="1:16">
      <c r="A127" t="s">
        <v>182</v>
      </c>
      <c r="B127" t="s">
        <v>645</v>
      </c>
      <c r="C127" t="s">
        <v>182</v>
      </c>
      <c r="E127" s="233">
        <v>458</v>
      </c>
      <c r="F127" s="233">
        <v>491</v>
      </c>
      <c r="G127" s="233">
        <v>590</v>
      </c>
      <c r="H127" s="233">
        <v>681</v>
      </c>
      <c r="I127" s="233">
        <v>760</v>
      </c>
      <c r="J127" s="234">
        <v>838</v>
      </c>
      <c r="K127" s="233">
        <v>508</v>
      </c>
      <c r="L127" s="233">
        <v>550</v>
      </c>
      <c r="M127" s="233">
        <v>717</v>
      </c>
      <c r="N127" s="233">
        <v>865</v>
      </c>
      <c r="O127" s="233">
        <v>945</v>
      </c>
      <c r="P127" s="234">
        <v>1024</v>
      </c>
    </row>
    <row r="128" spans="1:16">
      <c r="A128" s="163" t="s">
        <v>46</v>
      </c>
      <c r="B128" s="163" t="s">
        <v>648</v>
      </c>
      <c r="C128" s="163" t="s">
        <v>46</v>
      </c>
      <c r="D128" s="163"/>
      <c r="E128" s="233">
        <v>610</v>
      </c>
      <c r="F128" s="233">
        <v>653</v>
      </c>
      <c r="G128" s="233">
        <v>785</v>
      </c>
      <c r="H128" s="233">
        <v>906</v>
      </c>
      <c r="I128" s="233">
        <v>1011</v>
      </c>
      <c r="J128" s="234">
        <v>1116</v>
      </c>
      <c r="K128" s="233">
        <v>610</v>
      </c>
      <c r="L128" s="233">
        <v>690</v>
      </c>
      <c r="M128" s="233">
        <v>893</v>
      </c>
      <c r="N128" s="233">
        <v>1143</v>
      </c>
      <c r="O128" s="233">
        <v>1255</v>
      </c>
      <c r="P128" s="234">
        <v>1367</v>
      </c>
    </row>
    <row r="129" spans="1:16">
      <c r="A129" s="163" t="s">
        <v>18</v>
      </c>
      <c r="B129" s="163" t="s">
        <v>650</v>
      </c>
      <c r="C129" s="163" t="s">
        <v>18</v>
      </c>
      <c r="D129" s="163"/>
      <c r="E129" s="233">
        <v>487</v>
      </c>
      <c r="F129" s="233">
        <v>521</v>
      </c>
      <c r="G129" s="233">
        <v>626</v>
      </c>
      <c r="H129" s="233">
        <v>723</v>
      </c>
      <c r="I129" s="233">
        <v>806</v>
      </c>
      <c r="J129" s="234">
        <v>890</v>
      </c>
      <c r="K129" s="233">
        <v>567</v>
      </c>
      <c r="L129" s="233">
        <v>651</v>
      </c>
      <c r="M129" s="233">
        <v>792</v>
      </c>
      <c r="N129" s="233">
        <v>906</v>
      </c>
      <c r="O129" s="233">
        <v>991</v>
      </c>
      <c r="P129" s="234">
        <v>1076</v>
      </c>
    </row>
    <row r="130" spans="1:16">
      <c r="A130" t="s">
        <v>183</v>
      </c>
      <c r="B130" t="s">
        <v>653</v>
      </c>
      <c r="C130" t="s">
        <v>183</v>
      </c>
      <c r="E130" s="233">
        <v>467</v>
      </c>
      <c r="F130" s="233">
        <v>501</v>
      </c>
      <c r="G130" s="233">
        <v>601</v>
      </c>
      <c r="H130" s="233">
        <v>694</v>
      </c>
      <c r="I130" s="233">
        <v>775</v>
      </c>
      <c r="J130" s="234">
        <v>855</v>
      </c>
      <c r="K130" s="233">
        <v>519</v>
      </c>
      <c r="L130" s="233">
        <v>542</v>
      </c>
      <c r="M130" s="233">
        <v>643</v>
      </c>
      <c r="N130" s="233">
        <v>922</v>
      </c>
      <c r="O130" s="233">
        <v>1009</v>
      </c>
      <c r="P130" s="234">
        <v>1095</v>
      </c>
    </row>
    <row r="131" spans="1:16">
      <c r="A131" s="163" t="s">
        <v>47</v>
      </c>
      <c r="B131" s="163" t="s">
        <v>655</v>
      </c>
      <c r="C131" s="163" t="s">
        <v>47</v>
      </c>
      <c r="D131" s="163"/>
      <c r="E131" s="233">
        <v>607</v>
      </c>
      <c r="F131" s="233">
        <v>660</v>
      </c>
      <c r="G131" s="233">
        <v>792</v>
      </c>
      <c r="H131" s="233">
        <v>915</v>
      </c>
      <c r="I131" s="233">
        <v>1021</v>
      </c>
      <c r="J131" s="234">
        <v>1126</v>
      </c>
      <c r="K131" s="233">
        <v>607</v>
      </c>
      <c r="L131" s="233">
        <v>728</v>
      </c>
      <c r="M131" s="233">
        <v>921</v>
      </c>
      <c r="N131" s="233">
        <v>1182</v>
      </c>
      <c r="O131" s="233">
        <v>1299</v>
      </c>
      <c r="P131" s="234">
        <v>1415</v>
      </c>
    </row>
    <row r="132" spans="1:16">
      <c r="A132" s="163" t="s">
        <v>184</v>
      </c>
      <c r="B132" s="163" t="s">
        <v>658</v>
      </c>
      <c r="C132" s="163" t="s">
        <v>184</v>
      </c>
      <c r="D132" s="163"/>
      <c r="E132" s="233">
        <v>591</v>
      </c>
      <c r="F132" s="233">
        <v>789</v>
      </c>
      <c r="G132" s="233">
        <v>936</v>
      </c>
      <c r="H132" s="233">
        <v>1158</v>
      </c>
      <c r="I132" s="233">
        <v>1292</v>
      </c>
      <c r="J132" s="234">
        <v>1426</v>
      </c>
      <c r="K132" s="233">
        <v>591</v>
      </c>
      <c r="L132" s="233">
        <v>789</v>
      </c>
      <c r="M132" s="233">
        <v>936</v>
      </c>
      <c r="N132" s="233">
        <v>1379</v>
      </c>
      <c r="O132" s="233">
        <v>1658</v>
      </c>
      <c r="P132" s="234">
        <v>1834</v>
      </c>
    </row>
    <row r="133" spans="1:16">
      <c r="A133" t="s">
        <v>185</v>
      </c>
      <c r="B133" t="s">
        <v>661</v>
      </c>
      <c r="C133" t="s">
        <v>185</v>
      </c>
      <c r="E133" s="233">
        <v>455</v>
      </c>
      <c r="F133" s="233">
        <v>500</v>
      </c>
      <c r="G133" s="233">
        <v>643</v>
      </c>
      <c r="H133" s="233">
        <v>746</v>
      </c>
      <c r="I133" s="233">
        <v>832</v>
      </c>
      <c r="J133" s="234">
        <v>918</v>
      </c>
      <c r="K133" s="233">
        <v>455</v>
      </c>
      <c r="L133" s="233">
        <v>500</v>
      </c>
      <c r="M133" s="233">
        <v>643</v>
      </c>
      <c r="N133" s="233">
        <v>857</v>
      </c>
      <c r="O133" s="233">
        <v>933</v>
      </c>
      <c r="P133" s="234">
        <v>1073</v>
      </c>
    </row>
    <row r="134" spans="1:16">
      <c r="A134" t="s">
        <v>186</v>
      </c>
      <c r="B134" t="s">
        <v>664</v>
      </c>
      <c r="C134" t="s">
        <v>186</v>
      </c>
      <c r="E134" s="233">
        <v>455</v>
      </c>
      <c r="F134" s="233">
        <v>500</v>
      </c>
      <c r="G134" s="233">
        <v>627</v>
      </c>
      <c r="H134" s="233">
        <v>724</v>
      </c>
      <c r="I134" s="233">
        <v>808</v>
      </c>
      <c r="J134" s="234">
        <v>891</v>
      </c>
      <c r="K134" s="233">
        <v>455</v>
      </c>
      <c r="L134" s="233">
        <v>500</v>
      </c>
      <c r="M134" s="233">
        <v>643</v>
      </c>
      <c r="N134" s="233">
        <v>801</v>
      </c>
      <c r="O134" s="233">
        <v>933</v>
      </c>
      <c r="P134" s="234">
        <v>1073</v>
      </c>
    </row>
    <row r="135" spans="1:16">
      <c r="A135" t="s">
        <v>187</v>
      </c>
      <c r="B135" t="s">
        <v>667</v>
      </c>
      <c r="C135" t="s">
        <v>187</v>
      </c>
      <c r="E135" s="233">
        <v>522</v>
      </c>
      <c r="F135" s="233">
        <v>559</v>
      </c>
      <c r="G135" s="233">
        <v>671</v>
      </c>
      <c r="H135" s="233">
        <v>775</v>
      </c>
      <c r="I135" s="233">
        <v>865</v>
      </c>
      <c r="J135" s="234">
        <v>954</v>
      </c>
      <c r="K135" s="233">
        <v>626</v>
      </c>
      <c r="L135" s="233">
        <v>630</v>
      </c>
      <c r="M135" s="233">
        <v>797</v>
      </c>
      <c r="N135" s="233">
        <v>1012</v>
      </c>
      <c r="O135" s="233">
        <v>1109</v>
      </c>
      <c r="P135" s="234">
        <v>1205</v>
      </c>
    </row>
    <row r="136" spans="1:16">
      <c r="A136" t="s">
        <v>188</v>
      </c>
      <c r="B136" t="s">
        <v>670</v>
      </c>
      <c r="C136" t="s">
        <v>188</v>
      </c>
      <c r="E136" s="233">
        <v>455</v>
      </c>
      <c r="F136" s="233">
        <v>475</v>
      </c>
      <c r="G136" s="233">
        <v>612</v>
      </c>
      <c r="H136" s="233">
        <v>707</v>
      </c>
      <c r="I136" s="233">
        <v>790</v>
      </c>
      <c r="J136" s="234">
        <v>871</v>
      </c>
      <c r="K136" s="233">
        <v>455</v>
      </c>
      <c r="L136" s="233">
        <v>475</v>
      </c>
      <c r="M136" s="233">
        <v>643</v>
      </c>
      <c r="N136" s="233">
        <v>801</v>
      </c>
      <c r="O136" s="233">
        <v>859</v>
      </c>
      <c r="P136" s="234">
        <v>988</v>
      </c>
    </row>
    <row r="137" spans="1:16">
      <c r="A137" t="s">
        <v>189</v>
      </c>
      <c r="B137" t="s">
        <v>673</v>
      </c>
      <c r="C137" t="s">
        <v>189</v>
      </c>
      <c r="E137" s="233">
        <v>461</v>
      </c>
      <c r="F137" s="233">
        <v>506</v>
      </c>
      <c r="G137" s="233">
        <v>651</v>
      </c>
      <c r="H137" s="233">
        <v>777</v>
      </c>
      <c r="I137" s="233">
        <v>867</v>
      </c>
      <c r="J137" s="234">
        <v>957</v>
      </c>
      <c r="K137" s="233">
        <v>461</v>
      </c>
      <c r="L137" s="233">
        <v>506</v>
      </c>
      <c r="M137" s="233">
        <v>651</v>
      </c>
      <c r="N137" s="233">
        <v>811</v>
      </c>
      <c r="O137" s="233">
        <v>944</v>
      </c>
      <c r="P137" s="234">
        <v>1086</v>
      </c>
    </row>
    <row r="138" spans="1:16">
      <c r="A138" t="s">
        <v>190</v>
      </c>
      <c r="B138" t="s">
        <v>676</v>
      </c>
      <c r="C138" t="s">
        <v>190</v>
      </c>
      <c r="E138" s="233">
        <v>455</v>
      </c>
      <c r="F138" s="233">
        <v>491</v>
      </c>
      <c r="G138" s="233">
        <v>590</v>
      </c>
      <c r="H138" s="233">
        <v>681</v>
      </c>
      <c r="I138" s="233">
        <v>760</v>
      </c>
      <c r="J138" s="234">
        <v>838</v>
      </c>
      <c r="K138" s="233">
        <v>455</v>
      </c>
      <c r="L138" s="233">
        <v>492</v>
      </c>
      <c r="M138" s="233">
        <v>643</v>
      </c>
      <c r="N138" s="233">
        <v>865</v>
      </c>
      <c r="O138" s="233">
        <v>945</v>
      </c>
      <c r="P138" s="234">
        <v>1024</v>
      </c>
    </row>
    <row r="139" spans="1:16">
      <c r="A139" t="s">
        <v>192</v>
      </c>
      <c r="B139" t="s">
        <v>679</v>
      </c>
      <c r="C139" t="s">
        <v>192</v>
      </c>
      <c r="E139" s="233">
        <v>458</v>
      </c>
      <c r="F139" s="233">
        <v>491</v>
      </c>
      <c r="G139" s="233">
        <v>590</v>
      </c>
      <c r="H139" s="233">
        <v>681</v>
      </c>
      <c r="I139" s="233">
        <v>760</v>
      </c>
      <c r="J139" s="234">
        <v>838</v>
      </c>
      <c r="K139" s="233">
        <v>519</v>
      </c>
      <c r="L139" s="233">
        <v>523</v>
      </c>
      <c r="M139" s="233">
        <v>707</v>
      </c>
      <c r="N139" s="233">
        <v>871</v>
      </c>
      <c r="O139" s="233">
        <v>953</v>
      </c>
      <c r="P139" s="234">
        <v>1032</v>
      </c>
    </row>
    <row r="140" spans="1:16">
      <c r="A140" t="s">
        <v>193</v>
      </c>
      <c r="B140" t="s">
        <v>682</v>
      </c>
      <c r="C140" t="s">
        <v>193</v>
      </c>
      <c r="E140" s="233">
        <v>455</v>
      </c>
      <c r="F140" s="233">
        <v>491</v>
      </c>
      <c r="G140" s="233">
        <v>590</v>
      </c>
      <c r="H140" s="233">
        <v>681</v>
      </c>
      <c r="I140" s="233">
        <v>760</v>
      </c>
      <c r="J140" s="234">
        <v>838</v>
      </c>
      <c r="K140" s="233">
        <v>455</v>
      </c>
      <c r="L140" s="233">
        <v>500</v>
      </c>
      <c r="M140" s="233">
        <v>643</v>
      </c>
      <c r="N140" s="233">
        <v>801</v>
      </c>
      <c r="O140" s="233">
        <v>859</v>
      </c>
      <c r="P140" s="234">
        <v>988</v>
      </c>
    </row>
    <row r="141" spans="1:16">
      <c r="A141" t="s">
        <v>194</v>
      </c>
      <c r="B141" t="s">
        <v>694</v>
      </c>
      <c r="C141" t="s">
        <v>194</v>
      </c>
      <c r="E141" s="233">
        <v>455</v>
      </c>
      <c r="F141" s="233">
        <v>492</v>
      </c>
      <c r="G141" s="233">
        <v>591</v>
      </c>
      <c r="H141" s="233">
        <v>682</v>
      </c>
      <c r="I141" s="233">
        <v>761</v>
      </c>
      <c r="J141" s="234">
        <v>840</v>
      </c>
      <c r="K141" s="233">
        <v>455</v>
      </c>
      <c r="L141" s="233">
        <v>542</v>
      </c>
      <c r="M141" s="233">
        <v>643</v>
      </c>
      <c r="N141" s="233">
        <v>906</v>
      </c>
      <c r="O141" s="233">
        <v>991</v>
      </c>
      <c r="P141" s="234">
        <v>1076</v>
      </c>
    </row>
    <row r="142" spans="1:16">
      <c r="A142" t="s">
        <v>196</v>
      </c>
      <c r="B142" t="s">
        <v>685</v>
      </c>
      <c r="C142" t="s">
        <v>196</v>
      </c>
      <c r="E142" s="233">
        <v>455</v>
      </c>
      <c r="F142" s="233">
        <v>491</v>
      </c>
      <c r="G142" s="233">
        <v>590</v>
      </c>
      <c r="H142" s="233">
        <v>681</v>
      </c>
      <c r="I142" s="233">
        <v>760</v>
      </c>
      <c r="J142" s="234">
        <v>838</v>
      </c>
      <c r="K142" s="233">
        <v>455</v>
      </c>
      <c r="L142" s="233">
        <v>542</v>
      </c>
      <c r="M142" s="233">
        <v>643</v>
      </c>
      <c r="N142" s="233">
        <v>859</v>
      </c>
      <c r="O142" s="233">
        <v>945</v>
      </c>
      <c r="P142" s="234">
        <v>1024</v>
      </c>
    </row>
    <row r="143" spans="1:16">
      <c r="A143" t="s">
        <v>197</v>
      </c>
      <c r="B143" t="s">
        <v>688</v>
      </c>
      <c r="C143" t="s">
        <v>197</v>
      </c>
      <c r="E143" s="233">
        <v>474</v>
      </c>
      <c r="F143" s="233">
        <v>547</v>
      </c>
      <c r="G143" s="233">
        <v>648</v>
      </c>
      <c r="H143" s="233">
        <v>781</v>
      </c>
      <c r="I143" s="233">
        <v>872</v>
      </c>
      <c r="J143" s="234">
        <v>962</v>
      </c>
      <c r="K143" s="233">
        <v>474</v>
      </c>
      <c r="L143" s="233">
        <v>547</v>
      </c>
      <c r="M143" s="233">
        <v>648</v>
      </c>
      <c r="N143" s="233">
        <v>955</v>
      </c>
      <c r="O143" s="233">
        <v>1067</v>
      </c>
      <c r="P143" s="234">
        <v>1220</v>
      </c>
    </row>
    <row r="144" spans="1:16">
      <c r="A144" s="163" t="s">
        <v>198</v>
      </c>
      <c r="B144" s="163" t="s">
        <v>691</v>
      </c>
      <c r="C144" s="163" t="s">
        <v>198</v>
      </c>
      <c r="D144" s="163"/>
      <c r="E144" s="233">
        <v>457</v>
      </c>
      <c r="F144" s="233">
        <v>477</v>
      </c>
      <c r="G144" s="233">
        <v>590</v>
      </c>
      <c r="H144" s="233">
        <v>681</v>
      </c>
      <c r="I144" s="233">
        <v>760</v>
      </c>
      <c r="J144" s="234">
        <v>838</v>
      </c>
      <c r="K144" s="233">
        <v>457</v>
      </c>
      <c r="L144" s="233">
        <v>477</v>
      </c>
      <c r="M144" s="233">
        <v>646</v>
      </c>
      <c r="N144" s="233">
        <v>865</v>
      </c>
      <c r="O144" s="233">
        <v>945</v>
      </c>
      <c r="P144" s="234">
        <v>1024</v>
      </c>
    </row>
    <row r="145" spans="1:16">
      <c r="A145" t="s">
        <v>199</v>
      </c>
      <c r="B145" t="s">
        <v>697</v>
      </c>
      <c r="C145" t="s">
        <v>199</v>
      </c>
      <c r="E145" s="233">
        <v>408</v>
      </c>
      <c r="F145" s="233">
        <v>475</v>
      </c>
      <c r="G145" s="233">
        <v>637</v>
      </c>
      <c r="H145" s="233">
        <v>736</v>
      </c>
      <c r="I145" s="233">
        <v>821</v>
      </c>
      <c r="J145" s="234">
        <v>906</v>
      </c>
      <c r="K145" s="233">
        <v>408</v>
      </c>
      <c r="L145" s="233">
        <v>475</v>
      </c>
      <c r="M145" s="233">
        <v>643</v>
      </c>
      <c r="N145" s="233">
        <v>923</v>
      </c>
      <c r="O145" s="233">
        <v>933</v>
      </c>
      <c r="P145" s="234">
        <v>1073</v>
      </c>
    </row>
    <row r="146" spans="1:16">
      <c r="A146" t="s">
        <v>200</v>
      </c>
      <c r="B146" t="s">
        <v>700</v>
      </c>
      <c r="C146" t="s">
        <v>200</v>
      </c>
      <c r="E146" s="233">
        <v>455</v>
      </c>
      <c r="F146" s="233">
        <v>542</v>
      </c>
      <c r="G146" s="233">
        <v>643</v>
      </c>
      <c r="H146" s="233">
        <v>853</v>
      </c>
      <c r="I146" s="233">
        <v>951</v>
      </c>
      <c r="J146" s="234">
        <v>1050</v>
      </c>
      <c r="K146" s="233">
        <v>455</v>
      </c>
      <c r="L146" s="233">
        <v>542</v>
      </c>
      <c r="M146" s="233">
        <v>643</v>
      </c>
      <c r="N146" s="233">
        <v>948</v>
      </c>
      <c r="O146" s="233">
        <v>951</v>
      </c>
      <c r="P146" s="234">
        <v>1094</v>
      </c>
    </row>
    <row r="147" spans="1:16">
      <c r="A147" t="s">
        <v>201</v>
      </c>
      <c r="B147" t="s">
        <v>703</v>
      </c>
      <c r="C147" t="s">
        <v>201</v>
      </c>
      <c r="E147" s="233">
        <v>455</v>
      </c>
      <c r="F147" s="233">
        <v>488</v>
      </c>
      <c r="G147" s="233">
        <v>643</v>
      </c>
      <c r="H147" s="233">
        <v>751</v>
      </c>
      <c r="I147" s="233">
        <v>838</v>
      </c>
      <c r="J147" s="234">
        <v>925</v>
      </c>
      <c r="K147" s="233">
        <v>455</v>
      </c>
      <c r="L147" s="233">
        <v>488</v>
      </c>
      <c r="M147" s="233">
        <v>643</v>
      </c>
      <c r="N147" s="233">
        <v>836</v>
      </c>
      <c r="O147" s="233">
        <v>1004</v>
      </c>
      <c r="P147" s="234">
        <v>1122</v>
      </c>
    </row>
    <row r="148" spans="1:16">
      <c r="A148" s="163" t="s">
        <v>56</v>
      </c>
      <c r="B148" s="163" t="s">
        <v>705</v>
      </c>
      <c r="C148" s="163" t="s">
        <v>56</v>
      </c>
      <c r="D148" s="163"/>
      <c r="E148" s="233">
        <v>599</v>
      </c>
      <c r="F148" s="233">
        <v>650</v>
      </c>
      <c r="G148" s="233">
        <v>780</v>
      </c>
      <c r="H148" s="233">
        <v>901</v>
      </c>
      <c r="I148" s="233">
        <v>1005</v>
      </c>
      <c r="J148" s="234">
        <v>1109</v>
      </c>
      <c r="K148" s="233">
        <v>599</v>
      </c>
      <c r="L148" s="233">
        <v>721</v>
      </c>
      <c r="M148" s="233">
        <v>890</v>
      </c>
      <c r="N148" s="233">
        <v>1159</v>
      </c>
      <c r="O148" s="233">
        <v>1273</v>
      </c>
      <c r="P148" s="234">
        <v>1386</v>
      </c>
    </row>
    <row r="149" spans="1:16">
      <c r="A149" t="s">
        <v>202</v>
      </c>
      <c r="B149" t="s">
        <v>708</v>
      </c>
      <c r="C149" t="s">
        <v>202</v>
      </c>
      <c r="E149" s="233">
        <v>495</v>
      </c>
      <c r="F149" s="233">
        <v>530</v>
      </c>
      <c r="G149" s="233">
        <v>636</v>
      </c>
      <c r="H149" s="233">
        <v>735</v>
      </c>
      <c r="I149" s="233">
        <v>820</v>
      </c>
      <c r="J149" s="234">
        <v>904</v>
      </c>
      <c r="K149" s="233">
        <v>535</v>
      </c>
      <c r="L149" s="233">
        <v>568</v>
      </c>
      <c r="M149" s="233">
        <v>755</v>
      </c>
      <c r="N149" s="233">
        <v>960</v>
      </c>
      <c r="O149" s="233">
        <v>1051</v>
      </c>
      <c r="P149" s="234">
        <v>1141</v>
      </c>
    </row>
    <row r="150" spans="1:16">
      <c r="A150" t="s">
        <v>203</v>
      </c>
      <c r="B150" t="s">
        <v>711</v>
      </c>
      <c r="C150" t="s">
        <v>203</v>
      </c>
      <c r="E150" s="233">
        <v>455</v>
      </c>
      <c r="F150" s="233">
        <v>475</v>
      </c>
      <c r="G150" s="233">
        <v>643</v>
      </c>
      <c r="H150" s="233">
        <v>801</v>
      </c>
      <c r="I150" s="233">
        <v>859</v>
      </c>
      <c r="J150" s="234">
        <v>988</v>
      </c>
      <c r="K150" s="233">
        <v>455</v>
      </c>
      <c r="L150" s="233">
        <v>475</v>
      </c>
      <c r="M150" s="233">
        <v>643</v>
      </c>
      <c r="N150" s="233">
        <v>801</v>
      </c>
      <c r="O150" s="233">
        <v>859</v>
      </c>
      <c r="P150" s="234">
        <v>988</v>
      </c>
    </row>
    <row r="151" spans="1:16">
      <c r="A151" t="s">
        <v>204</v>
      </c>
      <c r="B151" t="s">
        <v>714</v>
      </c>
      <c r="C151" t="s">
        <v>204</v>
      </c>
      <c r="E151" s="233">
        <v>455</v>
      </c>
      <c r="F151" s="233">
        <v>510</v>
      </c>
      <c r="G151" s="233">
        <v>611</v>
      </c>
      <c r="H151" s="233">
        <v>706</v>
      </c>
      <c r="I151" s="233">
        <v>787</v>
      </c>
      <c r="J151" s="234">
        <v>869</v>
      </c>
      <c r="K151" s="233">
        <v>455</v>
      </c>
      <c r="L151" s="233">
        <v>542</v>
      </c>
      <c r="M151" s="233">
        <v>643</v>
      </c>
      <c r="N151" s="233">
        <v>801</v>
      </c>
      <c r="O151" s="233">
        <v>859</v>
      </c>
      <c r="P151" s="234">
        <v>988</v>
      </c>
    </row>
    <row r="152" spans="1:16">
      <c r="A152" t="s">
        <v>205</v>
      </c>
      <c r="B152" t="s">
        <v>717</v>
      </c>
      <c r="C152" t="s">
        <v>205</v>
      </c>
      <c r="E152" s="233">
        <v>481</v>
      </c>
      <c r="F152" s="233">
        <v>502</v>
      </c>
      <c r="G152" s="233">
        <v>679</v>
      </c>
      <c r="H152" s="233">
        <v>803</v>
      </c>
      <c r="I152" s="233">
        <v>896</v>
      </c>
      <c r="J152" s="234">
        <v>989</v>
      </c>
      <c r="K152" s="233">
        <v>481</v>
      </c>
      <c r="L152" s="233">
        <v>502</v>
      </c>
      <c r="M152" s="233">
        <v>679</v>
      </c>
      <c r="N152" s="233">
        <v>1001</v>
      </c>
      <c r="O152" s="233">
        <v>1004</v>
      </c>
      <c r="P152" s="234">
        <v>1155</v>
      </c>
    </row>
    <row r="153" spans="1:16">
      <c r="A153" t="s">
        <v>206</v>
      </c>
      <c r="B153" t="s">
        <v>720</v>
      </c>
      <c r="C153" t="s">
        <v>206</v>
      </c>
      <c r="E153" s="233">
        <v>461</v>
      </c>
      <c r="F153" s="233">
        <v>506</v>
      </c>
      <c r="G153" s="233">
        <v>651</v>
      </c>
      <c r="H153" s="233">
        <v>868</v>
      </c>
      <c r="I153" s="233">
        <v>944</v>
      </c>
      <c r="J153" s="234">
        <v>1086</v>
      </c>
      <c r="K153" s="233">
        <v>461</v>
      </c>
      <c r="L153" s="233">
        <v>506</v>
      </c>
      <c r="M153" s="233">
        <v>651</v>
      </c>
      <c r="N153" s="233">
        <v>868</v>
      </c>
      <c r="O153" s="233">
        <v>944</v>
      </c>
      <c r="P153" s="234">
        <v>1086</v>
      </c>
    </row>
    <row r="154" spans="1:16">
      <c r="A154" s="163" t="s">
        <v>68</v>
      </c>
      <c r="B154" s="163" t="s">
        <v>722</v>
      </c>
      <c r="C154" s="163" t="s">
        <v>68</v>
      </c>
      <c r="D154" s="163"/>
      <c r="E154" s="233">
        <v>494</v>
      </c>
      <c r="F154" s="233">
        <v>553</v>
      </c>
      <c r="G154" s="233">
        <v>663</v>
      </c>
      <c r="H154" s="233">
        <v>766</v>
      </c>
      <c r="I154" s="233">
        <v>855</v>
      </c>
      <c r="J154" s="234">
        <v>943</v>
      </c>
      <c r="K154" s="233">
        <v>494</v>
      </c>
      <c r="L154" s="233">
        <v>575</v>
      </c>
      <c r="M154" s="233">
        <v>756</v>
      </c>
      <c r="N154" s="233">
        <v>1020</v>
      </c>
      <c r="O154" s="233">
        <v>1119</v>
      </c>
      <c r="P154" s="234">
        <v>1216</v>
      </c>
    </row>
    <row r="155" spans="1:16">
      <c r="A155" t="s">
        <v>207</v>
      </c>
      <c r="B155" t="s">
        <v>725</v>
      </c>
      <c r="C155" t="s">
        <v>207</v>
      </c>
      <c r="E155" s="233">
        <v>455</v>
      </c>
      <c r="F155" s="233">
        <v>501</v>
      </c>
      <c r="G155" s="233">
        <v>602</v>
      </c>
      <c r="H155" s="233">
        <v>695</v>
      </c>
      <c r="I155" s="233">
        <v>776</v>
      </c>
      <c r="J155" s="234">
        <v>856</v>
      </c>
      <c r="K155" s="233">
        <v>455</v>
      </c>
      <c r="L155" s="233">
        <v>542</v>
      </c>
      <c r="M155" s="233">
        <v>643</v>
      </c>
      <c r="N155" s="233">
        <v>890</v>
      </c>
      <c r="O155" s="233">
        <v>951</v>
      </c>
      <c r="P155" s="234">
        <v>1056</v>
      </c>
    </row>
    <row r="156" spans="1:16">
      <c r="A156" t="s">
        <v>208</v>
      </c>
      <c r="B156" t="s">
        <v>737</v>
      </c>
      <c r="C156" t="s">
        <v>208</v>
      </c>
      <c r="E156" s="233">
        <v>455</v>
      </c>
      <c r="F156" s="233">
        <v>475</v>
      </c>
      <c r="G156" s="233">
        <v>590</v>
      </c>
      <c r="H156" s="233">
        <v>681</v>
      </c>
      <c r="I156" s="233">
        <v>760</v>
      </c>
      <c r="J156" s="234">
        <v>838</v>
      </c>
      <c r="K156" s="233">
        <v>455</v>
      </c>
      <c r="L156" s="233">
        <v>475</v>
      </c>
      <c r="M156" s="233">
        <v>643</v>
      </c>
      <c r="N156" s="233">
        <v>865</v>
      </c>
      <c r="O156" s="233">
        <v>938</v>
      </c>
      <c r="P156" s="234">
        <v>1024</v>
      </c>
    </row>
    <row r="157" spans="1:16">
      <c r="A157" t="s">
        <v>209</v>
      </c>
      <c r="B157" t="s">
        <v>740</v>
      </c>
      <c r="C157" t="s">
        <v>209</v>
      </c>
      <c r="E157" s="233">
        <v>478</v>
      </c>
      <c r="F157" s="233">
        <v>513</v>
      </c>
      <c r="G157" s="233">
        <v>616</v>
      </c>
      <c r="H157" s="233">
        <v>711</v>
      </c>
      <c r="I157" s="233">
        <v>793</v>
      </c>
      <c r="J157" s="234">
        <v>876</v>
      </c>
      <c r="K157" s="233">
        <v>482</v>
      </c>
      <c r="L157" s="233">
        <v>566</v>
      </c>
      <c r="M157" s="233">
        <v>766</v>
      </c>
      <c r="N157" s="233">
        <v>890</v>
      </c>
      <c r="O157" s="233">
        <v>974</v>
      </c>
      <c r="P157" s="234">
        <v>1056</v>
      </c>
    </row>
    <row r="158" spans="1:16">
      <c r="A158" t="s">
        <v>210</v>
      </c>
      <c r="B158" t="s">
        <v>743</v>
      </c>
      <c r="C158" t="s">
        <v>210</v>
      </c>
      <c r="E158" s="233">
        <v>461</v>
      </c>
      <c r="F158" s="233">
        <v>503</v>
      </c>
      <c r="G158" s="233">
        <v>605</v>
      </c>
      <c r="H158" s="233">
        <v>698</v>
      </c>
      <c r="I158" s="233">
        <v>778</v>
      </c>
      <c r="J158" s="234">
        <v>859</v>
      </c>
      <c r="K158" s="233">
        <v>461</v>
      </c>
      <c r="L158" s="233">
        <v>506</v>
      </c>
      <c r="M158" s="233">
        <v>651</v>
      </c>
      <c r="N158" s="233">
        <v>874</v>
      </c>
      <c r="O158" s="233">
        <v>955</v>
      </c>
      <c r="P158" s="234">
        <v>1036</v>
      </c>
    </row>
    <row r="159" spans="1:16">
      <c r="A159" t="s">
        <v>211</v>
      </c>
      <c r="B159" t="s">
        <v>746</v>
      </c>
      <c r="C159" t="s">
        <v>211</v>
      </c>
      <c r="E159" s="233">
        <v>455</v>
      </c>
      <c r="F159" s="233">
        <v>491</v>
      </c>
      <c r="G159" s="233">
        <v>590</v>
      </c>
      <c r="H159" s="233">
        <v>681</v>
      </c>
      <c r="I159" s="233">
        <v>760</v>
      </c>
      <c r="J159" s="234">
        <v>838</v>
      </c>
      <c r="K159" s="233">
        <v>455</v>
      </c>
      <c r="L159" s="233">
        <v>542</v>
      </c>
      <c r="M159" s="233">
        <v>643</v>
      </c>
      <c r="N159" s="233">
        <v>865</v>
      </c>
      <c r="O159" s="233">
        <v>945</v>
      </c>
      <c r="P159" s="234">
        <v>1024</v>
      </c>
    </row>
    <row r="160" spans="1:16">
      <c r="A160" t="s">
        <v>212</v>
      </c>
      <c r="B160" t="s">
        <v>749</v>
      </c>
      <c r="C160" t="s">
        <v>212</v>
      </c>
      <c r="E160" s="233">
        <v>455</v>
      </c>
      <c r="F160" s="233">
        <v>475</v>
      </c>
      <c r="G160" s="233">
        <v>590</v>
      </c>
      <c r="H160" s="233">
        <v>681</v>
      </c>
      <c r="I160" s="233">
        <v>760</v>
      </c>
      <c r="J160" s="234">
        <v>838</v>
      </c>
      <c r="K160" s="233">
        <v>455</v>
      </c>
      <c r="L160" s="233">
        <v>475</v>
      </c>
      <c r="M160" s="233">
        <v>643</v>
      </c>
      <c r="N160" s="233">
        <v>801</v>
      </c>
      <c r="O160" s="233">
        <v>933</v>
      </c>
      <c r="P160" s="234">
        <v>1024</v>
      </c>
    </row>
    <row r="161" spans="1:16">
      <c r="A161" t="s">
        <v>213</v>
      </c>
      <c r="B161" t="s">
        <v>752</v>
      </c>
      <c r="C161" t="s">
        <v>213</v>
      </c>
      <c r="E161" s="233">
        <v>455</v>
      </c>
      <c r="F161" s="233">
        <v>519</v>
      </c>
      <c r="G161" s="233">
        <v>622</v>
      </c>
      <c r="H161" s="233">
        <v>719</v>
      </c>
      <c r="I161" s="233">
        <v>802</v>
      </c>
      <c r="J161" s="234">
        <v>885</v>
      </c>
      <c r="K161" s="233">
        <v>455</v>
      </c>
      <c r="L161" s="233">
        <v>542</v>
      </c>
      <c r="M161" s="233">
        <v>643</v>
      </c>
      <c r="N161" s="233">
        <v>801</v>
      </c>
      <c r="O161" s="233">
        <v>933</v>
      </c>
      <c r="P161" s="234">
        <v>1072</v>
      </c>
    </row>
    <row r="162" spans="1:16">
      <c r="A162" t="s">
        <v>214</v>
      </c>
      <c r="B162" t="s">
        <v>728</v>
      </c>
      <c r="C162" t="s">
        <v>214</v>
      </c>
      <c r="E162" s="233">
        <v>455</v>
      </c>
      <c r="F162" s="233">
        <v>500</v>
      </c>
      <c r="G162" s="233">
        <v>643</v>
      </c>
      <c r="H162" s="233">
        <v>794</v>
      </c>
      <c r="I162" s="233">
        <v>886</v>
      </c>
      <c r="J162" s="234">
        <v>978</v>
      </c>
      <c r="K162" s="233">
        <v>455</v>
      </c>
      <c r="L162" s="233">
        <v>500</v>
      </c>
      <c r="M162" s="233">
        <v>643</v>
      </c>
      <c r="N162" s="233">
        <v>948</v>
      </c>
      <c r="O162" s="233">
        <v>951</v>
      </c>
      <c r="P162" s="234">
        <v>1094</v>
      </c>
    </row>
    <row r="163" spans="1:16">
      <c r="A163" s="163" t="s">
        <v>90</v>
      </c>
      <c r="B163" s="163" t="s">
        <v>731</v>
      </c>
      <c r="C163" s="163" t="s">
        <v>90</v>
      </c>
      <c r="D163" s="163"/>
      <c r="E163" s="233">
        <v>416</v>
      </c>
      <c r="F163" s="233">
        <v>503</v>
      </c>
      <c r="G163" s="233">
        <v>605</v>
      </c>
      <c r="H163" s="233">
        <v>698</v>
      </c>
      <c r="I163" s="233">
        <v>778</v>
      </c>
      <c r="J163" s="234">
        <v>859</v>
      </c>
      <c r="K163" s="233">
        <v>416</v>
      </c>
      <c r="L163" s="233">
        <v>517</v>
      </c>
      <c r="M163" s="233">
        <v>699</v>
      </c>
      <c r="N163" s="233">
        <v>910</v>
      </c>
      <c r="O163" s="233">
        <v>996</v>
      </c>
      <c r="P163" s="234">
        <v>1081</v>
      </c>
    </row>
    <row r="164" spans="1:16">
      <c r="A164" t="s">
        <v>215</v>
      </c>
      <c r="B164" t="s">
        <v>734</v>
      </c>
      <c r="C164" t="s">
        <v>215</v>
      </c>
      <c r="E164" s="233">
        <v>426</v>
      </c>
      <c r="F164" s="233">
        <v>491</v>
      </c>
      <c r="G164" s="233">
        <v>590</v>
      </c>
      <c r="H164" s="233">
        <v>681</v>
      </c>
      <c r="I164" s="233">
        <v>760</v>
      </c>
      <c r="J164" s="234">
        <v>838</v>
      </c>
      <c r="K164" s="233">
        <v>426</v>
      </c>
      <c r="L164" s="233">
        <v>542</v>
      </c>
      <c r="M164" s="233">
        <v>643</v>
      </c>
      <c r="N164" s="233">
        <v>865</v>
      </c>
      <c r="O164" s="233">
        <v>933</v>
      </c>
      <c r="P164" s="234">
        <v>1024</v>
      </c>
    </row>
    <row r="165" spans="1:16">
      <c r="A165" s="163" t="s">
        <v>216</v>
      </c>
      <c r="B165" s="163" t="s">
        <v>755</v>
      </c>
      <c r="C165" s="163" t="s">
        <v>216</v>
      </c>
      <c r="D165" s="163"/>
      <c r="E165" s="233">
        <v>459</v>
      </c>
      <c r="F165" s="233">
        <v>511</v>
      </c>
      <c r="G165" s="233">
        <v>692</v>
      </c>
      <c r="H165" s="233">
        <v>835</v>
      </c>
      <c r="I165" s="233">
        <v>931</v>
      </c>
      <c r="J165" s="234">
        <v>1028</v>
      </c>
      <c r="K165" s="233">
        <v>459</v>
      </c>
      <c r="L165" s="233">
        <v>511</v>
      </c>
      <c r="M165" s="233">
        <v>692</v>
      </c>
      <c r="N165" s="233">
        <v>885</v>
      </c>
      <c r="O165" s="233">
        <v>958</v>
      </c>
      <c r="P165" s="234">
        <v>1102</v>
      </c>
    </row>
    <row r="166" spans="1:16">
      <c r="A166" t="s">
        <v>217</v>
      </c>
      <c r="B166" t="s">
        <v>758</v>
      </c>
      <c r="C166" t="s">
        <v>217</v>
      </c>
      <c r="E166" s="233">
        <v>455</v>
      </c>
      <c r="F166" s="233">
        <v>479</v>
      </c>
      <c r="G166" s="233">
        <v>633</v>
      </c>
      <c r="H166" s="233">
        <v>732</v>
      </c>
      <c r="I166" s="233">
        <v>817</v>
      </c>
      <c r="J166" s="234">
        <v>901</v>
      </c>
      <c r="K166" s="233">
        <v>455</v>
      </c>
      <c r="L166" s="233">
        <v>479</v>
      </c>
      <c r="M166" s="233">
        <v>643</v>
      </c>
      <c r="N166" s="233">
        <v>872</v>
      </c>
      <c r="O166" s="233">
        <v>933</v>
      </c>
      <c r="P166" s="234">
        <v>1073</v>
      </c>
    </row>
    <row r="167" spans="1:16">
      <c r="A167" s="163" t="s">
        <v>71</v>
      </c>
      <c r="B167" s="163" t="s">
        <v>761</v>
      </c>
      <c r="C167" s="163" t="s">
        <v>71</v>
      </c>
      <c r="D167" s="163"/>
      <c r="E167" s="233">
        <v>633</v>
      </c>
      <c r="F167" s="233">
        <v>678</v>
      </c>
      <c r="G167" s="233">
        <v>813</v>
      </c>
      <c r="H167" s="233">
        <v>940</v>
      </c>
      <c r="I167" s="233">
        <v>1048</v>
      </c>
      <c r="J167" s="234">
        <v>1157</v>
      </c>
      <c r="K167" s="233">
        <v>690</v>
      </c>
      <c r="L167" s="233">
        <v>861</v>
      </c>
      <c r="M167" s="233">
        <v>1036</v>
      </c>
      <c r="N167" s="233">
        <v>1189</v>
      </c>
      <c r="O167" s="233">
        <v>1306</v>
      </c>
      <c r="P167" s="234">
        <v>1422</v>
      </c>
    </row>
    <row r="168" spans="1:16">
      <c r="A168" t="s">
        <v>218</v>
      </c>
      <c r="B168" t="s">
        <v>764</v>
      </c>
      <c r="C168" t="s">
        <v>218</v>
      </c>
      <c r="E168" s="233">
        <v>455</v>
      </c>
      <c r="F168" s="233">
        <v>500</v>
      </c>
      <c r="G168" s="233">
        <v>600</v>
      </c>
      <c r="H168" s="233">
        <v>693</v>
      </c>
      <c r="I168" s="233">
        <v>773</v>
      </c>
      <c r="J168" s="234">
        <v>853</v>
      </c>
      <c r="K168" s="233">
        <v>455</v>
      </c>
      <c r="L168" s="233">
        <v>507</v>
      </c>
      <c r="M168" s="233">
        <v>643</v>
      </c>
      <c r="N168" s="233">
        <v>902</v>
      </c>
      <c r="O168" s="233">
        <v>988</v>
      </c>
      <c r="P168" s="234">
        <v>1071</v>
      </c>
    </row>
    <row r="169" spans="1:16">
      <c r="A169" t="s">
        <v>219</v>
      </c>
      <c r="B169" t="s">
        <v>767</v>
      </c>
      <c r="C169" t="s">
        <v>219</v>
      </c>
      <c r="E169" s="233">
        <v>455</v>
      </c>
      <c r="F169" s="233">
        <v>491</v>
      </c>
      <c r="G169" s="233">
        <v>590</v>
      </c>
      <c r="H169" s="233">
        <v>681</v>
      </c>
      <c r="I169" s="233">
        <v>760</v>
      </c>
      <c r="J169" s="234">
        <v>838</v>
      </c>
      <c r="K169" s="233">
        <v>455</v>
      </c>
      <c r="L169" s="233">
        <v>501</v>
      </c>
      <c r="M169" s="233">
        <v>643</v>
      </c>
      <c r="N169" s="233">
        <v>879</v>
      </c>
      <c r="O169" s="233">
        <v>961</v>
      </c>
      <c r="P169" s="234">
        <v>1042</v>
      </c>
    </row>
    <row r="170" spans="1:16">
      <c r="A170" t="s">
        <v>220</v>
      </c>
      <c r="B170" t="s">
        <v>770</v>
      </c>
      <c r="C170" t="s">
        <v>220</v>
      </c>
      <c r="E170" s="233">
        <v>455</v>
      </c>
      <c r="F170" s="233">
        <v>525</v>
      </c>
      <c r="G170" s="233">
        <v>630</v>
      </c>
      <c r="H170" s="233">
        <v>726</v>
      </c>
      <c r="I170" s="233">
        <v>811</v>
      </c>
      <c r="J170" s="234">
        <v>895</v>
      </c>
      <c r="K170" s="233">
        <v>455</v>
      </c>
      <c r="L170" s="233">
        <v>542</v>
      </c>
      <c r="M170" s="233">
        <v>643</v>
      </c>
      <c r="N170" s="233">
        <v>914</v>
      </c>
      <c r="O170" s="233">
        <v>1000</v>
      </c>
      <c r="P170" s="234">
        <v>1085</v>
      </c>
    </row>
    <row r="171" spans="1:16">
      <c r="A171" t="s">
        <v>221</v>
      </c>
      <c r="B171" t="s">
        <v>773</v>
      </c>
      <c r="C171" t="s">
        <v>221</v>
      </c>
      <c r="E171" s="233">
        <v>455</v>
      </c>
      <c r="F171" s="233">
        <v>475</v>
      </c>
      <c r="G171" s="233">
        <v>643</v>
      </c>
      <c r="H171" s="233">
        <v>767</v>
      </c>
      <c r="I171" s="233">
        <v>856</v>
      </c>
      <c r="J171" s="234">
        <v>944</v>
      </c>
      <c r="K171" s="233">
        <v>455</v>
      </c>
      <c r="L171" s="233">
        <v>475</v>
      </c>
      <c r="M171" s="233">
        <v>643</v>
      </c>
      <c r="N171" s="233">
        <v>905</v>
      </c>
      <c r="O171" s="233">
        <v>909</v>
      </c>
      <c r="P171" s="234">
        <v>1045</v>
      </c>
    </row>
    <row r="172" spans="1:16">
      <c r="A172" s="163" t="s">
        <v>57</v>
      </c>
      <c r="B172" s="163" t="s">
        <v>775</v>
      </c>
      <c r="C172" s="163" t="s">
        <v>57</v>
      </c>
      <c r="D172" s="163"/>
      <c r="E172" s="233">
        <v>599</v>
      </c>
      <c r="F172" s="233">
        <v>650</v>
      </c>
      <c r="G172" s="233">
        <v>780</v>
      </c>
      <c r="H172" s="233">
        <v>901</v>
      </c>
      <c r="I172" s="233">
        <v>1005</v>
      </c>
      <c r="J172" s="234">
        <v>1109</v>
      </c>
      <c r="K172" s="233">
        <v>599</v>
      </c>
      <c r="L172" s="233">
        <v>721</v>
      </c>
      <c r="M172" s="233">
        <v>890</v>
      </c>
      <c r="N172" s="233">
        <v>1159</v>
      </c>
      <c r="O172" s="233">
        <v>1273</v>
      </c>
      <c r="P172" s="234">
        <v>1386</v>
      </c>
    </row>
    <row r="173" spans="1:16">
      <c r="A173" t="s">
        <v>222</v>
      </c>
      <c r="B173" t="s">
        <v>778</v>
      </c>
      <c r="C173" t="s">
        <v>222</v>
      </c>
      <c r="E173" s="233">
        <v>480</v>
      </c>
      <c r="F173" s="233">
        <v>514</v>
      </c>
      <c r="G173" s="233">
        <v>617</v>
      </c>
      <c r="H173" s="233">
        <v>712</v>
      </c>
      <c r="I173" s="233">
        <v>795</v>
      </c>
      <c r="J173" s="234">
        <v>877</v>
      </c>
      <c r="K173" s="233">
        <v>533</v>
      </c>
      <c r="L173" s="233">
        <v>536</v>
      </c>
      <c r="M173" s="233">
        <v>661</v>
      </c>
      <c r="N173" s="233">
        <v>823</v>
      </c>
      <c r="O173" s="233">
        <v>1025</v>
      </c>
      <c r="P173" s="234">
        <v>1112</v>
      </c>
    </row>
    <row r="174" spans="1:16">
      <c r="A174" t="s">
        <v>223</v>
      </c>
      <c r="B174" t="s">
        <v>781</v>
      </c>
      <c r="C174" t="s">
        <v>223</v>
      </c>
      <c r="E174" s="233">
        <v>455</v>
      </c>
      <c r="F174" s="233">
        <v>483</v>
      </c>
      <c r="G174" s="233">
        <v>593</v>
      </c>
      <c r="H174" s="233">
        <v>685</v>
      </c>
      <c r="I174" s="233">
        <v>765</v>
      </c>
      <c r="J174" s="234">
        <v>843</v>
      </c>
      <c r="K174" s="233">
        <v>455</v>
      </c>
      <c r="L174" s="233">
        <v>483</v>
      </c>
      <c r="M174" s="233">
        <v>643</v>
      </c>
      <c r="N174" s="233">
        <v>884</v>
      </c>
      <c r="O174" s="233">
        <v>933</v>
      </c>
      <c r="P174" s="234">
        <v>1048</v>
      </c>
    </row>
    <row r="175" spans="1:16">
      <c r="A175" t="s">
        <v>224</v>
      </c>
      <c r="B175" t="s">
        <v>784</v>
      </c>
      <c r="C175" t="s">
        <v>224</v>
      </c>
      <c r="E175" s="233">
        <v>455</v>
      </c>
      <c r="F175" s="233">
        <v>491</v>
      </c>
      <c r="G175" s="233">
        <v>590</v>
      </c>
      <c r="H175" s="233">
        <v>681</v>
      </c>
      <c r="I175" s="233">
        <v>760</v>
      </c>
      <c r="J175" s="234">
        <v>838</v>
      </c>
      <c r="K175" s="233">
        <v>455</v>
      </c>
      <c r="L175" s="233">
        <v>500</v>
      </c>
      <c r="M175" s="233">
        <v>643</v>
      </c>
      <c r="N175" s="233">
        <v>801</v>
      </c>
      <c r="O175" s="233">
        <v>933</v>
      </c>
      <c r="P175" s="234">
        <v>1024</v>
      </c>
    </row>
    <row r="176" spans="1:16">
      <c r="A176" t="s">
        <v>225</v>
      </c>
      <c r="B176" t="s">
        <v>787</v>
      </c>
      <c r="C176" t="s">
        <v>225</v>
      </c>
      <c r="E176" s="233">
        <v>463</v>
      </c>
      <c r="F176" s="233">
        <v>496</v>
      </c>
      <c r="G176" s="233">
        <v>596</v>
      </c>
      <c r="H176" s="233">
        <v>689</v>
      </c>
      <c r="I176" s="233">
        <v>768</v>
      </c>
      <c r="J176" s="234">
        <v>848</v>
      </c>
      <c r="K176" s="233">
        <v>560</v>
      </c>
      <c r="L176" s="233">
        <v>580</v>
      </c>
      <c r="M176" s="233">
        <v>728</v>
      </c>
      <c r="N176" s="233">
        <v>907</v>
      </c>
      <c r="O176" s="233">
        <v>973</v>
      </c>
      <c r="P176" s="234">
        <v>1085</v>
      </c>
    </row>
    <row r="177" spans="1:16">
      <c r="A177" t="s">
        <v>226</v>
      </c>
      <c r="B177" t="s">
        <v>790</v>
      </c>
      <c r="C177" t="s">
        <v>226</v>
      </c>
      <c r="E177" s="233">
        <v>468</v>
      </c>
      <c r="F177" s="233">
        <v>501</v>
      </c>
      <c r="G177" s="233">
        <v>602</v>
      </c>
      <c r="H177" s="233">
        <v>695</v>
      </c>
      <c r="I177" s="233">
        <v>776</v>
      </c>
      <c r="J177" s="234">
        <v>856</v>
      </c>
      <c r="K177" s="233">
        <v>546</v>
      </c>
      <c r="L177" s="233">
        <v>550</v>
      </c>
      <c r="M177" s="233">
        <v>721</v>
      </c>
      <c r="N177" s="233">
        <v>904</v>
      </c>
      <c r="O177" s="233">
        <v>968</v>
      </c>
      <c r="P177" s="234">
        <v>1088</v>
      </c>
    </row>
    <row r="178" spans="1:16">
      <c r="A178" t="s">
        <v>227</v>
      </c>
      <c r="B178" t="s">
        <v>793</v>
      </c>
      <c r="C178" t="s">
        <v>227</v>
      </c>
      <c r="E178" s="233">
        <v>455</v>
      </c>
      <c r="F178" s="233">
        <v>491</v>
      </c>
      <c r="G178" s="233">
        <v>590</v>
      </c>
      <c r="H178" s="233">
        <v>681</v>
      </c>
      <c r="I178" s="233">
        <v>760</v>
      </c>
      <c r="J178" s="234">
        <v>838</v>
      </c>
      <c r="K178" s="233">
        <v>455</v>
      </c>
      <c r="L178" s="233">
        <v>533</v>
      </c>
      <c r="M178" s="233">
        <v>643</v>
      </c>
      <c r="N178" s="233">
        <v>801</v>
      </c>
      <c r="O178" s="233">
        <v>859</v>
      </c>
      <c r="P178" s="234">
        <v>988</v>
      </c>
    </row>
    <row r="179" spans="1:16">
      <c r="A179" t="s">
        <v>228</v>
      </c>
      <c r="B179" t="s">
        <v>796</v>
      </c>
      <c r="C179" t="s">
        <v>228</v>
      </c>
      <c r="E179" s="233">
        <v>455</v>
      </c>
      <c r="F179" s="233">
        <v>496</v>
      </c>
      <c r="G179" s="233">
        <v>596</v>
      </c>
      <c r="H179" s="233">
        <v>688</v>
      </c>
      <c r="I179" s="233">
        <v>767</v>
      </c>
      <c r="J179" s="234">
        <v>846</v>
      </c>
      <c r="K179" s="233">
        <v>455</v>
      </c>
      <c r="L179" s="233">
        <v>542</v>
      </c>
      <c r="M179" s="233">
        <v>643</v>
      </c>
      <c r="N179" s="233">
        <v>865</v>
      </c>
      <c r="O179" s="233">
        <v>945</v>
      </c>
      <c r="P179" s="234">
        <v>1024</v>
      </c>
    </row>
    <row r="180" spans="1:16">
      <c r="A180" s="163" t="s">
        <v>38</v>
      </c>
      <c r="B180" s="163" t="s">
        <v>799</v>
      </c>
      <c r="C180" s="163" t="s">
        <v>38</v>
      </c>
      <c r="D180" s="163"/>
      <c r="E180" s="233">
        <v>487</v>
      </c>
      <c r="F180" s="233">
        <v>522</v>
      </c>
      <c r="G180" s="233">
        <v>627</v>
      </c>
      <c r="H180" s="233">
        <v>724</v>
      </c>
      <c r="I180" s="233">
        <v>808</v>
      </c>
      <c r="J180" s="234">
        <v>891</v>
      </c>
      <c r="K180" s="233">
        <v>583</v>
      </c>
      <c r="L180" s="233">
        <v>659</v>
      </c>
      <c r="M180" s="233">
        <v>793</v>
      </c>
      <c r="N180" s="233">
        <v>907</v>
      </c>
      <c r="O180" s="233">
        <v>993</v>
      </c>
      <c r="P180" s="234">
        <v>1077</v>
      </c>
    </row>
    <row r="181" spans="1:16">
      <c r="A181" t="s">
        <v>229</v>
      </c>
      <c r="B181" t="s">
        <v>802</v>
      </c>
      <c r="C181" t="s">
        <v>229</v>
      </c>
      <c r="E181" s="233">
        <v>475</v>
      </c>
      <c r="F181" s="233">
        <v>566</v>
      </c>
      <c r="G181" s="233">
        <v>671</v>
      </c>
      <c r="H181" s="233">
        <v>814</v>
      </c>
      <c r="I181" s="233">
        <v>908</v>
      </c>
      <c r="J181" s="234">
        <v>1002</v>
      </c>
      <c r="K181" s="233">
        <v>475</v>
      </c>
      <c r="L181" s="233">
        <v>566</v>
      </c>
      <c r="M181" s="233">
        <v>671</v>
      </c>
      <c r="N181" s="233">
        <v>945</v>
      </c>
      <c r="O181" s="233">
        <v>973</v>
      </c>
      <c r="P181" s="234">
        <v>1119</v>
      </c>
    </row>
    <row r="182" spans="1:16">
      <c r="A182" t="s">
        <v>230</v>
      </c>
      <c r="B182" t="s">
        <v>805</v>
      </c>
      <c r="C182" t="s">
        <v>230</v>
      </c>
      <c r="E182" s="233">
        <v>479</v>
      </c>
      <c r="F182" s="233">
        <v>570</v>
      </c>
      <c r="G182" s="233">
        <v>676</v>
      </c>
      <c r="H182" s="233">
        <v>831</v>
      </c>
      <c r="I182" s="233">
        <v>927</v>
      </c>
      <c r="J182" s="234">
        <v>1023</v>
      </c>
      <c r="K182" s="233">
        <v>479</v>
      </c>
      <c r="L182" s="233">
        <v>570</v>
      </c>
      <c r="M182" s="233">
        <v>676</v>
      </c>
      <c r="N182" s="233">
        <v>996</v>
      </c>
      <c r="O182" s="233">
        <v>1148</v>
      </c>
      <c r="P182" s="234">
        <v>1248</v>
      </c>
    </row>
    <row r="183" spans="1:16">
      <c r="A183" s="163" t="s">
        <v>32</v>
      </c>
      <c r="B183" s="163" t="s">
        <v>807</v>
      </c>
      <c r="C183" s="163" t="s">
        <v>32</v>
      </c>
      <c r="D183" s="163"/>
      <c r="E183" s="233">
        <v>487</v>
      </c>
      <c r="F183" s="233">
        <v>539</v>
      </c>
      <c r="G183" s="233">
        <v>647</v>
      </c>
      <c r="H183" s="233">
        <v>747</v>
      </c>
      <c r="I183" s="233">
        <v>833</v>
      </c>
      <c r="J183" s="234">
        <v>920</v>
      </c>
      <c r="K183" s="233">
        <v>487</v>
      </c>
      <c r="L183" s="233">
        <v>610</v>
      </c>
      <c r="M183" s="233">
        <v>757</v>
      </c>
      <c r="N183" s="233">
        <v>939</v>
      </c>
      <c r="O183" s="233">
        <v>1012</v>
      </c>
      <c r="P183" s="234">
        <v>1116</v>
      </c>
    </row>
    <row r="184" spans="1:16">
      <c r="A184" t="s">
        <v>231</v>
      </c>
      <c r="B184" t="s">
        <v>810</v>
      </c>
      <c r="C184" t="s">
        <v>231</v>
      </c>
      <c r="E184" s="233">
        <v>465</v>
      </c>
      <c r="F184" s="233">
        <v>498</v>
      </c>
      <c r="G184" s="233">
        <v>597</v>
      </c>
      <c r="H184" s="233">
        <v>690</v>
      </c>
      <c r="I184" s="233">
        <v>770</v>
      </c>
      <c r="J184" s="234">
        <v>850</v>
      </c>
      <c r="K184" s="233">
        <v>467</v>
      </c>
      <c r="L184" s="233">
        <v>531</v>
      </c>
      <c r="M184" s="233">
        <v>719</v>
      </c>
      <c r="N184" s="233">
        <v>865</v>
      </c>
      <c r="O184" s="233">
        <v>945</v>
      </c>
      <c r="P184" s="234">
        <v>1024</v>
      </c>
    </row>
    <row r="185" spans="1:16">
      <c r="A185" t="s">
        <v>232</v>
      </c>
      <c r="B185" t="s">
        <v>813</v>
      </c>
      <c r="C185" t="s">
        <v>232</v>
      </c>
      <c r="E185" s="233">
        <v>455</v>
      </c>
      <c r="F185" s="233">
        <v>475</v>
      </c>
      <c r="G185" s="233">
        <v>643</v>
      </c>
      <c r="H185" s="233">
        <v>765</v>
      </c>
      <c r="I185" s="233">
        <v>853</v>
      </c>
      <c r="J185" s="234">
        <v>941</v>
      </c>
      <c r="K185" s="233">
        <v>455</v>
      </c>
      <c r="L185" s="233">
        <v>475</v>
      </c>
      <c r="M185" s="233">
        <v>643</v>
      </c>
      <c r="N185" s="233">
        <v>821</v>
      </c>
      <c r="O185" s="233">
        <v>1050</v>
      </c>
      <c r="P185" s="234">
        <v>1140</v>
      </c>
    </row>
    <row r="186" spans="1:16">
      <c r="A186" s="163" t="s">
        <v>48</v>
      </c>
      <c r="B186" s="163" t="s">
        <v>815</v>
      </c>
      <c r="C186" s="163" t="s">
        <v>48</v>
      </c>
      <c r="D186" s="163"/>
      <c r="E186" s="233">
        <v>610</v>
      </c>
      <c r="F186" s="233">
        <v>653</v>
      </c>
      <c r="G186" s="233">
        <v>785</v>
      </c>
      <c r="H186" s="233">
        <v>906</v>
      </c>
      <c r="I186" s="233">
        <v>1011</v>
      </c>
      <c r="J186" s="234">
        <v>1116</v>
      </c>
      <c r="K186" s="233">
        <v>610</v>
      </c>
      <c r="L186" s="233">
        <v>690</v>
      </c>
      <c r="M186" s="233">
        <v>893</v>
      </c>
      <c r="N186" s="233">
        <v>1143</v>
      </c>
      <c r="O186" s="233">
        <v>1255</v>
      </c>
      <c r="P186" s="234">
        <v>1367</v>
      </c>
    </row>
    <row r="187" spans="1:16">
      <c r="A187" t="s">
        <v>233</v>
      </c>
      <c r="B187" t="s">
        <v>818</v>
      </c>
      <c r="C187" t="s">
        <v>233</v>
      </c>
      <c r="E187" s="233">
        <v>455</v>
      </c>
      <c r="F187" s="233">
        <v>491</v>
      </c>
      <c r="G187" s="233">
        <v>590</v>
      </c>
      <c r="H187" s="233">
        <v>681</v>
      </c>
      <c r="I187" s="233">
        <v>760</v>
      </c>
      <c r="J187" s="234">
        <v>838</v>
      </c>
      <c r="K187" s="233">
        <v>455</v>
      </c>
      <c r="L187" s="233">
        <v>542</v>
      </c>
      <c r="M187" s="233">
        <v>643</v>
      </c>
      <c r="N187" s="233">
        <v>843</v>
      </c>
      <c r="O187" s="233">
        <v>945</v>
      </c>
      <c r="P187" s="234">
        <v>1024</v>
      </c>
    </row>
    <row r="188" spans="1:16">
      <c r="A188" t="s">
        <v>234</v>
      </c>
      <c r="B188" t="s">
        <v>821</v>
      </c>
      <c r="C188" t="s">
        <v>234</v>
      </c>
      <c r="E188" s="233">
        <v>462</v>
      </c>
      <c r="F188" s="233">
        <v>499</v>
      </c>
      <c r="G188" s="233">
        <v>598</v>
      </c>
      <c r="H188" s="233">
        <v>691</v>
      </c>
      <c r="I188" s="233">
        <v>772</v>
      </c>
      <c r="J188" s="234">
        <v>851</v>
      </c>
      <c r="K188" s="233">
        <v>462</v>
      </c>
      <c r="L188" s="233">
        <v>531</v>
      </c>
      <c r="M188" s="233">
        <v>643</v>
      </c>
      <c r="N188" s="233">
        <v>850</v>
      </c>
      <c r="O188" s="233">
        <v>946</v>
      </c>
      <c r="P188" s="234">
        <v>1026</v>
      </c>
    </row>
    <row r="189" spans="1:16">
      <c r="A189" t="s">
        <v>235</v>
      </c>
      <c r="B189" t="s">
        <v>824</v>
      </c>
      <c r="C189" t="s">
        <v>235</v>
      </c>
      <c r="E189" s="233">
        <v>458</v>
      </c>
      <c r="F189" s="233">
        <v>480</v>
      </c>
      <c r="G189" s="233">
        <v>590</v>
      </c>
      <c r="H189" s="233">
        <v>681</v>
      </c>
      <c r="I189" s="233">
        <v>760</v>
      </c>
      <c r="J189" s="234">
        <v>838</v>
      </c>
      <c r="K189" s="233">
        <v>468</v>
      </c>
      <c r="L189" s="233">
        <v>480</v>
      </c>
      <c r="M189" s="233">
        <v>645</v>
      </c>
      <c r="N189" s="233">
        <v>865</v>
      </c>
      <c r="O189" s="233">
        <v>945</v>
      </c>
      <c r="P189" s="234">
        <v>1024</v>
      </c>
    </row>
    <row r="190" spans="1:16">
      <c r="A190" s="163" t="s">
        <v>23</v>
      </c>
      <c r="B190" s="163" t="s">
        <v>826</v>
      </c>
      <c r="C190" s="163" t="s">
        <v>23</v>
      </c>
      <c r="D190" s="163"/>
      <c r="E190" s="233">
        <v>480</v>
      </c>
      <c r="F190" s="233">
        <v>567</v>
      </c>
      <c r="G190" s="233">
        <v>713</v>
      </c>
      <c r="H190" s="233">
        <v>824</v>
      </c>
      <c r="I190" s="233">
        <v>920</v>
      </c>
      <c r="J190" s="234">
        <v>1015</v>
      </c>
      <c r="K190" s="233">
        <v>480</v>
      </c>
      <c r="L190" s="233">
        <v>567</v>
      </c>
      <c r="M190" s="233">
        <v>745</v>
      </c>
      <c r="N190" s="233">
        <v>1017</v>
      </c>
      <c r="O190" s="233">
        <v>1064</v>
      </c>
      <c r="P190" s="234">
        <v>1224</v>
      </c>
    </row>
    <row r="191" spans="1:16">
      <c r="A191" t="s">
        <v>236</v>
      </c>
      <c r="B191" t="s">
        <v>829</v>
      </c>
      <c r="C191" t="s">
        <v>236</v>
      </c>
      <c r="E191" s="233">
        <v>455</v>
      </c>
      <c r="F191" s="233">
        <v>491</v>
      </c>
      <c r="G191" s="233">
        <v>590</v>
      </c>
      <c r="H191" s="233">
        <v>681</v>
      </c>
      <c r="I191" s="233">
        <v>760</v>
      </c>
      <c r="J191" s="234">
        <v>838</v>
      </c>
      <c r="K191" s="233">
        <v>455</v>
      </c>
      <c r="L191" s="233">
        <v>542</v>
      </c>
      <c r="M191" s="233">
        <v>643</v>
      </c>
      <c r="N191" s="233">
        <v>865</v>
      </c>
      <c r="O191" s="233">
        <v>945</v>
      </c>
      <c r="P191" s="234">
        <v>1024</v>
      </c>
    </row>
    <row r="192" spans="1:16">
      <c r="A192" t="s">
        <v>237</v>
      </c>
      <c r="B192" t="s">
        <v>832</v>
      </c>
      <c r="C192" t="s">
        <v>237</v>
      </c>
      <c r="E192" s="233">
        <v>455</v>
      </c>
      <c r="F192" s="233">
        <v>475</v>
      </c>
      <c r="G192" s="233">
        <v>643</v>
      </c>
      <c r="H192" s="233">
        <v>743</v>
      </c>
      <c r="I192" s="233">
        <v>830</v>
      </c>
      <c r="J192" s="234">
        <v>916</v>
      </c>
      <c r="K192" s="233">
        <v>455</v>
      </c>
      <c r="L192" s="233">
        <v>475</v>
      </c>
      <c r="M192" s="233">
        <v>643</v>
      </c>
      <c r="N192" s="233">
        <v>932</v>
      </c>
      <c r="O192" s="233">
        <v>951</v>
      </c>
      <c r="P192" s="234">
        <v>1094</v>
      </c>
    </row>
    <row r="193" spans="1:16">
      <c r="A193" s="163" t="s">
        <v>24</v>
      </c>
      <c r="B193" s="163" t="s">
        <v>834</v>
      </c>
      <c r="C193" s="163" t="s">
        <v>24</v>
      </c>
      <c r="D193" s="163"/>
      <c r="E193" s="233">
        <v>480</v>
      </c>
      <c r="F193" s="233">
        <v>567</v>
      </c>
      <c r="G193" s="233">
        <v>713</v>
      </c>
      <c r="H193" s="233">
        <v>824</v>
      </c>
      <c r="I193" s="233">
        <v>920</v>
      </c>
      <c r="J193" s="234">
        <v>1015</v>
      </c>
      <c r="K193" s="233">
        <v>480</v>
      </c>
      <c r="L193" s="233">
        <v>567</v>
      </c>
      <c r="M193" s="233">
        <v>745</v>
      </c>
      <c r="N193" s="233">
        <v>1017</v>
      </c>
      <c r="O193" s="233">
        <v>1064</v>
      </c>
      <c r="P193" s="234">
        <v>1224</v>
      </c>
    </row>
    <row r="194" spans="1:16">
      <c r="A194" t="s">
        <v>238</v>
      </c>
      <c r="B194" t="s">
        <v>837</v>
      </c>
      <c r="C194" t="s">
        <v>238</v>
      </c>
      <c r="E194" s="233">
        <v>455</v>
      </c>
      <c r="F194" s="233">
        <v>522</v>
      </c>
      <c r="G194" s="233">
        <v>643</v>
      </c>
      <c r="H194" s="233">
        <v>783</v>
      </c>
      <c r="I194" s="233">
        <v>873</v>
      </c>
      <c r="J194" s="234">
        <v>963</v>
      </c>
      <c r="K194" s="233">
        <v>455</v>
      </c>
      <c r="L194" s="233">
        <v>522</v>
      </c>
      <c r="M194" s="233">
        <v>643</v>
      </c>
      <c r="N194" s="233">
        <v>802</v>
      </c>
      <c r="O194" s="233">
        <v>933</v>
      </c>
      <c r="P194" s="234">
        <v>1073</v>
      </c>
    </row>
    <row r="195" spans="1:16">
      <c r="A195" t="s">
        <v>239</v>
      </c>
      <c r="B195" t="s">
        <v>840</v>
      </c>
      <c r="C195" t="s">
        <v>239</v>
      </c>
      <c r="E195" s="233">
        <v>455</v>
      </c>
      <c r="F195" s="233">
        <v>475</v>
      </c>
      <c r="G195" s="233">
        <v>590</v>
      </c>
      <c r="H195" s="233">
        <v>681</v>
      </c>
      <c r="I195" s="233">
        <v>760</v>
      </c>
      <c r="J195" s="234">
        <v>838</v>
      </c>
      <c r="K195" s="233">
        <v>455</v>
      </c>
      <c r="L195" s="233">
        <v>475</v>
      </c>
      <c r="M195" s="233">
        <v>643</v>
      </c>
      <c r="N195" s="233">
        <v>865</v>
      </c>
      <c r="O195" s="233">
        <v>945</v>
      </c>
      <c r="P195" s="234">
        <v>1024</v>
      </c>
    </row>
    <row r="196" spans="1:16">
      <c r="A196" t="s">
        <v>240</v>
      </c>
      <c r="B196" t="s">
        <v>843</v>
      </c>
      <c r="C196" t="s">
        <v>240</v>
      </c>
      <c r="E196" s="233">
        <v>455</v>
      </c>
      <c r="F196" s="233">
        <v>475</v>
      </c>
      <c r="G196" s="233">
        <v>590</v>
      </c>
      <c r="H196" s="233">
        <v>681</v>
      </c>
      <c r="I196" s="233">
        <v>760</v>
      </c>
      <c r="J196" s="234">
        <v>838</v>
      </c>
      <c r="K196" s="233">
        <v>455</v>
      </c>
      <c r="L196" s="233">
        <v>475</v>
      </c>
      <c r="M196" s="233">
        <v>643</v>
      </c>
      <c r="N196" s="233">
        <v>842</v>
      </c>
      <c r="O196" s="233">
        <v>945</v>
      </c>
      <c r="P196" s="234">
        <v>1024</v>
      </c>
    </row>
    <row r="197" spans="1:16">
      <c r="A197" t="s">
        <v>241</v>
      </c>
      <c r="B197" t="s">
        <v>846</v>
      </c>
      <c r="C197" t="s">
        <v>241</v>
      </c>
      <c r="E197" s="233">
        <v>455</v>
      </c>
      <c r="F197" s="233">
        <v>491</v>
      </c>
      <c r="G197" s="233">
        <v>590</v>
      </c>
      <c r="H197" s="233">
        <v>681</v>
      </c>
      <c r="I197" s="233">
        <v>760</v>
      </c>
      <c r="J197" s="234">
        <v>838</v>
      </c>
      <c r="K197" s="233">
        <v>455</v>
      </c>
      <c r="L197" s="233">
        <v>511</v>
      </c>
      <c r="M197" s="233">
        <v>643</v>
      </c>
      <c r="N197" s="233">
        <v>865</v>
      </c>
      <c r="O197" s="233">
        <v>945</v>
      </c>
      <c r="P197" s="234">
        <v>1024</v>
      </c>
    </row>
    <row r="198" spans="1:16">
      <c r="A198" t="s">
        <v>242</v>
      </c>
      <c r="B198" t="s">
        <v>849</v>
      </c>
      <c r="C198" t="s">
        <v>242</v>
      </c>
      <c r="E198" s="233">
        <v>455</v>
      </c>
      <c r="F198" s="233">
        <v>475</v>
      </c>
      <c r="G198" s="233">
        <v>610</v>
      </c>
      <c r="H198" s="233">
        <v>705</v>
      </c>
      <c r="I198" s="233">
        <v>786</v>
      </c>
      <c r="J198" s="234">
        <v>868</v>
      </c>
      <c r="K198" s="233">
        <v>455</v>
      </c>
      <c r="L198" s="233">
        <v>475</v>
      </c>
      <c r="M198" s="233">
        <v>643</v>
      </c>
      <c r="N198" s="233">
        <v>920</v>
      </c>
      <c r="O198" s="233">
        <v>933</v>
      </c>
      <c r="P198" s="234">
        <v>1073</v>
      </c>
    </row>
    <row r="199" spans="1:16">
      <c r="A199" t="s">
        <v>243</v>
      </c>
      <c r="B199" t="s">
        <v>852</v>
      </c>
      <c r="C199" t="s">
        <v>243</v>
      </c>
      <c r="E199" s="233">
        <v>461</v>
      </c>
      <c r="F199" s="233">
        <v>506</v>
      </c>
      <c r="G199" s="233">
        <v>651</v>
      </c>
      <c r="H199" s="233">
        <v>811</v>
      </c>
      <c r="I199" s="233">
        <v>944</v>
      </c>
      <c r="J199" s="234">
        <v>1086</v>
      </c>
      <c r="K199" s="233">
        <v>461</v>
      </c>
      <c r="L199" s="233">
        <v>506</v>
      </c>
      <c r="M199" s="233">
        <v>651</v>
      </c>
      <c r="N199" s="233">
        <v>811</v>
      </c>
      <c r="O199" s="233">
        <v>944</v>
      </c>
      <c r="P199" s="234">
        <v>1086</v>
      </c>
    </row>
    <row r="200" spans="1:16">
      <c r="A200" s="163" t="s">
        <v>36</v>
      </c>
      <c r="B200" s="163" t="s">
        <v>854</v>
      </c>
      <c r="C200" s="163" t="s">
        <v>36</v>
      </c>
      <c r="D200" s="163"/>
      <c r="E200" s="233">
        <v>533</v>
      </c>
      <c r="F200" s="233">
        <v>571</v>
      </c>
      <c r="G200" s="233">
        <v>686</v>
      </c>
      <c r="H200" s="233">
        <v>791</v>
      </c>
      <c r="I200" s="233">
        <v>883</v>
      </c>
      <c r="J200" s="234">
        <v>975</v>
      </c>
      <c r="K200" s="233">
        <v>647</v>
      </c>
      <c r="L200" s="233">
        <v>651</v>
      </c>
      <c r="M200" s="233">
        <v>803</v>
      </c>
      <c r="N200" s="233">
        <v>996</v>
      </c>
      <c r="O200" s="233">
        <v>1091</v>
      </c>
      <c r="P200" s="234">
        <v>1186</v>
      </c>
    </row>
    <row r="201" spans="1:16">
      <c r="A201" s="163" t="s">
        <v>49</v>
      </c>
      <c r="B201" s="163" t="s">
        <v>856</v>
      </c>
      <c r="C201" s="163" t="s">
        <v>49</v>
      </c>
      <c r="D201" s="163"/>
      <c r="E201" s="233">
        <v>607</v>
      </c>
      <c r="F201" s="233">
        <v>660</v>
      </c>
      <c r="G201" s="233">
        <v>792</v>
      </c>
      <c r="H201" s="233">
        <v>915</v>
      </c>
      <c r="I201" s="233">
        <v>1021</v>
      </c>
      <c r="J201" s="234">
        <v>1126</v>
      </c>
      <c r="K201" s="233">
        <v>607</v>
      </c>
      <c r="L201" s="233">
        <v>728</v>
      </c>
      <c r="M201" s="233">
        <v>921</v>
      </c>
      <c r="N201" s="233">
        <v>1182</v>
      </c>
      <c r="O201" s="233">
        <v>1299</v>
      </c>
      <c r="P201" s="234">
        <v>1415</v>
      </c>
    </row>
    <row r="202" spans="1:16">
      <c r="A202" t="s">
        <v>244</v>
      </c>
      <c r="B202" t="s">
        <v>859</v>
      </c>
      <c r="C202" t="s">
        <v>244</v>
      </c>
      <c r="E202" s="233">
        <v>455</v>
      </c>
      <c r="F202" s="233">
        <v>491</v>
      </c>
      <c r="G202" s="233">
        <v>590</v>
      </c>
      <c r="H202" s="233">
        <v>681</v>
      </c>
      <c r="I202" s="233">
        <v>760</v>
      </c>
      <c r="J202" s="234">
        <v>838</v>
      </c>
      <c r="K202" s="233">
        <v>455</v>
      </c>
      <c r="L202" s="233">
        <v>542</v>
      </c>
      <c r="M202" s="233">
        <v>643</v>
      </c>
      <c r="N202" s="233">
        <v>865</v>
      </c>
      <c r="O202" s="233">
        <v>945</v>
      </c>
      <c r="P202" s="234">
        <v>1024</v>
      </c>
    </row>
    <row r="203" spans="1:16">
      <c r="A203" s="163" t="s">
        <v>245</v>
      </c>
      <c r="B203" s="163" t="s">
        <v>862</v>
      </c>
      <c r="C203" s="163" t="s">
        <v>245</v>
      </c>
      <c r="D203" s="163"/>
      <c r="E203" s="233">
        <v>473</v>
      </c>
      <c r="F203" s="233">
        <v>477</v>
      </c>
      <c r="G203" s="233">
        <v>643</v>
      </c>
      <c r="H203" s="233">
        <v>770</v>
      </c>
      <c r="I203" s="233">
        <v>858</v>
      </c>
      <c r="J203" s="234">
        <v>948</v>
      </c>
      <c r="K203" s="233">
        <v>473</v>
      </c>
      <c r="L203" s="233">
        <v>477</v>
      </c>
      <c r="M203" s="233">
        <v>643</v>
      </c>
      <c r="N203" s="233">
        <v>850</v>
      </c>
      <c r="O203" s="233">
        <v>1028</v>
      </c>
      <c r="P203" s="234">
        <v>1182</v>
      </c>
    </row>
    <row r="204" spans="1:16">
      <c r="A204" t="s">
        <v>246</v>
      </c>
      <c r="B204" t="s">
        <v>865</v>
      </c>
      <c r="C204" t="s">
        <v>246</v>
      </c>
      <c r="E204" s="233">
        <v>455</v>
      </c>
      <c r="F204" s="233">
        <v>491</v>
      </c>
      <c r="G204" s="233">
        <v>590</v>
      </c>
      <c r="H204" s="233">
        <v>681</v>
      </c>
      <c r="I204" s="233">
        <v>760</v>
      </c>
      <c r="J204" s="234">
        <v>838</v>
      </c>
      <c r="K204" s="233">
        <v>455</v>
      </c>
      <c r="L204" s="233">
        <v>542</v>
      </c>
      <c r="M204" s="233">
        <v>643</v>
      </c>
      <c r="N204" s="233">
        <v>865</v>
      </c>
      <c r="O204" s="233">
        <v>945</v>
      </c>
      <c r="P204" s="234">
        <v>1024</v>
      </c>
    </row>
    <row r="205" spans="1:16">
      <c r="A205" t="s">
        <v>247</v>
      </c>
      <c r="B205" t="s">
        <v>868</v>
      </c>
      <c r="C205" t="s">
        <v>247</v>
      </c>
      <c r="E205" s="233">
        <v>458</v>
      </c>
      <c r="F205" s="233">
        <v>475</v>
      </c>
      <c r="G205" s="233">
        <v>590</v>
      </c>
      <c r="H205" s="233">
        <v>681</v>
      </c>
      <c r="I205" s="233">
        <v>760</v>
      </c>
      <c r="J205" s="234">
        <v>838</v>
      </c>
      <c r="K205" s="233">
        <v>472</v>
      </c>
      <c r="L205" s="233">
        <v>475</v>
      </c>
      <c r="M205" s="233">
        <v>643</v>
      </c>
      <c r="N205" s="233">
        <v>801</v>
      </c>
      <c r="O205" s="233">
        <v>945</v>
      </c>
      <c r="P205" s="234">
        <v>1024</v>
      </c>
    </row>
    <row r="206" spans="1:16">
      <c r="A206" s="163" t="s">
        <v>58</v>
      </c>
      <c r="B206" s="163" t="s">
        <v>870</v>
      </c>
      <c r="C206" s="163" t="s">
        <v>58</v>
      </c>
      <c r="D206" s="163"/>
      <c r="E206" s="233">
        <v>599</v>
      </c>
      <c r="F206" s="233">
        <v>650</v>
      </c>
      <c r="G206" s="233">
        <v>780</v>
      </c>
      <c r="H206" s="233">
        <v>901</v>
      </c>
      <c r="I206" s="233">
        <v>1005</v>
      </c>
      <c r="J206" s="234">
        <v>1109</v>
      </c>
      <c r="K206" s="233">
        <v>599</v>
      </c>
      <c r="L206" s="233">
        <v>721</v>
      </c>
      <c r="M206" s="233">
        <v>890</v>
      </c>
      <c r="N206" s="233">
        <v>1159</v>
      </c>
      <c r="O206" s="233">
        <v>1273</v>
      </c>
      <c r="P206" s="234">
        <v>1386</v>
      </c>
    </row>
    <row r="207" spans="1:16">
      <c r="A207" s="163" t="s">
        <v>39</v>
      </c>
      <c r="B207" s="163" t="s">
        <v>872</v>
      </c>
      <c r="C207" s="163" t="s">
        <v>39</v>
      </c>
      <c r="D207" s="163"/>
      <c r="E207" s="233">
        <v>487</v>
      </c>
      <c r="F207" s="233">
        <v>522</v>
      </c>
      <c r="G207" s="233">
        <v>627</v>
      </c>
      <c r="H207" s="233">
        <v>724</v>
      </c>
      <c r="I207" s="233">
        <v>808</v>
      </c>
      <c r="J207" s="234">
        <v>891</v>
      </c>
      <c r="K207" s="233">
        <v>583</v>
      </c>
      <c r="L207" s="233">
        <v>659</v>
      </c>
      <c r="M207" s="233">
        <v>793</v>
      </c>
      <c r="N207" s="233">
        <v>907</v>
      </c>
      <c r="O207" s="233">
        <v>993</v>
      </c>
      <c r="P207" s="234">
        <v>1077</v>
      </c>
    </row>
    <row r="208" spans="1:16">
      <c r="A208" t="s">
        <v>248</v>
      </c>
      <c r="B208" t="s">
        <v>875</v>
      </c>
      <c r="C208" t="s">
        <v>248</v>
      </c>
      <c r="E208" s="233">
        <v>455</v>
      </c>
      <c r="F208" s="233">
        <v>475</v>
      </c>
      <c r="G208" s="233">
        <v>590</v>
      </c>
      <c r="H208" s="233">
        <v>681</v>
      </c>
      <c r="I208" s="233">
        <v>760</v>
      </c>
      <c r="J208" s="234">
        <v>838</v>
      </c>
      <c r="K208" s="233">
        <v>455</v>
      </c>
      <c r="L208" s="233">
        <v>475</v>
      </c>
      <c r="M208" s="233">
        <v>643</v>
      </c>
      <c r="N208" s="233">
        <v>865</v>
      </c>
      <c r="O208" s="233">
        <v>945</v>
      </c>
      <c r="P208" s="234">
        <v>1024</v>
      </c>
    </row>
    <row r="209" spans="1:16">
      <c r="A209" t="s">
        <v>249</v>
      </c>
      <c r="B209" t="s">
        <v>878</v>
      </c>
      <c r="C209" t="s">
        <v>249</v>
      </c>
      <c r="E209" s="233">
        <v>455</v>
      </c>
      <c r="F209" s="233">
        <v>475</v>
      </c>
      <c r="G209" s="233">
        <v>643</v>
      </c>
      <c r="H209" s="233">
        <v>797</v>
      </c>
      <c r="I209" s="233">
        <v>890</v>
      </c>
      <c r="J209" s="234">
        <v>981</v>
      </c>
      <c r="K209" s="233">
        <v>455</v>
      </c>
      <c r="L209" s="233">
        <v>475</v>
      </c>
      <c r="M209" s="233">
        <v>643</v>
      </c>
      <c r="N209" s="233">
        <v>801</v>
      </c>
      <c r="O209" s="233">
        <v>933</v>
      </c>
      <c r="P209" s="234">
        <v>1073</v>
      </c>
    </row>
    <row r="210" spans="1:16">
      <c r="A210" t="s">
        <v>250</v>
      </c>
      <c r="B210" t="s">
        <v>881</v>
      </c>
      <c r="C210" t="s">
        <v>250</v>
      </c>
      <c r="E210" s="233">
        <v>521</v>
      </c>
      <c r="F210" s="233">
        <v>525</v>
      </c>
      <c r="G210" s="233">
        <v>683</v>
      </c>
      <c r="H210" s="233">
        <v>789</v>
      </c>
      <c r="I210" s="233">
        <v>881</v>
      </c>
      <c r="J210" s="234">
        <v>971</v>
      </c>
      <c r="K210" s="233">
        <v>521</v>
      </c>
      <c r="L210" s="233">
        <v>525</v>
      </c>
      <c r="M210" s="233">
        <v>710</v>
      </c>
      <c r="N210" s="233">
        <v>1012</v>
      </c>
      <c r="O210" s="233">
        <v>1050</v>
      </c>
      <c r="P210" s="234">
        <v>1205</v>
      </c>
    </row>
    <row r="211" spans="1:16">
      <c r="A211" t="s">
        <v>251</v>
      </c>
      <c r="B211" t="s">
        <v>884</v>
      </c>
      <c r="C211" t="s">
        <v>251</v>
      </c>
      <c r="E211" s="233">
        <v>455</v>
      </c>
      <c r="F211" s="233">
        <v>500</v>
      </c>
      <c r="G211" s="233">
        <v>643</v>
      </c>
      <c r="H211" s="233">
        <v>776</v>
      </c>
      <c r="I211" s="233">
        <v>866</v>
      </c>
      <c r="J211" s="234">
        <v>956</v>
      </c>
      <c r="K211" s="233">
        <v>455</v>
      </c>
      <c r="L211" s="233">
        <v>500</v>
      </c>
      <c r="M211" s="233">
        <v>643</v>
      </c>
      <c r="N211" s="233">
        <v>948</v>
      </c>
      <c r="O211" s="233">
        <v>951</v>
      </c>
      <c r="P211" s="234">
        <v>1094</v>
      </c>
    </row>
    <row r="212" spans="1:16">
      <c r="A212" t="s">
        <v>252</v>
      </c>
      <c r="B212" t="s">
        <v>887</v>
      </c>
      <c r="C212" t="s">
        <v>252</v>
      </c>
      <c r="E212" s="233">
        <v>455</v>
      </c>
      <c r="F212" s="233">
        <v>475</v>
      </c>
      <c r="G212" s="233">
        <v>590</v>
      </c>
      <c r="H212" s="233">
        <v>681</v>
      </c>
      <c r="I212" s="233">
        <v>760</v>
      </c>
      <c r="J212" s="234">
        <v>838</v>
      </c>
      <c r="K212" s="233">
        <v>455</v>
      </c>
      <c r="L212" s="233">
        <v>475</v>
      </c>
      <c r="M212" s="233">
        <v>643</v>
      </c>
      <c r="N212" s="233">
        <v>801</v>
      </c>
      <c r="O212" s="233">
        <v>933</v>
      </c>
      <c r="P212" s="234">
        <v>1024</v>
      </c>
    </row>
    <row r="213" spans="1:16">
      <c r="A213" t="s">
        <v>253</v>
      </c>
      <c r="B213" t="s">
        <v>890</v>
      </c>
      <c r="C213" t="s">
        <v>253</v>
      </c>
      <c r="E213" s="233">
        <v>455</v>
      </c>
      <c r="F213" s="233">
        <v>542</v>
      </c>
      <c r="G213" s="233">
        <v>643</v>
      </c>
      <c r="H213" s="233">
        <v>781</v>
      </c>
      <c r="I213" s="233">
        <v>872</v>
      </c>
      <c r="J213" s="234">
        <v>962</v>
      </c>
      <c r="K213" s="233">
        <v>455</v>
      </c>
      <c r="L213" s="233">
        <v>542</v>
      </c>
      <c r="M213" s="233">
        <v>643</v>
      </c>
      <c r="N213" s="233">
        <v>888</v>
      </c>
      <c r="O213" s="233">
        <v>933</v>
      </c>
      <c r="P213" s="234">
        <v>1073</v>
      </c>
    </row>
    <row r="214" spans="1:16">
      <c r="A214" s="163" t="s">
        <v>86</v>
      </c>
      <c r="B214" s="163" t="s">
        <v>893</v>
      </c>
      <c r="C214" s="163" t="s">
        <v>86</v>
      </c>
      <c r="D214" s="163"/>
      <c r="E214" s="233">
        <v>540</v>
      </c>
      <c r="F214" s="233">
        <v>578</v>
      </c>
      <c r="G214" s="233">
        <v>693</v>
      </c>
      <c r="H214" s="233">
        <v>801</v>
      </c>
      <c r="I214" s="233">
        <v>893</v>
      </c>
      <c r="J214" s="234">
        <v>986</v>
      </c>
      <c r="K214" s="233">
        <v>595</v>
      </c>
      <c r="L214" s="233">
        <v>698</v>
      </c>
      <c r="M214" s="233">
        <v>828</v>
      </c>
      <c r="N214" s="233">
        <v>1015</v>
      </c>
      <c r="O214" s="233">
        <v>1107</v>
      </c>
      <c r="P214" s="234">
        <v>1210</v>
      </c>
    </row>
    <row r="215" spans="1:16">
      <c r="A215" t="s">
        <v>254</v>
      </c>
      <c r="B215" t="s">
        <v>896</v>
      </c>
      <c r="C215" t="s">
        <v>254</v>
      </c>
      <c r="E215" s="233">
        <v>455</v>
      </c>
      <c r="F215" s="233">
        <v>542</v>
      </c>
      <c r="G215" s="233">
        <v>643</v>
      </c>
      <c r="H215" s="233">
        <v>889</v>
      </c>
      <c r="I215" s="233">
        <v>992</v>
      </c>
      <c r="J215" s="234">
        <v>1095</v>
      </c>
      <c r="K215" s="233">
        <v>455</v>
      </c>
      <c r="L215" s="233">
        <v>542</v>
      </c>
      <c r="M215" s="233">
        <v>643</v>
      </c>
      <c r="N215" s="233">
        <v>948</v>
      </c>
      <c r="O215" s="233">
        <v>1139</v>
      </c>
      <c r="P215" s="234">
        <v>1310</v>
      </c>
    </row>
    <row r="216" spans="1:16">
      <c r="A216" t="s">
        <v>255</v>
      </c>
      <c r="B216" t="s">
        <v>899</v>
      </c>
      <c r="C216" t="s">
        <v>255</v>
      </c>
      <c r="E216" s="233">
        <v>455</v>
      </c>
      <c r="F216" s="233">
        <v>475</v>
      </c>
      <c r="G216" s="233">
        <v>590</v>
      </c>
      <c r="H216" s="233">
        <v>681</v>
      </c>
      <c r="I216" s="233">
        <v>760</v>
      </c>
      <c r="J216" s="234">
        <v>838</v>
      </c>
      <c r="K216" s="233">
        <v>455</v>
      </c>
      <c r="L216" s="233">
        <v>475</v>
      </c>
      <c r="M216" s="233">
        <v>643</v>
      </c>
      <c r="N216" s="233">
        <v>801</v>
      </c>
      <c r="O216" s="233">
        <v>945</v>
      </c>
      <c r="P216" s="234">
        <v>1024</v>
      </c>
    </row>
    <row r="217" spans="1:16">
      <c r="A217" t="s">
        <v>256</v>
      </c>
      <c r="B217" t="s">
        <v>902</v>
      </c>
      <c r="C217" t="s">
        <v>256</v>
      </c>
      <c r="E217" s="233">
        <v>458</v>
      </c>
      <c r="F217" s="233">
        <v>491</v>
      </c>
      <c r="G217" s="233">
        <v>590</v>
      </c>
      <c r="H217" s="233">
        <v>681</v>
      </c>
      <c r="I217" s="233">
        <v>760</v>
      </c>
      <c r="J217" s="234">
        <v>838</v>
      </c>
      <c r="K217" s="233">
        <v>505</v>
      </c>
      <c r="L217" s="233">
        <v>528</v>
      </c>
      <c r="M217" s="233">
        <v>714</v>
      </c>
      <c r="N217" s="233">
        <v>865</v>
      </c>
      <c r="O217" s="233">
        <v>945</v>
      </c>
      <c r="P217" s="234">
        <v>1024</v>
      </c>
    </row>
    <row r="218" spans="1:16">
      <c r="A218" t="s">
        <v>257</v>
      </c>
      <c r="B218" t="s">
        <v>905</v>
      </c>
      <c r="C218" t="s">
        <v>257</v>
      </c>
      <c r="E218" s="233">
        <v>476</v>
      </c>
      <c r="F218" s="233">
        <v>530</v>
      </c>
      <c r="G218" s="233">
        <v>636</v>
      </c>
      <c r="H218" s="233">
        <v>735</v>
      </c>
      <c r="I218" s="233">
        <v>820</v>
      </c>
      <c r="J218" s="234">
        <v>904</v>
      </c>
      <c r="K218" s="233">
        <v>476</v>
      </c>
      <c r="L218" s="233">
        <v>567</v>
      </c>
      <c r="M218" s="233">
        <v>672</v>
      </c>
      <c r="N218" s="233">
        <v>929</v>
      </c>
      <c r="O218" s="233">
        <v>975</v>
      </c>
      <c r="P218" s="234">
        <v>1102</v>
      </c>
    </row>
    <row r="219" spans="1:16">
      <c r="A219" t="s">
        <v>258</v>
      </c>
      <c r="B219" t="s">
        <v>908</v>
      </c>
      <c r="C219" t="s">
        <v>258</v>
      </c>
      <c r="E219" s="233">
        <v>455</v>
      </c>
      <c r="F219" s="233">
        <v>511</v>
      </c>
      <c r="G219" s="233">
        <v>643</v>
      </c>
      <c r="H219" s="233">
        <v>775</v>
      </c>
      <c r="I219" s="233">
        <v>865</v>
      </c>
      <c r="J219" s="234">
        <v>954</v>
      </c>
      <c r="K219" s="233">
        <v>455</v>
      </c>
      <c r="L219" s="233">
        <v>511</v>
      </c>
      <c r="M219" s="233">
        <v>643</v>
      </c>
      <c r="N219" s="233">
        <v>940</v>
      </c>
      <c r="O219" s="233">
        <v>943</v>
      </c>
      <c r="P219" s="234">
        <v>1084</v>
      </c>
    </row>
    <row r="220" spans="1:16">
      <c r="A220" t="s">
        <v>259</v>
      </c>
      <c r="B220" t="s">
        <v>911</v>
      </c>
      <c r="C220" t="s">
        <v>259</v>
      </c>
      <c r="E220" s="233">
        <v>455</v>
      </c>
      <c r="F220" s="233">
        <v>524</v>
      </c>
      <c r="G220" s="233">
        <v>643</v>
      </c>
      <c r="H220" s="233">
        <v>812</v>
      </c>
      <c r="I220" s="233">
        <v>906</v>
      </c>
      <c r="J220" s="234">
        <v>1000</v>
      </c>
      <c r="K220" s="233">
        <v>455</v>
      </c>
      <c r="L220" s="233">
        <v>524</v>
      </c>
      <c r="M220" s="233">
        <v>643</v>
      </c>
      <c r="N220" s="233">
        <v>823</v>
      </c>
      <c r="O220" s="233">
        <v>933</v>
      </c>
      <c r="P220" s="234">
        <v>1073</v>
      </c>
    </row>
    <row r="221" spans="1:16">
      <c r="A221" t="s">
        <v>260</v>
      </c>
      <c r="B221" t="s">
        <v>914</v>
      </c>
      <c r="C221" t="s">
        <v>260</v>
      </c>
      <c r="E221" s="233">
        <v>455</v>
      </c>
      <c r="F221" s="233">
        <v>475</v>
      </c>
      <c r="G221" s="233">
        <v>597</v>
      </c>
      <c r="H221" s="233">
        <v>690</v>
      </c>
      <c r="I221" s="233">
        <v>770</v>
      </c>
      <c r="J221" s="234">
        <v>850</v>
      </c>
      <c r="K221" s="233">
        <v>455</v>
      </c>
      <c r="L221" s="233">
        <v>475</v>
      </c>
      <c r="M221" s="233">
        <v>643</v>
      </c>
      <c r="N221" s="233">
        <v>864</v>
      </c>
      <c r="O221" s="233">
        <v>933</v>
      </c>
      <c r="P221" s="234">
        <v>1024</v>
      </c>
    </row>
    <row r="222" spans="1:16">
      <c r="A222" s="163" t="s">
        <v>50</v>
      </c>
      <c r="B222" s="163" t="s">
        <v>916</v>
      </c>
      <c r="C222" s="163" t="s">
        <v>50</v>
      </c>
      <c r="D222" s="163"/>
      <c r="E222" s="233">
        <v>610</v>
      </c>
      <c r="F222" s="233">
        <v>653</v>
      </c>
      <c r="G222" s="233">
        <v>785</v>
      </c>
      <c r="H222" s="233">
        <v>906</v>
      </c>
      <c r="I222" s="233">
        <v>1011</v>
      </c>
      <c r="J222" s="234">
        <v>1116</v>
      </c>
      <c r="K222" s="233">
        <v>610</v>
      </c>
      <c r="L222" s="233">
        <v>690</v>
      </c>
      <c r="M222" s="233">
        <v>893</v>
      </c>
      <c r="N222" s="233">
        <v>1143</v>
      </c>
      <c r="O222" s="233">
        <v>1255</v>
      </c>
      <c r="P222" s="234">
        <v>1367</v>
      </c>
    </row>
    <row r="223" spans="1:16">
      <c r="A223" s="163" t="s">
        <v>19</v>
      </c>
      <c r="B223" s="163" t="s">
        <v>918</v>
      </c>
      <c r="C223" s="163" t="s">
        <v>19</v>
      </c>
      <c r="D223" s="163"/>
      <c r="E223" s="233">
        <v>487</v>
      </c>
      <c r="F223" s="233">
        <v>521</v>
      </c>
      <c r="G223" s="233">
        <v>626</v>
      </c>
      <c r="H223" s="233">
        <v>723</v>
      </c>
      <c r="I223" s="233">
        <v>806</v>
      </c>
      <c r="J223" s="234">
        <v>890</v>
      </c>
      <c r="K223" s="233">
        <v>567</v>
      </c>
      <c r="L223" s="233">
        <v>651</v>
      </c>
      <c r="M223" s="233">
        <v>792</v>
      </c>
      <c r="N223" s="233">
        <v>906</v>
      </c>
      <c r="O223" s="233">
        <v>991</v>
      </c>
      <c r="P223" s="234">
        <v>1076</v>
      </c>
    </row>
    <row r="224" spans="1:16">
      <c r="A224" t="s">
        <v>261</v>
      </c>
      <c r="B224" t="s">
        <v>921</v>
      </c>
      <c r="C224" t="s">
        <v>261</v>
      </c>
      <c r="E224" s="233">
        <v>458</v>
      </c>
      <c r="F224" s="233">
        <v>491</v>
      </c>
      <c r="G224" s="233">
        <v>590</v>
      </c>
      <c r="H224" s="233">
        <v>681</v>
      </c>
      <c r="I224" s="233">
        <v>760</v>
      </c>
      <c r="J224" s="234">
        <v>838</v>
      </c>
      <c r="K224" s="233">
        <v>469</v>
      </c>
      <c r="L224" s="233">
        <v>555</v>
      </c>
      <c r="M224" s="233">
        <v>658</v>
      </c>
      <c r="N224" s="233">
        <v>865</v>
      </c>
      <c r="O224" s="233">
        <v>945</v>
      </c>
      <c r="P224" s="234">
        <v>1024</v>
      </c>
    </row>
    <row r="225" spans="1:16">
      <c r="A225" t="s">
        <v>262</v>
      </c>
      <c r="B225" t="s">
        <v>924</v>
      </c>
      <c r="C225" t="s">
        <v>262</v>
      </c>
      <c r="E225" s="233">
        <v>455</v>
      </c>
      <c r="F225" s="233">
        <v>491</v>
      </c>
      <c r="G225" s="233">
        <v>590</v>
      </c>
      <c r="H225" s="233">
        <v>681</v>
      </c>
      <c r="I225" s="233">
        <v>760</v>
      </c>
      <c r="J225" s="234">
        <v>838</v>
      </c>
      <c r="K225" s="233">
        <v>455</v>
      </c>
      <c r="L225" s="233">
        <v>491</v>
      </c>
      <c r="M225" s="233">
        <v>643</v>
      </c>
      <c r="N225" s="233">
        <v>823</v>
      </c>
      <c r="O225" s="233">
        <v>933</v>
      </c>
      <c r="P225" s="234">
        <v>1024</v>
      </c>
    </row>
    <row r="226" spans="1:16">
      <c r="A226" t="s">
        <v>263</v>
      </c>
      <c r="B226" t="s">
        <v>927</v>
      </c>
      <c r="C226" t="s">
        <v>263</v>
      </c>
      <c r="E226" s="233">
        <v>455</v>
      </c>
      <c r="F226" s="233">
        <v>491</v>
      </c>
      <c r="G226" s="233">
        <v>590</v>
      </c>
      <c r="H226" s="233">
        <v>681</v>
      </c>
      <c r="I226" s="233">
        <v>760</v>
      </c>
      <c r="J226" s="234">
        <v>838</v>
      </c>
      <c r="K226" s="233">
        <v>455</v>
      </c>
      <c r="L226" s="233">
        <v>500</v>
      </c>
      <c r="M226" s="233">
        <v>643</v>
      </c>
      <c r="N226" s="233">
        <v>865</v>
      </c>
      <c r="O226" s="233">
        <v>945</v>
      </c>
      <c r="P226" s="234">
        <v>1024</v>
      </c>
    </row>
    <row r="227" spans="1:16">
      <c r="A227" t="s">
        <v>264</v>
      </c>
      <c r="B227" t="s">
        <v>930</v>
      </c>
      <c r="C227" t="s">
        <v>264</v>
      </c>
      <c r="E227" s="233">
        <v>383</v>
      </c>
      <c r="F227" s="233">
        <v>491</v>
      </c>
      <c r="G227" s="233">
        <v>590</v>
      </c>
      <c r="H227" s="233">
        <v>681</v>
      </c>
      <c r="I227" s="233">
        <v>760</v>
      </c>
      <c r="J227" s="234">
        <v>838</v>
      </c>
      <c r="K227" s="233">
        <v>383</v>
      </c>
      <c r="L227" s="233">
        <v>503</v>
      </c>
      <c r="M227" s="233">
        <v>643</v>
      </c>
      <c r="N227" s="233">
        <v>805</v>
      </c>
      <c r="O227" s="233">
        <v>925</v>
      </c>
      <c r="P227" s="234">
        <v>1024</v>
      </c>
    </row>
    <row r="228" spans="1:16">
      <c r="A228" s="163" t="s">
        <v>76</v>
      </c>
      <c r="B228" s="163" t="s">
        <v>932</v>
      </c>
      <c r="C228" s="163" t="s">
        <v>76</v>
      </c>
      <c r="D228" s="163"/>
      <c r="E228" s="233">
        <v>520</v>
      </c>
      <c r="F228" s="233">
        <v>557</v>
      </c>
      <c r="G228" s="233">
        <v>668</v>
      </c>
      <c r="H228" s="233">
        <v>772</v>
      </c>
      <c r="I228" s="233">
        <v>862</v>
      </c>
      <c r="J228" s="234">
        <v>951</v>
      </c>
      <c r="K228" s="233">
        <v>527</v>
      </c>
      <c r="L228" s="233">
        <v>615</v>
      </c>
      <c r="M228" s="233">
        <v>821</v>
      </c>
      <c r="N228" s="233">
        <v>970</v>
      </c>
      <c r="O228" s="233">
        <v>1063</v>
      </c>
      <c r="P228" s="234">
        <v>1154</v>
      </c>
    </row>
    <row r="229" spans="1:16">
      <c r="A229" s="163" t="s">
        <v>28</v>
      </c>
      <c r="B229" s="163" t="s">
        <v>934</v>
      </c>
      <c r="C229" s="163" t="s">
        <v>28</v>
      </c>
      <c r="D229" s="163"/>
      <c r="E229" s="233">
        <v>672</v>
      </c>
      <c r="F229" s="233">
        <v>720</v>
      </c>
      <c r="G229" s="233">
        <v>865</v>
      </c>
      <c r="H229" s="233">
        <v>998</v>
      </c>
      <c r="I229" s="233">
        <v>1113</v>
      </c>
      <c r="J229" s="234">
        <v>1229</v>
      </c>
      <c r="K229" s="233">
        <v>681</v>
      </c>
      <c r="L229" s="233">
        <v>834</v>
      </c>
      <c r="M229" s="233">
        <v>1050</v>
      </c>
      <c r="N229" s="233">
        <v>1316</v>
      </c>
      <c r="O229" s="233">
        <v>1449</v>
      </c>
      <c r="P229" s="234">
        <v>1580</v>
      </c>
    </row>
    <row r="230" spans="1:16">
      <c r="A230" t="s">
        <v>265</v>
      </c>
      <c r="B230" t="s">
        <v>937</v>
      </c>
      <c r="C230" t="s">
        <v>265</v>
      </c>
      <c r="E230" s="233">
        <v>455</v>
      </c>
      <c r="F230" s="233">
        <v>491</v>
      </c>
      <c r="G230" s="233">
        <v>590</v>
      </c>
      <c r="H230" s="233">
        <v>681</v>
      </c>
      <c r="I230" s="233">
        <v>760</v>
      </c>
      <c r="J230" s="234">
        <v>838</v>
      </c>
      <c r="K230" s="233">
        <v>455</v>
      </c>
      <c r="L230" s="233">
        <v>536</v>
      </c>
      <c r="M230" s="233">
        <v>643</v>
      </c>
      <c r="N230" s="233">
        <v>875</v>
      </c>
      <c r="O230" s="233">
        <v>956</v>
      </c>
      <c r="P230" s="234">
        <v>1037</v>
      </c>
    </row>
    <row r="231" spans="1:16">
      <c r="A231" t="s">
        <v>85</v>
      </c>
      <c r="B231" t="s">
        <v>940</v>
      </c>
      <c r="C231" t="s">
        <v>85</v>
      </c>
      <c r="E231" s="233">
        <v>455</v>
      </c>
      <c r="F231" s="233">
        <v>491</v>
      </c>
      <c r="G231" s="233">
        <v>590</v>
      </c>
      <c r="H231" s="233">
        <v>681</v>
      </c>
      <c r="I231" s="233">
        <v>760</v>
      </c>
      <c r="J231" s="234">
        <v>838</v>
      </c>
      <c r="K231" s="233">
        <v>455</v>
      </c>
      <c r="L231" s="233">
        <v>498</v>
      </c>
      <c r="M231" s="233">
        <v>643</v>
      </c>
      <c r="N231" s="233">
        <v>865</v>
      </c>
      <c r="O231" s="233">
        <v>945</v>
      </c>
      <c r="P231" s="234">
        <v>1024</v>
      </c>
    </row>
    <row r="232" spans="1:16">
      <c r="A232" s="163" t="s">
        <v>67</v>
      </c>
      <c r="B232" s="163" t="s">
        <v>942</v>
      </c>
      <c r="C232" s="163" t="s">
        <v>67</v>
      </c>
      <c r="D232" s="163"/>
      <c r="E232" s="233">
        <v>498</v>
      </c>
      <c r="F232" s="233">
        <v>534</v>
      </c>
      <c r="G232" s="233">
        <v>641</v>
      </c>
      <c r="H232" s="233">
        <v>740</v>
      </c>
      <c r="I232" s="233">
        <v>826</v>
      </c>
      <c r="J232" s="234">
        <v>911</v>
      </c>
      <c r="K232" s="233">
        <v>560</v>
      </c>
      <c r="L232" s="233">
        <v>565</v>
      </c>
      <c r="M232" s="233">
        <v>693</v>
      </c>
      <c r="N232" s="233">
        <v>863</v>
      </c>
      <c r="O232" s="233">
        <v>1046</v>
      </c>
      <c r="P232" s="234">
        <v>1136</v>
      </c>
    </row>
    <row r="233" spans="1:16">
      <c r="A233" t="s">
        <v>266</v>
      </c>
      <c r="B233" t="s">
        <v>945</v>
      </c>
      <c r="C233" t="s">
        <v>266</v>
      </c>
      <c r="E233" s="233">
        <v>455</v>
      </c>
      <c r="F233" s="233">
        <v>542</v>
      </c>
      <c r="G233" s="233">
        <v>643</v>
      </c>
      <c r="H233" s="233">
        <v>770</v>
      </c>
      <c r="I233" s="233">
        <v>858</v>
      </c>
      <c r="J233" s="234">
        <v>948</v>
      </c>
      <c r="K233" s="233">
        <v>455</v>
      </c>
      <c r="L233" s="233">
        <v>542</v>
      </c>
      <c r="M233" s="233">
        <v>643</v>
      </c>
      <c r="N233" s="233">
        <v>872</v>
      </c>
      <c r="O233" s="233">
        <v>933</v>
      </c>
      <c r="P233" s="234">
        <v>1073</v>
      </c>
    </row>
    <row r="234" spans="1:16">
      <c r="A234" t="s">
        <v>267</v>
      </c>
      <c r="B234" t="s">
        <v>948</v>
      </c>
      <c r="C234" t="s">
        <v>267</v>
      </c>
      <c r="E234" s="233">
        <v>458</v>
      </c>
      <c r="F234" s="233">
        <v>491</v>
      </c>
      <c r="G234" s="233">
        <v>590</v>
      </c>
      <c r="H234" s="233">
        <v>681</v>
      </c>
      <c r="I234" s="233">
        <v>760</v>
      </c>
      <c r="J234" s="234">
        <v>838</v>
      </c>
      <c r="K234" s="233">
        <v>492</v>
      </c>
      <c r="L234" s="233">
        <v>542</v>
      </c>
      <c r="M234" s="233">
        <v>643</v>
      </c>
      <c r="N234" s="233">
        <v>865</v>
      </c>
      <c r="O234" s="233">
        <v>933</v>
      </c>
      <c r="P234" s="234">
        <v>1024</v>
      </c>
    </row>
    <row r="235" spans="1:16">
      <c r="A235" t="s">
        <v>269</v>
      </c>
      <c r="B235" t="s">
        <v>951</v>
      </c>
      <c r="C235" t="s">
        <v>269</v>
      </c>
      <c r="E235" s="233">
        <v>458</v>
      </c>
      <c r="F235" s="233">
        <v>486</v>
      </c>
      <c r="G235" s="233">
        <v>590</v>
      </c>
      <c r="H235" s="233">
        <v>681</v>
      </c>
      <c r="I235" s="233">
        <v>760</v>
      </c>
      <c r="J235" s="234">
        <v>838</v>
      </c>
      <c r="K235" s="233">
        <v>474</v>
      </c>
      <c r="L235" s="233">
        <v>486</v>
      </c>
      <c r="M235" s="233">
        <v>654</v>
      </c>
      <c r="N235" s="233">
        <v>865</v>
      </c>
      <c r="O235" s="233">
        <v>945</v>
      </c>
      <c r="P235" s="234">
        <v>1024</v>
      </c>
    </row>
    <row r="236" spans="1:16">
      <c r="A236" t="s">
        <v>270</v>
      </c>
      <c r="B236" t="s">
        <v>954</v>
      </c>
      <c r="C236" t="s">
        <v>270</v>
      </c>
      <c r="E236" s="233">
        <v>478</v>
      </c>
      <c r="F236" s="233">
        <v>512</v>
      </c>
      <c r="G236" s="233">
        <v>615</v>
      </c>
      <c r="H236" s="233">
        <v>710</v>
      </c>
      <c r="I236" s="233">
        <v>792</v>
      </c>
      <c r="J236" s="234">
        <v>874</v>
      </c>
      <c r="K236" s="233">
        <v>499</v>
      </c>
      <c r="L236" s="233">
        <v>521</v>
      </c>
      <c r="M236" s="233">
        <v>705</v>
      </c>
      <c r="N236" s="233">
        <v>912</v>
      </c>
      <c r="O236" s="233">
        <v>942</v>
      </c>
      <c r="P236" s="234">
        <v>1083</v>
      </c>
    </row>
    <row r="237" spans="1:16">
      <c r="A237" s="163" t="s">
        <v>87</v>
      </c>
      <c r="B237" s="163" t="s">
        <v>956</v>
      </c>
      <c r="C237" s="163" t="s">
        <v>87</v>
      </c>
      <c r="D237" s="163"/>
      <c r="E237" s="233">
        <v>502</v>
      </c>
      <c r="F237" s="233">
        <v>538</v>
      </c>
      <c r="G237" s="233">
        <v>646</v>
      </c>
      <c r="H237" s="233">
        <v>746</v>
      </c>
      <c r="I237" s="233">
        <v>832</v>
      </c>
      <c r="J237" s="234">
        <v>918</v>
      </c>
      <c r="K237" s="233">
        <v>550</v>
      </c>
      <c r="L237" s="233">
        <v>587</v>
      </c>
      <c r="M237" s="233">
        <v>742</v>
      </c>
      <c r="N237" s="233">
        <v>924</v>
      </c>
      <c r="O237" s="233">
        <v>1025</v>
      </c>
      <c r="P237" s="234">
        <v>1112</v>
      </c>
    </row>
    <row r="238" spans="1:16">
      <c r="A238" t="s">
        <v>271</v>
      </c>
      <c r="B238" t="s">
        <v>959</v>
      </c>
      <c r="C238" t="s">
        <v>271</v>
      </c>
      <c r="E238" s="233">
        <v>490</v>
      </c>
      <c r="F238" s="233">
        <v>525</v>
      </c>
      <c r="G238" s="233">
        <v>630</v>
      </c>
      <c r="H238" s="233">
        <v>728</v>
      </c>
      <c r="I238" s="233">
        <v>812</v>
      </c>
      <c r="J238" s="234">
        <v>896</v>
      </c>
      <c r="K238" s="233">
        <v>508</v>
      </c>
      <c r="L238" s="233">
        <v>621</v>
      </c>
      <c r="M238" s="233">
        <v>736</v>
      </c>
      <c r="N238" s="233">
        <v>936</v>
      </c>
      <c r="O238" s="233">
        <v>1003</v>
      </c>
      <c r="P238" s="234">
        <v>1112</v>
      </c>
    </row>
    <row r="239" spans="1:16">
      <c r="A239" s="163" t="s">
        <v>59</v>
      </c>
      <c r="B239" s="163" t="s">
        <v>961</v>
      </c>
      <c r="C239" s="163" t="s">
        <v>59</v>
      </c>
      <c r="D239" s="163"/>
      <c r="E239" s="233">
        <v>599</v>
      </c>
      <c r="F239" s="233">
        <v>650</v>
      </c>
      <c r="G239" s="233">
        <v>780</v>
      </c>
      <c r="H239" s="233">
        <v>901</v>
      </c>
      <c r="I239" s="233">
        <v>1005</v>
      </c>
      <c r="J239" s="234">
        <v>1109</v>
      </c>
      <c r="K239" s="233">
        <v>599</v>
      </c>
      <c r="L239" s="233">
        <v>721</v>
      </c>
      <c r="M239" s="233">
        <v>890</v>
      </c>
      <c r="N239" s="233">
        <v>1159</v>
      </c>
      <c r="O239" s="233">
        <v>1273</v>
      </c>
      <c r="P239" s="234">
        <v>1386</v>
      </c>
    </row>
    <row r="240" spans="1:16">
      <c r="A240" t="s">
        <v>272</v>
      </c>
      <c r="B240" t="s">
        <v>964</v>
      </c>
      <c r="C240" t="s">
        <v>272</v>
      </c>
      <c r="E240" s="233">
        <v>455</v>
      </c>
      <c r="F240" s="233">
        <v>491</v>
      </c>
      <c r="G240" s="233">
        <v>590</v>
      </c>
      <c r="H240" s="233">
        <v>681</v>
      </c>
      <c r="I240" s="233">
        <v>760</v>
      </c>
      <c r="J240" s="234">
        <v>838</v>
      </c>
      <c r="K240" s="233">
        <v>455</v>
      </c>
      <c r="L240" s="233">
        <v>542</v>
      </c>
      <c r="M240" s="233">
        <v>643</v>
      </c>
      <c r="N240" s="233">
        <v>801</v>
      </c>
      <c r="O240" s="233">
        <v>859</v>
      </c>
      <c r="P240" s="234">
        <v>988</v>
      </c>
    </row>
    <row r="241" spans="1:16">
      <c r="A241" t="s">
        <v>273</v>
      </c>
      <c r="B241" t="s">
        <v>967</v>
      </c>
      <c r="C241" t="s">
        <v>273</v>
      </c>
      <c r="E241" s="233">
        <v>526</v>
      </c>
      <c r="F241" s="233">
        <v>568</v>
      </c>
      <c r="G241" s="233">
        <v>682</v>
      </c>
      <c r="H241" s="233">
        <v>788</v>
      </c>
      <c r="I241" s="233">
        <v>878</v>
      </c>
      <c r="J241" s="234">
        <v>970</v>
      </c>
      <c r="K241" s="233">
        <v>526</v>
      </c>
      <c r="L241" s="233">
        <v>621</v>
      </c>
      <c r="M241" s="233">
        <v>742</v>
      </c>
      <c r="N241" s="233">
        <v>944</v>
      </c>
      <c r="O241" s="233">
        <v>992</v>
      </c>
      <c r="P241" s="234">
        <v>1141</v>
      </c>
    </row>
    <row r="242" spans="1:16">
      <c r="A242" s="163" t="s">
        <v>63</v>
      </c>
      <c r="B242" s="163" t="s">
        <v>970</v>
      </c>
      <c r="C242" s="163" t="s">
        <v>63</v>
      </c>
      <c r="D242" s="163"/>
      <c r="E242" s="233">
        <v>458</v>
      </c>
      <c r="F242" s="233">
        <v>491</v>
      </c>
      <c r="G242" s="233">
        <v>590</v>
      </c>
      <c r="H242" s="233">
        <v>681</v>
      </c>
      <c r="I242" s="233">
        <v>760</v>
      </c>
      <c r="J242" s="234">
        <v>838</v>
      </c>
      <c r="K242" s="233">
        <v>573</v>
      </c>
      <c r="L242" s="233">
        <v>618</v>
      </c>
      <c r="M242" s="233">
        <v>756</v>
      </c>
      <c r="N242" s="233">
        <v>865</v>
      </c>
      <c r="O242" s="233">
        <v>945</v>
      </c>
      <c r="P242" s="234">
        <v>1024</v>
      </c>
    </row>
    <row r="243" spans="1:16">
      <c r="A243" t="s">
        <v>274</v>
      </c>
      <c r="B243" t="s">
        <v>973</v>
      </c>
      <c r="C243" t="s">
        <v>274</v>
      </c>
      <c r="E243" s="233">
        <v>400</v>
      </c>
      <c r="F243" s="233">
        <v>497</v>
      </c>
      <c r="G243" s="233">
        <v>628</v>
      </c>
      <c r="H243" s="233">
        <v>725</v>
      </c>
      <c r="I243" s="233">
        <v>810</v>
      </c>
      <c r="J243" s="234">
        <v>893</v>
      </c>
      <c r="K243" s="233">
        <v>400</v>
      </c>
      <c r="L243" s="233">
        <v>497</v>
      </c>
      <c r="M243" s="233">
        <v>673</v>
      </c>
      <c r="N243" s="233">
        <v>889</v>
      </c>
      <c r="O243" s="233">
        <v>899</v>
      </c>
      <c r="P243" s="234">
        <v>1034</v>
      </c>
    </row>
    <row r="244" spans="1:16">
      <c r="A244" t="s">
        <v>275</v>
      </c>
      <c r="B244" t="s">
        <v>976</v>
      </c>
      <c r="C244" t="s">
        <v>275</v>
      </c>
      <c r="E244" s="233">
        <v>468</v>
      </c>
      <c r="F244" s="233">
        <v>558</v>
      </c>
      <c r="G244" s="233">
        <v>661</v>
      </c>
      <c r="H244" s="233">
        <v>789</v>
      </c>
      <c r="I244" s="233">
        <v>881</v>
      </c>
      <c r="J244" s="234">
        <v>971</v>
      </c>
      <c r="K244" s="233">
        <v>468</v>
      </c>
      <c r="L244" s="233">
        <v>558</v>
      </c>
      <c r="M244" s="233">
        <v>661</v>
      </c>
      <c r="N244" s="233">
        <v>950</v>
      </c>
      <c r="O244" s="233">
        <v>959</v>
      </c>
      <c r="P244" s="234">
        <v>1103</v>
      </c>
    </row>
    <row r="245" spans="1:16">
      <c r="A245" s="163" t="s">
        <v>94</v>
      </c>
      <c r="B245" s="163" t="s">
        <v>978</v>
      </c>
      <c r="C245" s="163" t="s">
        <v>94</v>
      </c>
      <c r="D245" s="163"/>
      <c r="E245" s="233">
        <v>424</v>
      </c>
      <c r="F245" s="233">
        <v>545</v>
      </c>
      <c r="G245" s="233">
        <v>653</v>
      </c>
      <c r="H245" s="233">
        <v>755</v>
      </c>
      <c r="I245" s="233">
        <v>842</v>
      </c>
      <c r="J245" s="234">
        <v>930</v>
      </c>
      <c r="K245" s="233">
        <v>424</v>
      </c>
      <c r="L245" s="233">
        <v>570</v>
      </c>
      <c r="M245" s="233">
        <v>712</v>
      </c>
      <c r="N245" s="233">
        <v>949</v>
      </c>
      <c r="O245" s="233">
        <v>1039</v>
      </c>
      <c r="P245" s="234">
        <v>1128</v>
      </c>
    </row>
    <row r="246" spans="1:16">
      <c r="A246" t="s">
        <v>276</v>
      </c>
      <c r="B246" t="s">
        <v>981</v>
      </c>
      <c r="C246" t="s">
        <v>276</v>
      </c>
      <c r="E246" s="233">
        <v>458</v>
      </c>
      <c r="F246" s="233">
        <v>480</v>
      </c>
      <c r="G246" s="233">
        <v>590</v>
      </c>
      <c r="H246" s="233">
        <v>681</v>
      </c>
      <c r="I246" s="233">
        <v>760</v>
      </c>
      <c r="J246" s="234">
        <v>838</v>
      </c>
      <c r="K246" s="233">
        <v>459</v>
      </c>
      <c r="L246" s="233">
        <v>480</v>
      </c>
      <c r="M246" s="233">
        <v>649</v>
      </c>
      <c r="N246" s="233">
        <v>865</v>
      </c>
      <c r="O246" s="233">
        <v>941</v>
      </c>
      <c r="P246" s="234">
        <v>1024</v>
      </c>
    </row>
    <row r="247" spans="1:16">
      <c r="A247" t="s">
        <v>277</v>
      </c>
      <c r="B247" t="s">
        <v>984</v>
      </c>
      <c r="C247" t="s">
        <v>277</v>
      </c>
      <c r="E247" s="233">
        <v>455</v>
      </c>
      <c r="F247" s="233">
        <v>475</v>
      </c>
      <c r="G247" s="233">
        <v>590</v>
      </c>
      <c r="H247" s="233">
        <v>681</v>
      </c>
      <c r="I247" s="233">
        <v>760</v>
      </c>
      <c r="J247" s="234">
        <v>838</v>
      </c>
      <c r="K247" s="233">
        <v>455</v>
      </c>
      <c r="L247" s="233">
        <v>475</v>
      </c>
      <c r="M247" s="233">
        <v>643</v>
      </c>
      <c r="N247" s="233">
        <v>853</v>
      </c>
      <c r="O247" s="233">
        <v>945</v>
      </c>
      <c r="P247" s="234">
        <v>1024</v>
      </c>
    </row>
    <row r="248" spans="1:16">
      <c r="A248" s="163" t="s">
        <v>29</v>
      </c>
      <c r="B248" s="163" t="s">
        <v>986</v>
      </c>
      <c r="C248" s="163" t="s">
        <v>29</v>
      </c>
      <c r="D248" s="163"/>
      <c r="E248" s="233">
        <v>672</v>
      </c>
      <c r="F248" s="233">
        <v>720</v>
      </c>
      <c r="G248" s="233">
        <v>865</v>
      </c>
      <c r="H248" s="233">
        <v>998</v>
      </c>
      <c r="I248" s="233">
        <v>1113</v>
      </c>
      <c r="J248" s="234">
        <v>1229</v>
      </c>
      <c r="K248" s="233">
        <v>681</v>
      </c>
      <c r="L248" s="233">
        <v>834</v>
      </c>
      <c r="M248" s="233">
        <v>1050</v>
      </c>
      <c r="N248" s="233">
        <v>1316</v>
      </c>
      <c r="O248" s="233">
        <v>1449</v>
      </c>
      <c r="P248" s="234">
        <v>1580</v>
      </c>
    </row>
    <row r="249" spans="1:16">
      <c r="A249" s="163" t="s">
        <v>82</v>
      </c>
      <c r="B249" s="163" t="s">
        <v>988</v>
      </c>
      <c r="C249" s="163" t="s">
        <v>82</v>
      </c>
      <c r="D249" s="163"/>
      <c r="E249" s="233">
        <v>545</v>
      </c>
      <c r="F249" s="233">
        <v>583</v>
      </c>
      <c r="G249" s="233">
        <v>700</v>
      </c>
      <c r="H249" s="233">
        <v>808</v>
      </c>
      <c r="I249" s="233">
        <v>902</v>
      </c>
      <c r="J249" s="234">
        <v>996</v>
      </c>
      <c r="K249" s="233">
        <v>551</v>
      </c>
      <c r="L249" s="233">
        <v>695</v>
      </c>
      <c r="M249" s="233">
        <v>872</v>
      </c>
      <c r="N249" s="233">
        <v>1018</v>
      </c>
      <c r="O249" s="233">
        <v>1116</v>
      </c>
      <c r="P249" s="234">
        <v>1213</v>
      </c>
    </row>
    <row r="250" spans="1:16">
      <c r="A250" t="s">
        <v>278</v>
      </c>
      <c r="B250" t="s">
        <v>991</v>
      </c>
      <c r="C250" t="s">
        <v>278</v>
      </c>
      <c r="E250" s="233">
        <v>455</v>
      </c>
      <c r="F250" s="233">
        <v>475</v>
      </c>
      <c r="G250" s="233">
        <v>631</v>
      </c>
      <c r="H250" s="233">
        <v>729</v>
      </c>
      <c r="I250" s="233">
        <v>813</v>
      </c>
      <c r="J250" s="234">
        <v>898</v>
      </c>
      <c r="K250" s="233">
        <v>455</v>
      </c>
      <c r="L250" s="233">
        <v>475</v>
      </c>
      <c r="M250" s="233">
        <v>643</v>
      </c>
      <c r="N250" s="233">
        <v>931</v>
      </c>
      <c r="O250" s="233">
        <v>951</v>
      </c>
      <c r="P250" s="234">
        <v>1094</v>
      </c>
    </row>
    <row r="251" spans="1:16">
      <c r="A251" s="163" t="s">
        <v>279</v>
      </c>
      <c r="B251" s="163" t="s">
        <v>994</v>
      </c>
      <c r="C251" s="163" t="s">
        <v>279</v>
      </c>
      <c r="D251" s="163"/>
      <c r="E251" s="233">
        <v>499</v>
      </c>
      <c r="F251" s="233">
        <v>619</v>
      </c>
      <c r="G251" s="233">
        <v>792</v>
      </c>
      <c r="H251" s="233">
        <v>915</v>
      </c>
      <c r="I251" s="233">
        <v>1021</v>
      </c>
      <c r="J251" s="234">
        <v>1126</v>
      </c>
      <c r="K251" s="233">
        <v>499</v>
      </c>
      <c r="L251" s="233">
        <v>619</v>
      </c>
      <c r="M251" s="233">
        <v>838</v>
      </c>
      <c r="N251" s="233">
        <v>1044</v>
      </c>
      <c r="O251" s="233">
        <v>1120</v>
      </c>
      <c r="P251" s="234">
        <v>1288</v>
      </c>
    </row>
    <row r="252" spans="1:16">
      <c r="A252" t="s">
        <v>280</v>
      </c>
      <c r="B252" t="s">
        <v>997</v>
      </c>
      <c r="C252" t="s">
        <v>280</v>
      </c>
      <c r="E252" s="233">
        <v>476</v>
      </c>
      <c r="F252" s="233">
        <v>485</v>
      </c>
      <c r="G252" s="233">
        <v>611</v>
      </c>
      <c r="H252" s="233">
        <v>706</v>
      </c>
      <c r="I252" s="233">
        <v>787</v>
      </c>
      <c r="J252" s="234">
        <v>869</v>
      </c>
      <c r="K252" s="233">
        <v>482</v>
      </c>
      <c r="L252" s="233">
        <v>485</v>
      </c>
      <c r="M252" s="233">
        <v>656</v>
      </c>
      <c r="N252" s="233">
        <v>882</v>
      </c>
      <c r="O252" s="233">
        <v>1011</v>
      </c>
      <c r="P252" s="234">
        <v>1097</v>
      </c>
    </row>
    <row r="253" spans="1:16">
      <c r="A253" t="s">
        <v>281</v>
      </c>
      <c r="B253" t="s">
        <v>1000</v>
      </c>
      <c r="C253" t="s">
        <v>281</v>
      </c>
      <c r="E253" s="233">
        <v>463</v>
      </c>
      <c r="F253" s="233">
        <v>508</v>
      </c>
      <c r="G253" s="233">
        <v>654</v>
      </c>
      <c r="H253" s="233">
        <v>760</v>
      </c>
      <c r="I253" s="233">
        <v>848</v>
      </c>
      <c r="J253" s="234">
        <v>936</v>
      </c>
      <c r="K253" s="233">
        <v>463</v>
      </c>
      <c r="L253" s="233">
        <v>508</v>
      </c>
      <c r="M253" s="233">
        <v>654</v>
      </c>
      <c r="N253" s="233">
        <v>885</v>
      </c>
      <c r="O253" s="233">
        <v>949</v>
      </c>
      <c r="P253" s="234">
        <v>1091</v>
      </c>
    </row>
    <row r="254" spans="1:16">
      <c r="A254" t="s">
        <v>282</v>
      </c>
      <c r="B254" t="s">
        <v>1003</v>
      </c>
      <c r="C254" t="s">
        <v>282</v>
      </c>
      <c r="E254" s="233">
        <v>396</v>
      </c>
      <c r="F254" s="233">
        <v>492</v>
      </c>
      <c r="G254" s="233">
        <v>640</v>
      </c>
      <c r="H254" s="233">
        <v>738</v>
      </c>
      <c r="I254" s="233">
        <v>823</v>
      </c>
      <c r="J254" s="234">
        <v>909</v>
      </c>
      <c r="K254" s="233">
        <v>396</v>
      </c>
      <c r="L254" s="233">
        <v>492</v>
      </c>
      <c r="M254" s="233">
        <v>666</v>
      </c>
      <c r="N254" s="233">
        <v>854</v>
      </c>
      <c r="O254" s="233">
        <v>890</v>
      </c>
      <c r="P254" s="234">
        <v>1024</v>
      </c>
    </row>
    <row r="255" spans="1:16">
      <c r="A255" t="s">
        <v>283</v>
      </c>
      <c r="B255" t="s">
        <v>1006</v>
      </c>
      <c r="C255" t="s">
        <v>283</v>
      </c>
      <c r="E255" s="233">
        <v>455</v>
      </c>
      <c r="F255" s="233">
        <v>475</v>
      </c>
      <c r="G255" s="233">
        <v>590</v>
      </c>
      <c r="H255" s="233">
        <v>681</v>
      </c>
      <c r="I255" s="233">
        <v>760</v>
      </c>
      <c r="J255" s="234">
        <v>838</v>
      </c>
      <c r="K255" s="233">
        <v>455</v>
      </c>
      <c r="L255" s="233">
        <v>475</v>
      </c>
      <c r="M255" s="233">
        <v>643</v>
      </c>
      <c r="N255" s="233">
        <v>801</v>
      </c>
      <c r="O255" s="233">
        <v>933</v>
      </c>
      <c r="P255" s="234">
        <v>1024</v>
      </c>
    </row>
    <row r="256" spans="1:16">
      <c r="A256" t="s">
        <v>284</v>
      </c>
      <c r="B256" t="s">
        <v>1009</v>
      </c>
      <c r="C256" t="s">
        <v>284</v>
      </c>
      <c r="E256" s="233">
        <v>455</v>
      </c>
      <c r="F256" s="233">
        <v>491</v>
      </c>
      <c r="G256" s="233">
        <v>590</v>
      </c>
      <c r="H256" s="233">
        <v>681</v>
      </c>
      <c r="I256" s="233">
        <v>760</v>
      </c>
      <c r="J256" s="234">
        <v>838</v>
      </c>
      <c r="K256" s="233">
        <v>455</v>
      </c>
      <c r="L256" s="233">
        <v>542</v>
      </c>
      <c r="M256" s="233">
        <v>643</v>
      </c>
      <c r="N256" s="233">
        <v>865</v>
      </c>
      <c r="O256" s="233">
        <v>945</v>
      </c>
      <c r="P256" s="234">
        <v>1024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43">
        <v>485</v>
      </c>
      <c r="F3" s="243">
        <v>520</v>
      </c>
      <c r="G3" s="243">
        <v>623</v>
      </c>
      <c r="H3" s="243">
        <v>720</v>
      </c>
      <c r="I3" s="243">
        <v>803</v>
      </c>
      <c r="J3" s="203">
        <v>886</v>
      </c>
      <c r="K3" s="259">
        <v>527</v>
      </c>
      <c r="L3" s="259">
        <v>596</v>
      </c>
      <c r="M3" s="259">
        <v>700</v>
      </c>
      <c r="N3" s="259">
        <v>896</v>
      </c>
      <c r="O3" s="259">
        <v>1025</v>
      </c>
      <c r="P3" s="203">
        <v>1112</v>
      </c>
    </row>
    <row r="4" spans="1:16">
      <c r="A4" t="s">
        <v>96</v>
      </c>
      <c r="B4" t="s">
        <v>293</v>
      </c>
      <c r="C4" t="s">
        <v>96</v>
      </c>
      <c r="E4" s="243">
        <v>557</v>
      </c>
      <c r="F4" s="243">
        <v>597</v>
      </c>
      <c r="G4" s="243">
        <v>717</v>
      </c>
      <c r="H4" s="243">
        <v>828</v>
      </c>
      <c r="I4" s="243">
        <v>923</v>
      </c>
      <c r="J4" s="203">
        <v>1019</v>
      </c>
      <c r="K4" s="259">
        <v>613</v>
      </c>
      <c r="L4" s="259">
        <v>627</v>
      </c>
      <c r="M4" s="259">
        <v>814</v>
      </c>
      <c r="N4" s="259">
        <v>1042</v>
      </c>
      <c r="O4" s="259">
        <v>1143</v>
      </c>
      <c r="P4" s="203">
        <v>1242</v>
      </c>
    </row>
    <row r="5" spans="1:16">
      <c r="A5" t="s">
        <v>97</v>
      </c>
      <c r="B5" t="s">
        <v>296</v>
      </c>
      <c r="C5" t="s">
        <v>97</v>
      </c>
      <c r="E5" s="243">
        <v>458</v>
      </c>
      <c r="F5" s="243">
        <v>491</v>
      </c>
      <c r="G5" s="243">
        <v>590</v>
      </c>
      <c r="H5" s="243">
        <v>681</v>
      </c>
      <c r="I5" s="243">
        <v>760</v>
      </c>
      <c r="J5" s="203">
        <v>838</v>
      </c>
      <c r="K5" s="259">
        <v>553</v>
      </c>
      <c r="L5" s="259">
        <v>627</v>
      </c>
      <c r="M5" s="259">
        <v>726</v>
      </c>
      <c r="N5" s="259">
        <v>909</v>
      </c>
      <c r="O5" s="259">
        <v>994</v>
      </c>
      <c r="P5" s="203">
        <v>1078</v>
      </c>
    </row>
    <row r="6" spans="1:16">
      <c r="A6" s="163" t="s">
        <v>98</v>
      </c>
      <c r="B6" s="163" t="s">
        <v>299</v>
      </c>
      <c r="C6" s="163" t="s">
        <v>98</v>
      </c>
      <c r="E6" s="243">
        <v>502</v>
      </c>
      <c r="F6" s="243">
        <v>538</v>
      </c>
      <c r="G6" s="243">
        <v>646</v>
      </c>
      <c r="H6" s="243">
        <v>746</v>
      </c>
      <c r="I6" s="243">
        <v>832</v>
      </c>
      <c r="J6" s="203">
        <v>918</v>
      </c>
      <c r="K6" s="259">
        <v>578</v>
      </c>
      <c r="L6" s="259">
        <v>667</v>
      </c>
      <c r="M6" s="259">
        <v>838</v>
      </c>
      <c r="N6" s="259">
        <v>997</v>
      </c>
      <c r="O6" s="259">
        <v>1093</v>
      </c>
      <c r="P6" s="203">
        <v>1187</v>
      </c>
    </row>
    <row r="7" spans="1:16">
      <c r="A7" s="163" t="s">
        <v>92</v>
      </c>
      <c r="B7" s="163" t="s">
        <v>303</v>
      </c>
      <c r="C7" s="163" t="s">
        <v>92</v>
      </c>
      <c r="E7" s="243">
        <v>474</v>
      </c>
      <c r="F7" s="243">
        <v>545</v>
      </c>
      <c r="G7" s="243">
        <v>653</v>
      </c>
      <c r="H7" s="243">
        <v>755</v>
      </c>
      <c r="I7" s="243">
        <v>842</v>
      </c>
      <c r="J7" s="203">
        <v>930</v>
      </c>
      <c r="K7" s="259">
        <v>474</v>
      </c>
      <c r="L7" s="259">
        <v>608</v>
      </c>
      <c r="M7" s="259">
        <v>769</v>
      </c>
      <c r="N7" s="259">
        <v>997</v>
      </c>
      <c r="O7" s="259">
        <v>1093</v>
      </c>
      <c r="P7" s="203">
        <v>1187</v>
      </c>
    </row>
    <row r="8" spans="1:16">
      <c r="A8" s="163" t="s">
        <v>21</v>
      </c>
      <c r="B8" s="163" t="s">
        <v>306</v>
      </c>
      <c r="C8" s="163" t="s">
        <v>21</v>
      </c>
      <c r="E8" s="243">
        <v>507</v>
      </c>
      <c r="F8" s="243">
        <v>595</v>
      </c>
      <c r="G8" s="243">
        <v>713</v>
      </c>
      <c r="H8" s="243">
        <v>824</v>
      </c>
      <c r="I8" s="243">
        <v>920</v>
      </c>
      <c r="J8" s="203">
        <v>1015</v>
      </c>
      <c r="K8" s="259">
        <v>507</v>
      </c>
      <c r="L8" s="259">
        <v>622</v>
      </c>
      <c r="M8" s="259">
        <v>814</v>
      </c>
      <c r="N8" s="259">
        <v>1076</v>
      </c>
      <c r="O8" s="259">
        <v>1209</v>
      </c>
      <c r="P8" s="203">
        <v>1316</v>
      </c>
    </row>
    <row r="9" spans="1:16">
      <c r="A9" s="163" t="s">
        <v>99</v>
      </c>
      <c r="B9" s="163" t="s">
        <v>309</v>
      </c>
      <c r="C9" s="163" t="s">
        <v>99</v>
      </c>
      <c r="E9" s="243">
        <v>470</v>
      </c>
      <c r="F9" s="243">
        <v>512</v>
      </c>
      <c r="G9" s="243">
        <v>615</v>
      </c>
      <c r="H9" s="243">
        <v>710</v>
      </c>
      <c r="I9" s="243">
        <v>792</v>
      </c>
      <c r="J9" s="203">
        <v>874</v>
      </c>
      <c r="K9" s="259">
        <v>470</v>
      </c>
      <c r="L9" s="259">
        <v>551</v>
      </c>
      <c r="M9" s="259">
        <v>728</v>
      </c>
      <c r="N9" s="259">
        <v>943</v>
      </c>
      <c r="O9" s="259">
        <v>1045</v>
      </c>
      <c r="P9" s="203">
        <v>1135</v>
      </c>
    </row>
    <row r="10" spans="1:16">
      <c r="A10" s="163" t="s">
        <v>100</v>
      </c>
      <c r="B10" s="163" t="s">
        <v>312</v>
      </c>
      <c r="C10" s="163" t="s">
        <v>100</v>
      </c>
      <c r="E10" s="243">
        <v>589</v>
      </c>
      <c r="F10" s="243">
        <v>614</v>
      </c>
      <c r="G10" s="243">
        <v>760</v>
      </c>
      <c r="H10" s="243">
        <v>877</v>
      </c>
      <c r="I10" s="243">
        <v>978</v>
      </c>
      <c r="J10" s="203">
        <v>1080</v>
      </c>
      <c r="K10" s="259">
        <v>589</v>
      </c>
      <c r="L10" s="259">
        <v>614</v>
      </c>
      <c r="M10" s="259">
        <v>817</v>
      </c>
      <c r="N10" s="259">
        <v>1070</v>
      </c>
      <c r="O10" s="259">
        <v>1291</v>
      </c>
      <c r="P10" s="203">
        <v>1407</v>
      </c>
    </row>
    <row r="11" spans="1:16">
      <c r="A11" t="s">
        <v>101</v>
      </c>
      <c r="B11" t="s">
        <v>315</v>
      </c>
      <c r="C11" t="s">
        <v>101</v>
      </c>
      <c r="E11" s="243">
        <v>477</v>
      </c>
      <c r="F11" s="243">
        <v>511</v>
      </c>
      <c r="G11" s="243">
        <v>613</v>
      </c>
      <c r="H11" s="243">
        <v>708</v>
      </c>
      <c r="I11" s="243">
        <v>791</v>
      </c>
      <c r="J11" s="203">
        <v>872</v>
      </c>
      <c r="K11" s="259">
        <v>495</v>
      </c>
      <c r="L11" s="259">
        <v>521</v>
      </c>
      <c r="M11" s="259">
        <v>658</v>
      </c>
      <c r="N11" s="259">
        <v>865</v>
      </c>
      <c r="O11" s="259">
        <v>1033</v>
      </c>
      <c r="P11" s="203">
        <v>1121</v>
      </c>
    </row>
    <row r="12" spans="1:16">
      <c r="A12" s="163" t="s">
        <v>78</v>
      </c>
      <c r="B12" s="163" t="s">
        <v>318</v>
      </c>
      <c r="C12" s="163" t="s">
        <v>78</v>
      </c>
      <c r="E12" s="243">
        <v>545</v>
      </c>
      <c r="F12" s="243">
        <v>583</v>
      </c>
      <c r="G12" s="243">
        <v>700</v>
      </c>
      <c r="H12" s="243">
        <v>808</v>
      </c>
      <c r="I12" s="243">
        <v>902</v>
      </c>
      <c r="J12" s="203">
        <v>996</v>
      </c>
      <c r="K12" s="259">
        <v>597</v>
      </c>
      <c r="L12" s="259">
        <v>739</v>
      </c>
      <c r="M12" s="259">
        <v>929</v>
      </c>
      <c r="N12" s="259">
        <v>1070</v>
      </c>
      <c r="O12" s="259">
        <v>1174</v>
      </c>
      <c r="P12" s="203">
        <v>1277</v>
      </c>
    </row>
    <row r="13" spans="1:16">
      <c r="A13" s="163" t="s">
        <v>25</v>
      </c>
      <c r="B13" s="163" t="s">
        <v>321</v>
      </c>
      <c r="C13" s="163" t="s">
        <v>25</v>
      </c>
      <c r="E13" s="243">
        <v>681</v>
      </c>
      <c r="F13" s="243">
        <v>730</v>
      </c>
      <c r="G13" s="243">
        <v>876</v>
      </c>
      <c r="H13" s="243">
        <v>1011</v>
      </c>
      <c r="I13" s="243">
        <v>1128</v>
      </c>
      <c r="J13" s="203">
        <v>1245</v>
      </c>
      <c r="K13" s="259">
        <v>740</v>
      </c>
      <c r="L13" s="259">
        <v>902</v>
      </c>
      <c r="M13" s="259">
        <v>1126</v>
      </c>
      <c r="N13" s="259">
        <v>1382</v>
      </c>
      <c r="O13" s="259">
        <v>1523</v>
      </c>
      <c r="P13" s="203">
        <v>1661</v>
      </c>
    </row>
    <row r="14" spans="1:16">
      <c r="A14" t="s">
        <v>102</v>
      </c>
      <c r="B14" t="s">
        <v>324</v>
      </c>
      <c r="C14" t="s">
        <v>102</v>
      </c>
      <c r="E14" s="243">
        <v>488</v>
      </c>
      <c r="F14" s="243">
        <v>492</v>
      </c>
      <c r="G14" s="243">
        <v>656</v>
      </c>
      <c r="H14" s="243">
        <v>758</v>
      </c>
      <c r="I14" s="243">
        <v>846</v>
      </c>
      <c r="J14" s="203">
        <v>933</v>
      </c>
      <c r="K14" s="259">
        <v>488</v>
      </c>
      <c r="L14" s="259">
        <v>492</v>
      </c>
      <c r="M14" s="259">
        <v>658</v>
      </c>
      <c r="N14" s="259">
        <v>865</v>
      </c>
      <c r="O14" s="259">
        <v>1044</v>
      </c>
      <c r="P14" s="203">
        <v>1196</v>
      </c>
    </row>
    <row r="15" spans="1:16">
      <c r="A15" t="s">
        <v>103</v>
      </c>
      <c r="B15" t="s">
        <v>327</v>
      </c>
      <c r="C15" t="s">
        <v>103</v>
      </c>
      <c r="E15" s="243">
        <v>458</v>
      </c>
      <c r="F15" s="243">
        <v>491</v>
      </c>
      <c r="G15" s="243">
        <v>590</v>
      </c>
      <c r="H15" s="243">
        <v>681</v>
      </c>
      <c r="I15" s="243">
        <v>760</v>
      </c>
      <c r="J15" s="203">
        <v>838</v>
      </c>
      <c r="K15" s="259">
        <v>576</v>
      </c>
      <c r="L15" s="259">
        <v>579</v>
      </c>
      <c r="M15" s="259">
        <v>733</v>
      </c>
      <c r="N15" s="259">
        <v>909</v>
      </c>
      <c r="O15" s="259">
        <v>994</v>
      </c>
      <c r="P15" s="203">
        <v>1078</v>
      </c>
    </row>
    <row r="16" spans="1:16">
      <c r="A16" s="163" t="s">
        <v>60</v>
      </c>
      <c r="B16" s="163" t="s">
        <v>330</v>
      </c>
      <c r="C16" s="163" t="s">
        <v>60</v>
      </c>
      <c r="E16" s="243">
        <v>521</v>
      </c>
      <c r="F16" s="243">
        <v>558</v>
      </c>
      <c r="G16" s="243">
        <v>670</v>
      </c>
      <c r="H16" s="243">
        <v>773</v>
      </c>
      <c r="I16" s="243">
        <v>863</v>
      </c>
      <c r="J16" s="203">
        <v>952</v>
      </c>
      <c r="K16" s="259">
        <v>581</v>
      </c>
      <c r="L16" s="259">
        <v>585</v>
      </c>
      <c r="M16" s="259">
        <v>783</v>
      </c>
      <c r="N16" s="259">
        <v>1073</v>
      </c>
      <c r="O16" s="259">
        <v>1178</v>
      </c>
      <c r="P16" s="203">
        <v>1281</v>
      </c>
    </row>
    <row r="17" spans="1:16">
      <c r="A17" s="163" t="s">
        <v>79</v>
      </c>
      <c r="B17" s="163" t="s">
        <v>332</v>
      </c>
      <c r="C17" s="163" t="s">
        <v>79</v>
      </c>
      <c r="E17" s="243">
        <v>545</v>
      </c>
      <c r="F17" s="243">
        <v>583</v>
      </c>
      <c r="G17" s="243">
        <v>700</v>
      </c>
      <c r="H17" s="243">
        <v>808</v>
      </c>
      <c r="I17" s="243">
        <v>902</v>
      </c>
      <c r="J17" s="203">
        <v>996</v>
      </c>
      <c r="K17" s="259">
        <v>597</v>
      </c>
      <c r="L17" s="259">
        <v>739</v>
      </c>
      <c r="M17" s="259">
        <v>929</v>
      </c>
      <c r="N17" s="259">
        <v>1070</v>
      </c>
      <c r="O17" s="259">
        <v>1174</v>
      </c>
      <c r="P17" s="203">
        <v>1277</v>
      </c>
    </row>
    <row r="18" spans="1:16">
      <c r="A18" t="s">
        <v>104</v>
      </c>
      <c r="B18" t="s">
        <v>335</v>
      </c>
      <c r="C18" t="s">
        <v>104</v>
      </c>
      <c r="E18" s="243">
        <v>594</v>
      </c>
      <c r="F18" s="243">
        <v>595</v>
      </c>
      <c r="G18" s="243">
        <v>789</v>
      </c>
      <c r="H18" s="243">
        <v>915</v>
      </c>
      <c r="I18" s="243">
        <v>1021</v>
      </c>
      <c r="J18" s="203">
        <v>1126</v>
      </c>
      <c r="K18" s="259">
        <v>594</v>
      </c>
      <c r="L18" s="259">
        <v>595</v>
      </c>
      <c r="M18" s="259">
        <v>789</v>
      </c>
      <c r="N18" s="259">
        <v>1104</v>
      </c>
      <c r="O18" s="259">
        <v>1346</v>
      </c>
      <c r="P18" s="203">
        <v>1467</v>
      </c>
    </row>
    <row r="19" spans="1:16">
      <c r="A19" t="s">
        <v>105</v>
      </c>
      <c r="B19" t="s">
        <v>338</v>
      </c>
      <c r="C19" t="s">
        <v>105</v>
      </c>
      <c r="E19" s="243">
        <v>520</v>
      </c>
      <c r="F19" s="243">
        <v>548</v>
      </c>
      <c r="G19" s="243">
        <v>691</v>
      </c>
      <c r="H19" s="243">
        <v>814</v>
      </c>
      <c r="I19" s="243">
        <v>908</v>
      </c>
      <c r="J19" s="203">
        <v>1002</v>
      </c>
      <c r="K19" s="259">
        <v>520</v>
      </c>
      <c r="L19" s="259">
        <v>548</v>
      </c>
      <c r="M19" s="259">
        <v>691</v>
      </c>
      <c r="N19" s="259">
        <v>908</v>
      </c>
      <c r="O19" s="259">
        <v>1096</v>
      </c>
      <c r="P19" s="203">
        <v>1221</v>
      </c>
    </row>
    <row r="20" spans="1:16">
      <c r="A20" t="s">
        <v>106</v>
      </c>
      <c r="B20" t="s">
        <v>341</v>
      </c>
      <c r="C20" t="s">
        <v>106</v>
      </c>
      <c r="E20" s="243">
        <v>495</v>
      </c>
      <c r="F20" s="243">
        <v>545</v>
      </c>
      <c r="G20" s="243">
        <v>653</v>
      </c>
      <c r="H20" s="243">
        <v>755</v>
      </c>
      <c r="I20" s="243">
        <v>842</v>
      </c>
      <c r="J20" s="203">
        <v>930</v>
      </c>
      <c r="K20" s="259">
        <v>495</v>
      </c>
      <c r="L20" s="259">
        <v>548</v>
      </c>
      <c r="M20" s="259">
        <v>658</v>
      </c>
      <c r="N20" s="259">
        <v>885</v>
      </c>
      <c r="O20" s="259">
        <v>951</v>
      </c>
      <c r="P20" s="203">
        <v>1094</v>
      </c>
    </row>
    <row r="21" spans="1:16">
      <c r="A21" s="163" t="s">
        <v>84</v>
      </c>
      <c r="B21" s="163" t="s">
        <v>344</v>
      </c>
      <c r="C21" s="163" t="s">
        <v>84</v>
      </c>
      <c r="E21" s="243">
        <v>446</v>
      </c>
      <c r="F21" s="243">
        <v>510</v>
      </c>
      <c r="G21" s="243">
        <v>612</v>
      </c>
      <c r="H21" s="243">
        <v>707</v>
      </c>
      <c r="I21" s="243">
        <v>790</v>
      </c>
      <c r="J21" s="203">
        <v>871</v>
      </c>
      <c r="K21" s="259">
        <v>446</v>
      </c>
      <c r="L21" s="259">
        <v>563</v>
      </c>
      <c r="M21" s="259">
        <v>712</v>
      </c>
      <c r="N21" s="259">
        <v>893</v>
      </c>
      <c r="O21" s="259">
        <v>976</v>
      </c>
      <c r="P21" s="203">
        <v>1122</v>
      </c>
    </row>
    <row r="22" spans="1:16">
      <c r="A22" s="163" t="s">
        <v>107</v>
      </c>
      <c r="B22" s="163" t="s">
        <v>347</v>
      </c>
      <c r="C22" s="163" t="s">
        <v>107</v>
      </c>
      <c r="E22" s="243">
        <v>703</v>
      </c>
      <c r="F22" s="243">
        <v>707</v>
      </c>
      <c r="G22" s="243">
        <v>870</v>
      </c>
      <c r="H22" s="243">
        <v>1075</v>
      </c>
      <c r="I22" s="243">
        <v>1200</v>
      </c>
      <c r="J22" s="203">
        <v>1323</v>
      </c>
      <c r="K22" s="259">
        <v>703</v>
      </c>
      <c r="L22" s="259">
        <v>707</v>
      </c>
      <c r="M22" s="259">
        <v>870</v>
      </c>
      <c r="N22" s="259">
        <v>1149</v>
      </c>
      <c r="O22" s="259">
        <v>1519</v>
      </c>
      <c r="P22" s="203">
        <v>1671</v>
      </c>
    </row>
    <row r="23" spans="1:16">
      <c r="A23" s="163" t="s">
        <v>34</v>
      </c>
      <c r="B23" s="163" t="s">
        <v>350</v>
      </c>
      <c r="C23" s="163" t="s">
        <v>34</v>
      </c>
      <c r="E23" s="243">
        <v>533</v>
      </c>
      <c r="F23" s="243">
        <v>571</v>
      </c>
      <c r="G23" s="243">
        <v>686</v>
      </c>
      <c r="H23" s="243">
        <v>791</v>
      </c>
      <c r="I23" s="243">
        <v>883</v>
      </c>
      <c r="J23" s="203">
        <v>975</v>
      </c>
      <c r="K23" s="259">
        <v>654</v>
      </c>
      <c r="L23" s="259">
        <v>703</v>
      </c>
      <c r="M23" s="259">
        <v>862</v>
      </c>
      <c r="N23" s="259">
        <v>1047</v>
      </c>
      <c r="O23" s="259">
        <v>1148</v>
      </c>
      <c r="P23" s="203">
        <v>1248</v>
      </c>
    </row>
    <row r="24" spans="1:16">
      <c r="A24" t="s">
        <v>108</v>
      </c>
      <c r="B24" t="s">
        <v>353</v>
      </c>
      <c r="C24" t="s">
        <v>108</v>
      </c>
      <c r="E24" s="243">
        <v>522</v>
      </c>
      <c r="F24" s="243">
        <v>559</v>
      </c>
      <c r="G24" s="243">
        <v>671</v>
      </c>
      <c r="H24" s="243">
        <v>775</v>
      </c>
      <c r="I24" s="243">
        <v>865</v>
      </c>
      <c r="J24" s="203">
        <v>954</v>
      </c>
      <c r="K24" s="259">
        <v>561</v>
      </c>
      <c r="L24" s="259">
        <v>565</v>
      </c>
      <c r="M24" s="259">
        <v>756</v>
      </c>
      <c r="N24" s="259">
        <v>938</v>
      </c>
      <c r="O24" s="259">
        <v>1123</v>
      </c>
      <c r="P24" s="203">
        <v>1220</v>
      </c>
    </row>
    <row r="25" spans="1:16">
      <c r="A25" t="s">
        <v>109</v>
      </c>
      <c r="B25" t="s">
        <v>356</v>
      </c>
      <c r="C25" t="s">
        <v>109</v>
      </c>
      <c r="E25" s="243">
        <v>461</v>
      </c>
      <c r="F25" s="243">
        <v>494</v>
      </c>
      <c r="G25" s="243">
        <v>593</v>
      </c>
      <c r="H25" s="243">
        <v>685</v>
      </c>
      <c r="I25" s="243">
        <v>765</v>
      </c>
      <c r="J25" s="203">
        <v>843</v>
      </c>
      <c r="K25" s="259">
        <v>495</v>
      </c>
      <c r="L25" s="259">
        <v>521</v>
      </c>
      <c r="M25" s="259">
        <v>658</v>
      </c>
      <c r="N25" s="259">
        <v>830</v>
      </c>
      <c r="O25" s="259">
        <v>994</v>
      </c>
      <c r="P25" s="203">
        <v>1078</v>
      </c>
    </row>
    <row r="26" spans="1:16">
      <c r="A26" t="s">
        <v>110</v>
      </c>
      <c r="B26" t="s">
        <v>359</v>
      </c>
      <c r="C26" t="s">
        <v>110</v>
      </c>
      <c r="E26" s="243">
        <v>458</v>
      </c>
      <c r="F26" s="243">
        <v>491</v>
      </c>
      <c r="G26" s="243">
        <v>590</v>
      </c>
      <c r="H26" s="243">
        <v>681</v>
      </c>
      <c r="I26" s="243">
        <v>760</v>
      </c>
      <c r="J26" s="203">
        <v>838</v>
      </c>
      <c r="K26" s="259">
        <v>495</v>
      </c>
      <c r="L26" s="259">
        <v>521</v>
      </c>
      <c r="M26" s="259">
        <v>658</v>
      </c>
      <c r="N26" s="259">
        <v>842</v>
      </c>
      <c r="O26" s="259">
        <v>994</v>
      </c>
      <c r="P26" s="203">
        <v>1078</v>
      </c>
    </row>
    <row r="27" spans="1:16">
      <c r="A27" t="s">
        <v>111</v>
      </c>
      <c r="B27" t="s">
        <v>362</v>
      </c>
      <c r="C27" t="s">
        <v>111</v>
      </c>
      <c r="E27" s="243">
        <v>435</v>
      </c>
      <c r="F27" s="243">
        <v>494</v>
      </c>
      <c r="G27" s="243">
        <v>593</v>
      </c>
      <c r="H27" s="243">
        <v>685</v>
      </c>
      <c r="I27" s="243">
        <v>765</v>
      </c>
      <c r="J27" s="203">
        <v>843</v>
      </c>
      <c r="K27" s="259">
        <v>435</v>
      </c>
      <c r="L27" s="259">
        <v>551</v>
      </c>
      <c r="M27" s="259">
        <v>689</v>
      </c>
      <c r="N27" s="259">
        <v>915</v>
      </c>
      <c r="O27" s="259">
        <v>1016</v>
      </c>
      <c r="P27" s="203">
        <v>1102</v>
      </c>
    </row>
    <row r="28" spans="1:16">
      <c r="A28" s="163" t="s">
        <v>35</v>
      </c>
      <c r="B28" s="163" t="s">
        <v>364</v>
      </c>
      <c r="C28" s="163" t="s">
        <v>35</v>
      </c>
      <c r="E28" s="243">
        <v>533</v>
      </c>
      <c r="F28" s="243">
        <v>571</v>
      </c>
      <c r="G28" s="243">
        <v>686</v>
      </c>
      <c r="H28" s="243">
        <v>791</v>
      </c>
      <c r="I28" s="243">
        <v>883</v>
      </c>
      <c r="J28" s="203">
        <v>975</v>
      </c>
      <c r="K28" s="259">
        <v>654</v>
      </c>
      <c r="L28" s="259">
        <v>703</v>
      </c>
      <c r="M28" s="259">
        <v>862</v>
      </c>
      <c r="N28" s="259">
        <v>1047</v>
      </c>
      <c r="O28" s="259">
        <v>1148</v>
      </c>
      <c r="P28" s="203">
        <v>1248</v>
      </c>
    </row>
    <row r="29" spans="1:16">
      <c r="A29" t="s">
        <v>112</v>
      </c>
      <c r="B29" t="s">
        <v>367</v>
      </c>
      <c r="C29" t="s">
        <v>112</v>
      </c>
      <c r="E29" s="243">
        <v>540</v>
      </c>
      <c r="F29" s="243">
        <v>578</v>
      </c>
      <c r="G29" s="243">
        <v>695</v>
      </c>
      <c r="H29" s="243">
        <v>802</v>
      </c>
      <c r="I29" s="243">
        <v>895</v>
      </c>
      <c r="J29" s="203">
        <v>988</v>
      </c>
      <c r="K29" s="259">
        <v>556</v>
      </c>
      <c r="L29" s="259">
        <v>605</v>
      </c>
      <c r="M29" s="259">
        <v>755</v>
      </c>
      <c r="N29" s="259">
        <v>1029</v>
      </c>
      <c r="O29" s="259">
        <v>1128</v>
      </c>
      <c r="P29" s="203">
        <v>1226</v>
      </c>
    </row>
    <row r="30" spans="1:16">
      <c r="A30" s="163" t="s">
        <v>26</v>
      </c>
      <c r="B30" s="163" t="s">
        <v>369</v>
      </c>
      <c r="C30" s="163" t="s">
        <v>26</v>
      </c>
      <c r="E30" s="243">
        <v>681</v>
      </c>
      <c r="F30" s="243">
        <v>730</v>
      </c>
      <c r="G30" s="243">
        <v>876</v>
      </c>
      <c r="H30" s="243">
        <v>1011</v>
      </c>
      <c r="I30" s="243">
        <v>1128</v>
      </c>
      <c r="J30" s="203">
        <v>1245</v>
      </c>
      <c r="K30" s="259">
        <v>740</v>
      </c>
      <c r="L30" s="259">
        <v>902</v>
      </c>
      <c r="M30" s="259">
        <v>1126</v>
      </c>
      <c r="N30" s="259">
        <v>1382</v>
      </c>
      <c r="O30" s="259">
        <v>1523</v>
      </c>
      <c r="P30" s="203">
        <v>1661</v>
      </c>
    </row>
    <row r="31" spans="1:16">
      <c r="A31" s="163" t="s">
        <v>113</v>
      </c>
      <c r="B31" s="163" t="s">
        <v>372</v>
      </c>
      <c r="C31" s="163" t="s">
        <v>113</v>
      </c>
      <c r="E31" s="243">
        <v>507</v>
      </c>
      <c r="F31" s="243">
        <v>543</v>
      </c>
      <c r="G31" s="243">
        <v>652</v>
      </c>
      <c r="H31" s="243">
        <v>753</v>
      </c>
      <c r="I31" s="243">
        <v>840</v>
      </c>
      <c r="J31" s="203">
        <v>926</v>
      </c>
      <c r="K31" s="259">
        <v>590</v>
      </c>
      <c r="L31" s="259">
        <v>628</v>
      </c>
      <c r="M31" s="259">
        <v>784</v>
      </c>
      <c r="N31" s="259">
        <v>994</v>
      </c>
      <c r="O31" s="259">
        <v>1106</v>
      </c>
      <c r="P31" s="203">
        <v>1202</v>
      </c>
    </row>
    <row r="32" spans="1:16">
      <c r="A32" s="163" t="s">
        <v>12</v>
      </c>
      <c r="B32" s="163" t="s">
        <v>375</v>
      </c>
      <c r="C32" s="163" t="s">
        <v>12</v>
      </c>
      <c r="E32" s="243">
        <v>507</v>
      </c>
      <c r="F32" s="243">
        <v>543</v>
      </c>
      <c r="G32" s="243">
        <v>652</v>
      </c>
      <c r="H32" s="243">
        <v>754</v>
      </c>
      <c r="I32" s="243">
        <v>841</v>
      </c>
      <c r="J32" s="203">
        <v>928</v>
      </c>
      <c r="K32" s="259">
        <v>524</v>
      </c>
      <c r="L32" s="259">
        <v>590</v>
      </c>
      <c r="M32" s="259">
        <v>786</v>
      </c>
      <c r="N32" s="259">
        <v>953</v>
      </c>
      <c r="O32" s="259">
        <v>1044</v>
      </c>
      <c r="P32" s="203">
        <v>1133</v>
      </c>
    </row>
    <row r="33" spans="1:16">
      <c r="A33" s="163" t="s">
        <v>33</v>
      </c>
      <c r="B33" s="163" t="s">
        <v>378</v>
      </c>
      <c r="C33" s="163" t="s">
        <v>33</v>
      </c>
      <c r="E33" s="243">
        <v>458</v>
      </c>
      <c r="F33" s="243">
        <v>491</v>
      </c>
      <c r="G33" s="243">
        <v>590</v>
      </c>
      <c r="H33" s="243">
        <v>681</v>
      </c>
      <c r="I33" s="243">
        <v>760</v>
      </c>
      <c r="J33" s="203">
        <v>838</v>
      </c>
      <c r="K33" s="259">
        <v>482</v>
      </c>
      <c r="L33" s="259">
        <v>523</v>
      </c>
      <c r="M33" s="259">
        <v>678</v>
      </c>
      <c r="N33" s="259">
        <v>878</v>
      </c>
      <c r="O33" s="259">
        <v>994</v>
      </c>
      <c r="P33" s="203">
        <v>1078</v>
      </c>
    </row>
    <row r="34" spans="1:16">
      <c r="A34" t="s">
        <v>114</v>
      </c>
      <c r="B34" t="s">
        <v>381</v>
      </c>
      <c r="C34" t="s">
        <v>114</v>
      </c>
      <c r="E34" s="243">
        <v>458</v>
      </c>
      <c r="F34" s="243">
        <v>491</v>
      </c>
      <c r="G34" s="243">
        <v>590</v>
      </c>
      <c r="H34" s="243">
        <v>681</v>
      </c>
      <c r="I34" s="243">
        <v>760</v>
      </c>
      <c r="J34" s="203">
        <v>838</v>
      </c>
      <c r="K34" s="259">
        <v>484</v>
      </c>
      <c r="L34" s="259">
        <v>569</v>
      </c>
      <c r="M34" s="259">
        <v>658</v>
      </c>
      <c r="N34" s="259">
        <v>909</v>
      </c>
      <c r="O34" s="259">
        <v>986</v>
      </c>
      <c r="P34" s="203">
        <v>1078</v>
      </c>
    </row>
    <row r="35" spans="1:16">
      <c r="A35" s="163" t="s">
        <v>22</v>
      </c>
      <c r="B35" s="163" t="s">
        <v>383</v>
      </c>
      <c r="C35" s="163" t="s">
        <v>22</v>
      </c>
      <c r="E35" s="243">
        <v>507</v>
      </c>
      <c r="F35" s="243">
        <v>595</v>
      </c>
      <c r="G35" s="243">
        <v>713</v>
      </c>
      <c r="H35" s="243">
        <v>824</v>
      </c>
      <c r="I35" s="243">
        <v>920</v>
      </c>
      <c r="J35" s="203">
        <v>1015</v>
      </c>
      <c r="K35" s="259">
        <v>507</v>
      </c>
      <c r="L35" s="259">
        <v>622</v>
      </c>
      <c r="M35" s="259">
        <v>814</v>
      </c>
      <c r="N35" s="259">
        <v>1076</v>
      </c>
      <c r="O35" s="259">
        <v>1209</v>
      </c>
      <c r="P35" s="203">
        <v>1316</v>
      </c>
    </row>
    <row r="36" spans="1:16">
      <c r="A36" t="s">
        <v>115</v>
      </c>
      <c r="B36" t="s">
        <v>386</v>
      </c>
      <c r="C36" t="s">
        <v>115</v>
      </c>
      <c r="E36" s="243">
        <v>418</v>
      </c>
      <c r="F36" s="243">
        <v>491</v>
      </c>
      <c r="G36" s="243">
        <v>590</v>
      </c>
      <c r="H36" s="243">
        <v>681</v>
      </c>
      <c r="I36" s="243">
        <v>760</v>
      </c>
      <c r="J36" s="203">
        <v>838</v>
      </c>
      <c r="K36" s="259">
        <v>418</v>
      </c>
      <c r="L36" s="259">
        <v>492</v>
      </c>
      <c r="M36" s="259">
        <v>658</v>
      </c>
      <c r="N36" s="259">
        <v>899</v>
      </c>
      <c r="O36" s="259">
        <v>994</v>
      </c>
      <c r="P36" s="203">
        <v>1078</v>
      </c>
    </row>
    <row r="37" spans="1:16">
      <c r="A37" t="s">
        <v>116</v>
      </c>
      <c r="B37" t="s">
        <v>389</v>
      </c>
      <c r="C37" t="s">
        <v>116</v>
      </c>
      <c r="E37" s="243">
        <v>458</v>
      </c>
      <c r="F37" s="243">
        <v>491</v>
      </c>
      <c r="G37" s="243">
        <v>590</v>
      </c>
      <c r="H37" s="243">
        <v>681</v>
      </c>
      <c r="I37" s="243">
        <v>760</v>
      </c>
      <c r="J37" s="203">
        <v>838</v>
      </c>
      <c r="K37" s="259">
        <v>563</v>
      </c>
      <c r="L37" s="259">
        <v>593</v>
      </c>
      <c r="M37" s="259">
        <v>748</v>
      </c>
      <c r="N37" s="259">
        <v>909</v>
      </c>
      <c r="O37" s="259">
        <v>994</v>
      </c>
      <c r="P37" s="203">
        <v>1078</v>
      </c>
    </row>
    <row r="38" spans="1:16">
      <c r="A38" s="163" t="s">
        <v>52</v>
      </c>
      <c r="B38" s="163" t="s">
        <v>392</v>
      </c>
      <c r="C38" s="163" t="s">
        <v>52</v>
      </c>
      <c r="E38" s="243">
        <v>607</v>
      </c>
      <c r="F38" s="243">
        <v>650</v>
      </c>
      <c r="G38" s="243">
        <v>780</v>
      </c>
      <c r="H38" s="243">
        <v>901</v>
      </c>
      <c r="I38" s="243">
        <v>1005</v>
      </c>
      <c r="J38" s="203">
        <v>1109</v>
      </c>
      <c r="K38" s="259">
        <v>684</v>
      </c>
      <c r="L38" s="259">
        <v>773</v>
      </c>
      <c r="M38" s="259">
        <v>948</v>
      </c>
      <c r="N38" s="259">
        <v>1217</v>
      </c>
      <c r="O38" s="259">
        <v>1338</v>
      </c>
      <c r="P38" s="203">
        <v>1457</v>
      </c>
    </row>
    <row r="39" spans="1:16">
      <c r="A39" t="s">
        <v>117</v>
      </c>
      <c r="B39" t="s">
        <v>395</v>
      </c>
      <c r="C39" t="s">
        <v>117</v>
      </c>
      <c r="E39" s="243">
        <v>458</v>
      </c>
      <c r="F39" s="243">
        <v>491</v>
      </c>
      <c r="G39" s="243">
        <v>590</v>
      </c>
      <c r="H39" s="243">
        <v>681</v>
      </c>
      <c r="I39" s="243">
        <v>760</v>
      </c>
      <c r="J39" s="203">
        <v>838</v>
      </c>
      <c r="K39" s="259">
        <v>513</v>
      </c>
      <c r="L39" s="259">
        <v>516</v>
      </c>
      <c r="M39" s="259">
        <v>691</v>
      </c>
      <c r="N39" s="259">
        <v>909</v>
      </c>
      <c r="O39" s="259">
        <v>994</v>
      </c>
      <c r="P39" s="203">
        <v>1078</v>
      </c>
    </row>
    <row r="40" spans="1:16">
      <c r="A40" t="s">
        <v>118</v>
      </c>
      <c r="B40" t="s">
        <v>398</v>
      </c>
      <c r="C40" t="s">
        <v>118</v>
      </c>
      <c r="E40" s="243">
        <v>508</v>
      </c>
      <c r="F40" s="243">
        <v>560</v>
      </c>
      <c r="G40" s="243">
        <v>672</v>
      </c>
      <c r="H40" s="243">
        <v>776</v>
      </c>
      <c r="I40" s="243">
        <v>866</v>
      </c>
      <c r="J40" s="203">
        <v>956</v>
      </c>
      <c r="K40" s="259">
        <v>508</v>
      </c>
      <c r="L40" s="259">
        <v>583</v>
      </c>
      <c r="M40" s="259">
        <v>675</v>
      </c>
      <c r="N40" s="259">
        <v>984</v>
      </c>
      <c r="O40" s="259">
        <v>1071</v>
      </c>
      <c r="P40" s="203">
        <v>1171</v>
      </c>
    </row>
    <row r="41" spans="1:16">
      <c r="A41" s="163" t="s">
        <v>93</v>
      </c>
      <c r="B41" s="163" t="s">
        <v>400</v>
      </c>
      <c r="C41" s="163" t="s">
        <v>93</v>
      </c>
      <c r="E41" s="243">
        <v>474</v>
      </c>
      <c r="F41" s="243">
        <v>545</v>
      </c>
      <c r="G41" s="243">
        <v>653</v>
      </c>
      <c r="H41" s="243">
        <v>755</v>
      </c>
      <c r="I41" s="243">
        <v>842</v>
      </c>
      <c r="J41" s="203">
        <v>930</v>
      </c>
      <c r="K41" s="259">
        <v>474</v>
      </c>
      <c r="L41" s="259">
        <v>608</v>
      </c>
      <c r="M41" s="259">
        <v>769</v>
      </c>
      <c r="N41" s="259">
        <v>997</v>
      </c>
      <c r="O41" s="259">
        <v>1093</v>
      </c>
      <c r="P41" s="203">
        <v>1187</v>
      </c>
    </row>
    <row r="42" spans="1:16">
      <c r="A42" t="s">
        <v>119</v>
      </c>
      <c r="B42" t="s">
        <v>403</v>
      </c>
      <c r="C42" t="s">
        <v>119</v>
      </c>
      <c r="E42" s="243">
        <v>458</v>
      </c>
      <c r="F42" s="243">
        <v>491</v>
      </c>
      <c r="G42" s="243">
        <v>590</v>
      </c>
      <c r="H42" s="243">
        <v>681</v>
      </c>
      <c r="I42" s="243">
        <v>760</v>
      </c>
      <c r="J42" s="203">
        <v>838</v>
      </c>
      <c r="K42" s="259">
        <v>488</v>
      </c>
      <c r="L42" s="259">
        <v>492</v>
      </c>
      <c r="M42" s="259">
        <v>658</v>
      </c>
      <c r="N42" s="259">
        <v>909</v>
      </c>
      <c r="O42" s="259">
        <v>994</v>
      </c>
      <c r="P42" s="203">
        <v>1078</v>
      </c>
    </row>
    <row r="43" spans="1:16">
      <c r="A43" t="s">
        <v>120</v>
      </c>
      <c r="B43" t="s">
        <v>406</v>
      </c>
      <c r="C43" t="s">
        <v>120</v>
      </c>
      <c r="E43" s="243">
        <v>488</v>
      </c>
      <c r="F43" s="243">
        <v>492</v>
      </c>
      <c r="G43" s="243">
        <v>658</v>
      </c>
      <c r="H43" s="243">
        <v>783</v>
      </c>
      <c r="I43" s="243">
        <v>873</v>
      </c>
      <c r="J43" s="203">
        <v>963</v>
      </c>
      <c r="K43" s="259">
        <v>488</v>
      </c>
      <c r="L43" s="259">
        <v>492</v>
      </c>
      <c r="M43" s="259">
        <v>658</v>
      </c>
      <c r="N43" s="259">
        <v>817</v>
      </c>
      <c r="O43" s="259">
        <v>1044</v>
      </c>
      <c r="P43" s="203">
        <v>1171</v>
      </c>
    </row>
    <row r="44" spans="1:16">
      <c r="A44" t="s">
        <v>121</v>
      </c>
      <c r="B44" t="s">
        <v>409</v>
      </c>
      <c r="C44" t="s">
        <v>121</v>
      </c>
      <c r="E44" s="243">
        <v>458</v>
      </c>
      <c r="F44" s="243">
        <v>491</v>
      </c>
      <c r="G44" s="243">
        <v>590</v>
      </c>
      <c r="H44" s="243">
        <v>681</v>
      </c>
      <c r="I44" s="243">
        <v>760</v>
      </c>
      <c r="J44" s="203">
        <v>838</v>
      </c>
      <c r="K44" s="259">
        <v>488</v>
      </c>
      <c r="L44" s="259">
        <v>492</v>
      </c>
      <c r="M44" s="259">
        <v>658</v>
      </c>
      <c r="N44" s="259">
        <v>909</v>
      </c>
      <c r="O44" s="259">
        <v>994</v>
      </c>
      <c r="P44" s="203">
        <v>1078</v>
      </c>
    </row>
    <row r="45" spans="1:16">
      <c r="A45" s="163" t="s">
        <v>40</v>
      </c>
      <c r="B45" s="163" t="s">
        <v>412</v>
      </c>
      <c r="C45" s="163" t="s">
        <v>40</v>
      </c>
      <c r="E45" s="243">
        <v>627</v>
      </c>
      <c r="F45" s="243">
        <v>672</v>
      </c>
      <c r="G45" s="243">
        <v>807</v>
      </c>
      <c r="H45" s="243">
        <v>932</v>
      </c>
      <c r="I45" s="243">
        <v>1040</v>
      </c>
      <c r="J45" s="203">
        <v>1148</v>
      </c>
      <c r="K45" s="259">
        <v>667</v>
      </c>
      <c r="L45" s="259">
        <v>796</v>
      </c>
      <c r="M45" s="259">
        <v>986</v>
      </c>
      <c r="N45" s="259">
        <v>1242</v>
      </c>
      <c r="O45" s="259">
        <v>1365</v>
      </c>
      <c r="P45" s="203">
        <v>1488</v>
      </c>
    </row>
    <row r="46" spans="1:16">
      <c r="A46" t="s">
        <v>122</v>
      </c>
      <c r="B46" t="s">
        <v>415</v>
      </c>
      <c r="C46" t="s">
        <v>122</v>
      </c>
      <c r="E46" s="243">
        <v>463</v>
      </c>
      <c r="F46" s="243">
        <v>496</v>
      </c>
      <c r="G46" s="243">
        <v>596</v>
      </c>
      <c r="H46" s="243">
        <v>689</v>
      </c>
      <c r="I46" s="243">
        <v>768</v>
      </c>
      <c r="J46" s="203">
        <v>848</v>
      </c>
      <c r="K46" s="259">
        <v>541</v>
      </c>
      <c r="L46" s="259">
        <v>570</v>
      </c>
      <c r="M46" s="259">
        <v>719</v>
      </c>
      <c r="N46" s="259">
        <v>912</v>
      </c>
      <c r="O46" s="259">
        <v>998</v>
      </c>
      <c r="P46" s="203">
        <v>1082</v>
      </c>
    </row>
    <row r="47" spans="1:16">
      <c r="A47" t="s">
        <v>123</v>
      </c>
      <c r="B47" t="s">
        <v>418</v>
      </c>
      <c r="C47" t="s">
        <v>123</v>
      </c>
      <c r="E47" s="243">
        <v>477</v>
      </c>
      <c r="F47" s="243">
        <v>504</v>
      </c>
      <c r="G47" s="243">
        <v>641</v>
      </c>
      <c r="H47" s="243">
        <v>740</v>
      </c>
      <c r="I47" s="243">
        <v>826</v>
      </c>
      <c r="J47" s="203">
        <v>911</v>
      </c>
      <c r="K47" s="259">
        <v>477</v>
      </c>
      <c r="L47" s="259">
        <v>504</v>
      </c>
      <c r="M47" s="259">
        <v>658</v>
      </c>
      <c r="N47" s="259">
        <v>959</v>
      </c>
      <c r="O47" s="259">
        <v>1124</v>
      </c>
      <c r="P47" s="203">
        <v>1221</v>
      </c>
    </row>
    <row r="48" spans="1:16">
      <c r="A48" s="163" t="s">
        <v>80</v>
      </c>
      <c r="B48" s="163" t="s">
        <v>420</v>
      </c>
      <c r="C48" s="163" t="s">
        <v>80</v>
      </c>
      <c r="E48" s="243">
        <v>545</v>
      </c>
      <c r="F48" s="243">
        <v>583</v>
      </c>
      <c r="G48" s="243">
        <v>700</v>
      </c>
      <c r="H48" s="243">
        <v>808</v>
      </c>
      <c r="I48" s="243">
        <v>902</v>
      </c>
      <c r="J48" s="203">
        <v>996</v>
      </c>
      <c r="K48" s="259">
        <v>597</v>
      </c>
      <c r="L48" s="259">
        <v>739</v>
      </c>
      <c r="M48" s="259">
        <v>929</v>
      </c>
      <c r="N48" s="259">
        <v>1070</v>
      </c>
      <c r="O48" s="259">
        <v>1174</v>
      </c>
      <c r="P48" s="203">
        <v>1277</v>
      </c>
    </row>
    <row r="49" spans="1:16">
      <c r="A49" t="s">
        <v>124</v>
      </c>
      <c r="B49" t="s">
        <v>423</v>
      </c>
      <c r="C49" t="s">
        <v>124</v>
      </c>
      <c r="E49" s="243">
        <v>458</v>
      </c>
      <c r="F49" s="243">
        <v>491</v>
      </c>
      <c r="G49" s="243">
        <v>590</v>
      </c>
      <c r="H49" s="243">
        <v>681</v>
      </c>
      <c r="I49" s="243">
        <v>760</v>
      </c>
      <c r="J49" s="203">
        <v>838</v>
      </c>
      <c r="K49" s="259">
        <v>488</v>
      </c>
      <c r="L49" s="259">
        <v>492</v>
      </c>
      <c r="M49" s="259">
        <v>658</v>
      </c>
      <c r="N49" s="259">
        <v>880</v>
      </c>
      <c r="O49" s="259">
        <v>902</v>
      </c>
      <c r="P49" s="203">
        <v>1037</v>
      </c>
    </row>
    <row r="50" spans="1:16">
      <c r="A50" t="s">
        <v>125</v>
      </c>
      <c r="B50" t="s">
        <v>426</v>
      </c>
      <c r="C50" t="s">
        <v>125</v>
      </c>
      <c r="E50" s="243">
        <v>550</v>
      </c>
      <c r="F50" s="243">
        <v>589</v>
      </c>
      <c r="G50" s="243">
        <v>707</v>
      </c>
      <c r="H50" s="243">
        <v>816</v>
      </c>
      <c r="I50" s="243">
        <v>911</v>
      </c>
      <c r="J50" s="203">
        <v>1005</v>
      </c>
      <c r="K50" s="259">
        <v>701</v>
      </c>
      <c r="L50" s="259">
        <v>753</v>
      </c>
      <c r="M50" s="259">
        <v>904</v>
      </c>
      <c r="N50" s="259">
        <v>1036</v>
      </c>
      <c r="O50" s="259">
        <v>1136</v>
      </c>
      <c r="P50" s="203">
        <v>1236</v>
      </c>
    </row>
    <row r="51" spans="1:16">
      <c r="A51" t="s">
        <v>126</v>
      </c>
      <c r="B51" t="s">
        <v>429</v>
      </c>
      <c r="C51" t="s">
        <v>126</v>
      </c>
      <c r="E51" s="243">
        <v>545</v>
      </c>
      <c r="F51" s="243">
        <v>583</v>
      </c>
      <c r="G51" s="243">
        <v>700</v>
      </c>
      <c r="H51" s="243">
        <v>808</v>
      </c>
      <c r="I51" s="243">
        <v>902</v>
      </c>
      <c r="J51" s="203">
        <v>996</v>
      </c>
      <c r="K51" s="259">
        <v>610</v>
      </c>
      <c r="L51" s="259">
        <v>614</v>
      </c>
      <c r="M51" s="259">
        <v>822</v>
      </c>
      <c r="N51" s="259">
        <v>1023</v>
      </c>
      <c r="O51" s="259">
        <v>1127</v>
      </c>
      <c r="P51" s="203">
        <v>1261</v>
      </c>
    </row>
    <row r="52" spans="1:16">
      <c r="A52" s="163" t="s">
        <v>61</v>
      </c>
      <c r="B52" s="163" t="s">
        <v>431</v>
      </c>
      <c r="C52" s="163" t="s">
        <v>61</v>
      </c>
      <c r="E52" s="243">
        <v>521</v>
      </c>
      <c r="F52" s="243">
        <v>558</v>
      </c>
      <c r="G52" s="243">
        <v>670</v>
      </c>
      <c r="H52" s="243">
        <v>773</v>
      </c>
      <c r="I52" s="243">
        <v>863</v>
      </c>
      <c r="J52" s="203">
        <v>952</v>
      </c>
      <c r="K52" s="259">
        <v>581</v>
      </c>
      <c r="L52" s="259">
        <v>585</v>
      </c>
      <c r="M52" s="259">
        <v>783</v>
      </c>
      <c r="N52" s="259">
        <v>1073</v>
      </c>
      <c r="O52" s="259">
        <v>1178</v>
      </c>
      <c r="P52" s="203">
        <v>1281</v>
      </c>
    </row>
    <row r="53" spans="1:16">
      <c r="A53" t="s">
        <v>127</v>
      </c>
      <c r="B53" t="s">
        <v>434</v>
      </c>
      <c r="C53" t="s">
        <v>127</v>
      </c>
      <c r="E53" s="243">
        <v>458</v>
      </c>
      <c r="F53" s="243">
        <v>491</v>
      </c>
      <c r="G53" s="243">
        <v>590</v>
      </c>
      <c r="H53" s="243">
        <v>681</v>
      </c>
      <c r="I53" s="243">
        <v>760</v>
      </c>
      <c r="J53" s="203">
        <v>838</v>
      </c>
      <c r="K53" s="259">
        <v>495</v>
      </c>
      <c r="L53" s="259">
        <v>521</v>
      </c>
      <c r="M53" s="259">
        <v>658</v>
      </c>
      <c r="N53" s="259">
        <v>865</v>
      </c>
      <c r="O53" s="259">
        <v>994</v>
      </c>
      <c r="P53" s="203">
        <v>1078</v>
      </c>
    </row>
    <row r="54" spans="1:16">
      <c r="A54" t="s">
        <v>128</v>
      </c>
      <c r="B54" t="s">
        <v>437</v>
      </c>
      <c r="C54" t="s">
        <v>128</v>
      </c>
      <c r="E54" s="243">
        <v>495</v>
      </c>
      <c r="F54" s="243">
        <v>521</v>
      </c>
      <c r="G54" s="243">
        <v>658</v>
      </c>
      <c r="H54" s="243">
        <v>801</v>
      </c>
      <c r="I54" s="243">
        <v>893</v>
      </c>
      <c r="J54" s="203">
        <v>986</v>
      </c>
      <c r="K54" s="259">
        <v>495</v>
      </c>
      <c r="L54" s="259">
        <v>521</v>
      </c>
      <c r="M54" s="259">
        <v>658</v>
      </c>
      <c r="N54" s="259">
        <v>817</v>
      </c>
      <c r="O54" s="259">
        <v>1044</v>
      </c>
      <c r="P54" s="203">
        <v>1201</v>
      </c>
    </row>
    <row r="55" spans="1:16">
      <c r="A55" t="s">
        <v>129</v>
      </c>
      <c r="B55" t="s">
        <v>440</v>
      </c>
      <c r="C55" t="s">
        <v>129</v>
      </c>
      <c r="E55" s="243">
        <v>495</v>
      </c>
      <c r="F55" s="243">
        <v>538</v>
      </c>
      <c r="G55" s="243">
        <v>646</v>
      </c>
      <c r="H55" s="243">
        <v>746</v>
      </c>
      <c r="I55" s="243">
        <v>832</v>
      </c>
      <c r="J55" s="203">
        <v>918</v>
      </c>
      <c r="K55" s="259">
        <v>495</v>
      </c>
      <c r="L55" s="259">
        <v>569</v>
      </c>
      <c r="M55" s="259">
        <v>658</v>
      </c>
      <c r="N55" s="259">
        <v>865</v>
      </c>
      <c r="O55" s="259">
        <v>1044</v>
      </c>
      <c r="P55" s="203">
        <v>1162</v>
      </c>
    </row>
    <row r="56" spans="1:16">
      <c r="A56" s="163" t="s">
        <v>69</v>
      </c>
      <c r="B56" s="163" t="s">
        <v>443</v>
      </c>
      <c r="C56" s="163" t="s">
        <v>69</v>
      </c>
      <c r="E56" s="243">
        <v>516</v>
      </c>
      <c r="F56" s="243">
        <v>553</v>
      </c>
      <c r="G56" s="243">
        <v>663</v>
      </c>
      <c r="H56" s="243">
        <v>766</v>
      </c>
      <c r="I56" s="243">
        <v>855</v>
      </c>
      <c r="J56" s="203">
        <v>943</v>
      </c>
      <c r="K56" s="259">
        <v>543</v>
      </c>
      <c r="L56" s="259">
        <v>627</v>
      </c>
      <c r="M56" s="259">
        <v>798</v>
      </c>
      <c r="N56" s="259">
        <v>1020</v>
      </c>
      <c r="O56" s="259">
        <v>1119</v>
      </c>
      <c r="P56" s="203">
        <v>1216</v>
      </c>
    </row>
    <row r="57" spans="1:16">
      <c r="A57" t="s">
        <v>130</v>
      </c>
      <c r="B57" t="s">
        <v>446</v>
      </c>
      <c r="C57" t="s">
        <v>130</v>
      </c>
      <c r="E57" s="243">
        <v>458</v>
      </c>
      <c r="F57" s="243">
        <v>491</v>
      </c>
      <c r="G57" s="243">
        <v>590</v>
      </c>
      <c r="H57" s="243">
        <v>681</v>
      </c>
      <c r="I57" s="243">
        <v>760</v>
      </c>
      <c r="J57" s="203">
        <v>838</v>
      </c>
      <c r="K57" s="259">
        <v>495</v>
      </c>
      <c r="L57" s="259">
        <v>521</v>
      </c>
      <c r="M57" s="259">
        <v>658</v>
      </c>
      <c r="N57" s="259">
        <v>865</v>
      </c>
      <c r="O57" s="259">
        <v>994</v>
      </c>
      <c r="P57" s="203">
        <v>1078</v>
      </c>
    </row>
    <row r="58" spans="1:16">
      <c r="A58" t="s">
        <v>131</v>
      </c>
      <c r="B58" t="s">
        <v>449</v>
      </c>
      <c r="C58" t="s">
        <v>131</v>
      </c>
      <c r="E58" s="243">
        <v>477</v>
      </c>
      <c r="F58" s="243">
        <v>511</v>
      </c>
      <c r="G58" s="243">
        <v>613</v>
      </c>
      <c r="H58" s="243">
        <v>708</v>
      </c>
      <c r="I58" s="243">
        <v>791</v>
      </c>
      <c r="J58" s="203">
        <v>872</v>
      </c>
      <c r="K58" s="259">
        <v>495</v>
      </c>
      <c r="L58" s="259">
        <v>569</v>
      </c>
      <c r="M58" s="259">
        <v>658</v>
      </c>
      <c r="N58" s="259">
        <v>943</v>
      </c>
      <c r="O58" s="259">
        <v>1033</v>
      </c>
      <c r="P58" s="203">
        <v>1121</v>
      </c>
    </row>
    <row r="59" spans="1:16">
      <c r="A59" s="163" t="s">
        <v>41</v>
      </c>
      <c r="B59" s="163" t="s">
        <v>451</v>
      </c>
      <c r="C59" s="163" t="s">
        <v>41</v>
      </c>
      <c r="E59" s="243">
        <v>627</v>
      </c>
      <c r="F59" s="243">
        <v>672</v>
      </c>
      <c r="G59" s="243">
        <v>807</v>
      </c>
      <c r="H59" s="243">
        <v>932</v>
      </c>
      <c r="I59" s="243">
        <v>1040</v>
      </c>
      <c r="J59" s="203">
        <v>1148</v>
      </c>
      <c r="K59" s="259">
        <v>667</v>
      </c>
      <c r="L59" s="259">
        <v>796</v>
      </c>
      <c r="M59" s="259">
        <v>986</v>
      </c>
      <c r="N59" s="259">
        <v>1242</v>
      </c>
      <c r="O59" s="259">
        <v>1365</v>
      </c>
      <c r="P59" s="203">
        <v>1488</v>
      </c>
    </row>
    <row r="60" spans="1:16">
      <c r="A60" t="s">
        <v>132</v>
      </c>
      <c r="B60" t="s">
        <v>454</v>
      </c>
      <c r="C60" t="s">
        <v>132</v>
      </c>
      <c r="E60" s="243">
        <v>467</v>
      </c>
      <c r="F60" s="243">
        <v>500</v>
      </c>
      <c r="G60" s="243">
        <v>600</v>
      </c>
      <c r="H60" s="243">
        <v>693</v>
      </c>
      <c r="I60" s="243">
        <v>773</v>
      </c>
      <c r="J60" s="203">
        <v>853</v>
      </c>
      <c r="K60" s="259">
        <v>495</v>
      </c>
      <c r="L60" s="259">
        <v>509</v>
      </c>
      <c r="M60" s="259">
        <v>658</v>
      </c>
      <c r="N60" s="259">
        <v>909</v>
      </c>
      <c r="O60" s="259">
        <v>994</v>
      </c>
      <c r="P60" s="203">
        <v>1078</v>
      </c>
    </row>
    <row r="61" spans="1:16">
      <c r="A61" t="s">
        <v>134</v>
      </c>
      <c r="B61" t="s">
        <v>457</v>
      </c>
      <c r="C61" t="s">
        <v>134</v>
      </c>
      <c r="E61" s="243">
        <v>458</v>
      </c>
      <c r="F61" s="243">
        <v>491</v>
      </c>
      <c r="G61" s="243">
        <v>590</v>
      </c>
      <c r="H61" s="243">
        <v>681</v>
      </c>
      <c r="I61" s="243">
        <v>760</v>
      </c>
      <c r="J61" s="203">
        <v>838</v>
      </c>
      <c r="K61" s="259">
        <v>526</v>
      </c>
      <c r="L61" s="259">
        <v>550</v>
      </c>
      <c r="M61" s="259">
        <v>699</v>
      </c>
      <c r="N61" s="259">
        <v>902</v>
      </c>
      <c r="O61" s="259">
        <v>988</v>
      </c>
      <c r="P61" s="203">
        <v>1071</v>
      </c>
    </row>
    <row r="62" spans="1:16">
      <c r="A62" s="163" t="s">
        <v>42</v>
      </c>
      <c r="B62" s="163" t="s">
        <v>459</v>
      </c>
      <c r="C62" s="163" t="s">
        <v>42</v>
      </c>
      <c r="E62" s="243">
        <v>495</v>
      </c>
      <c r="F62" s="243">
        <v>521</v>
      </c>
      <c r="G62" s="243">
        <v>658</v>
      </c>
      <c r="H62" s="243">
        <v>915</v>
      </c>
      <c r="I62" s="243">
        <v>1021</v>
      </c>
      <c r="J62" s="203">
        <v>1126</v>
      </c>
      <c r="K62" s="259">
        <v>495</v>
      </c>
      <c r="L62" s="259">
        <v>521</v>
      </c>
      <c r="M62" s="259">
        <v>658</v>
      </c>
      <c r="N62" s="259">
        <v>958</v>
      </c>
      <c r="O62" s="259">
        <v>1149</v>
      </c>
      <c r="P62" s="203">
        <v>1321</v>
      </c>
    </row>
    <row r="63" spans="1:16">
      <c r="A63" s="163" t="s">
        <v>43</v>
      </c>
      <c r="B63" s="163" t="s">
        <v>461</v>
      </c>
      <c r="C63" s="163" t="s">
        <v>43</v>
      </c>
      <c r="E63" s="243">
        <v>627</v>
      </c>
      <c r="F63" s="243">
        <v>672</v>
      </c>
      <c r="G63" s="243">
        <v>807</v>
      </c>
      <c r="H63" s="243">
        <v>932</v>
      </c>
      <c r="I63" s="243">
        <v>1040</v>
      </c>
      <c r="J63" s="203">
        <v>1148</v>
      </c>
      <c r="K63" s="259">
        <v>667</v>
      </c>
      <c r="L63" s="259">
        <v>796</v>
      </c>
      <c r="M63" s="259">
        <v>986</v>
      </c>
      <c r="N63" s="259">
        <v>1242</v>
      </c>
      <c r="O63" s="259">
        <v>1365</v>
      </c>
      <c r="P63" s="203">
        <v>1488</v>
      </c>
    </row>
    <row r="64" spans="1:16">
      <c r="A64" t="s">
        <v>133</v>
      </c>
      <c r="B64" t="s">
        <v>464</v>
      </c>
      <c r="C64" t="s">
        <v>133</v>
      </c>
      <c r="E64" s="243">
        <v>500</v>
      </c>
      <c r="F64" s="243">
        <v>535</v>
      </c>
      <c r="G64" s="243">
        <v>642</v>
      </c>
      <c r="H64" s="243">
        <v>742</v>
      </c>
      <c r="I64" s="243">
        <v>828</v>
      </c>
      <c r="J64" s="203">
        <v>914</v>
      </c>
      <c r="K64" s="259">
        <v>533</v>
      </c>
      <c r="L64" s="259">
        <v>536</v>
      </c>
      <c r="M64" s="259">
        <v>658</v>
      </c>
      <c r="N64" s="259">
        <v>932</v>
      </c>
      <c r="O64" s="259">
        <v>1044</v>
      </c>
      <c r="P64" s="203">
        <v>1201</v>
      </c>
    </row>
    <row r="65" spans="1:16">
      <c r="A65" t="s">
        <v>135</v>
      </c>
      <c r="B65" t="s">
        <v>467</v>
      </c>
      <c r="C65" t="s">
        <v>135</v>
      </c>
      <c r="E65" s="243">
        <v>481</v>
      </c>
      <c r="F65" s="243">
        <v>492</v>
      </c>
      <c r="G65" s="243">
        <v>618</v>
      </c>
      <c r="H65" s="243">
        <v>715</v>
      </c>
      <c r="I65" s="243">
        <v>797</v>
      </c>
      <c r="J65" s="203">
        <v>880</v>
      </c>
      <c r="K65" s="259">
        <v>488</v>
      </c>
      <c r="L65" s="259">
        <v>492</v>
      </c>
      <c r="M65" s="259">
        <v>658</v>
      </c>
      <c r="N65" s="259">
        <v>865</v>
      </c>
      <c r="O65" s="259">
        <v>1030</v>
      </c>
      <c r="P65" s="203">
        <v>1118</v>
      </c>
    </row>
    <row r="66" spans="1:16">
      <c r="A66" t="s">
        <v>136</v>
      </c>
      <c r="B66" t="s">
        <v>470</v>
      </c>
      <c r="C66" t="s">
        <v>136</v>
      </c>
      <c r="E66" s="243">
        <v>458</v>
      </c>
      <c r="F66" s="243">
        <v>491</v>
      </c>
      <c r="G66" s="243">
        <v>590</v>
      </c>
      <c r="H66" s="243">
        <v>681</v>
      </c>
      <c r="I66" s="243">
        <v>760</v>
      </c>
      <c r="J66" s="203">
        <v>838</v>
      </c>
      <c r="K66" s="259">
        <v>495</v>
      </c>
      <c r="L66" s="259">
        <v>569</v>
      </c>
      <c r="M66" s="259">
        <v>658</v>
      </c>
      <c r="N66" s="259">
        <v>886</v>
      </c>
      <c r="O66" s="259">
        <v>902</v>
      </c>
      <c r="P66" s="203">
        <v>1037</v>
      </c>
    </row>
    <row r="67" spans="1:16">
      <c r="A67" t="s">
        <v>137</v>
      </c>
      <c r="B67" t="s">
        <v>473</v>
      </c>
      <c r="C67" t="s">
        <v>137</v>
      </c>
      <c r="E67" s="243">
        <v>488</v>
      </c>
      <c r="F67" s="243">
        <v>492</v>
      </c>
      <c r="G67" s="243">
        <v>658</v>
      </c>
      <c r="H67" s="243">
        <v>773</v>
      </c>
      <c r="I67" s="243">
        <v>863</v>
      </c>
      <c r="J67" s="203">
        <v>952</v>
      </c>
      <c r="K67" s="259">
        <v>488</v>
      </c>
      <c r="L67" s="259">
        <v>492</v>
      </c>
      <c r="M67" s="259">
        <v>658</v>
      </c>
      <c r="N67" s="259">
        <v>825</v>
      </c>
      <c r="O67" s="259">
        <v>1044</v>
      </c>
      <c r="P67" s="203">
        <v>1201</v>
      </c>
    </row>
    <row r="68" spans="1:16">
      <c r="A68" t="s">
        <v>138</v>
      </c>
      <c r="B68" t="s">
        <v>476</v>
      </c>
      <c r="C68" t="s">
        <v>138</v>
      </c>
      <c r="E68" s="243">
        <v>458</v>
      </c>
      <c r="F68" s="243">
        <v>491</v>
      </c>
      <c r="G68" s="243">
        <v>590</v>
      </c>
      <c r="H68" s="243">
        <v>681</v>
      </c>
      <c r="I68" s="243">
        <v>760</v>
      </c>
      <c r="J68" s="203">
        <v>838</v>
      </c>
      <c r="K68" s="259">
        <v>562</v>
      </c>
      <c r="L68" s="259">
        <v>592</v>
      </c>
      <c r="M68" s="259">
        <v>747</v>
      </c>
      <c r="N68" s="259">
        <v>909</v>
      </c>
      <c r="O68" s="259">
        <v>994</v>
      </c>
      <c r="P68" s="203">
        <v>1078</v>
      </c>
    </row>
    <row r="69" spans="1:16">
      <c r="A69" t="s">
        <v>139</v>
      </c>
      <c r="B69" t="s">
        <v>479</v>
      </c>
      <c r="C69" t="s">
        <v>139</v>
      </c>
      <c r="E69" s="243">
        <v>440</v>
      </c>
      <c r="F69" s="243">
        <v>491</v>
      </c>
      <c r="G69" s="243">
        <v>590</v>
      </c>
      <c r="H69" s="243">
        <v>681</v>
      </c>
      <c r="I69" s="243">
        <v>760</v>
      </c>
      <c r="J69" s="203">
        <v>838</v>
      </c>
      <c r="K69" s="259">
        <v>440</v>
      </c>
      <c r="L69" s="259">
        <v>492</v>
      </c>
      <c r="M69" s="259">
        <v>658</v>
      </c>
      <c r="N69" s="259">
        <v>817</v>
      </c>
      <c r="O69" s="259">
        <v>945</v>
      </c>
      <c r="P69" s="203">
        <v>1078</v>
      </c>
    </row>
    <row r="70" spans="1:16">
      <c r="A70" s="163" t="s">
        <v>73</v>
      </c>
      <c r="B70" s="163" t="s">
        <v>482</v>
      </c>
      <c r="C70" s="163" t="s">
        <v>73</v>
      </c>
      <c r="E70" s="243">
        <v>533</v>
      </c>
      <c r="F70" s="243">
        <v>571</v>
      </c>
      <c r="G70" s="243">
        <v>686</v>
      </c>
      <c r="H70" s="243">
        <v>793</v>
      </c>
      <c r="I70" s="243">
        <v>885</v>
      </c>
      <c r="J70" s="203">
        <v>976</v>
      </c>
      <c r="K70" s="259">
        <v>645</v>
      </c>
      <c r="L70" s="259">
        <v>743</v>
      </c>
      <c r="M70" s="259">
        <v>893</v>
      </c>
      <c r="N70" s="259">
        <v>1024</v>
      </c>
      <c r="O70" s="259">
        <v>1123</v>
      </c>
      <c r="P70" s="203">
        <v>1220</v>
      </c>
    </row>
    <row r="71" spans="1:16">
      <c r="A71" t="s">
        <v>140</v>
      </c>
      <c r="B71" t="s">
        <v>485</v>
      </c>
      <c r="C71" t="s">
        <v>140</v>
      </c>
      <c r="E71" s="243">
        <v>481</v>
      </c>
      <c r="F71" s="243">
        <v>515</v>
      </c>
      <c r="G71" s="243">
        <v>618</v>
      </c>
      <c r="H71" s="243">
        <v>715</v>
      </c>
      <c r="I71" s="243">
        <v>797</v>
      </c>
      <c r="J71" s="203">
        <v>880</v>
      </c>
      <c r="K71" s="259">
        <v>495</v>
      </c>
      <c r="L71" s="259">
        <v>521</v>
      </c>
      <c r="M71" s="259">
        <v>658</v>
      </c>
      <c r="N71" s="259">
        <v>865</v>
      </c>
      <c r="O71" s="259">
        <v>994</v>
      </c>
      <c r="P71" s="203">
        <v>1078</v>
      </c>
    </row>
    <row r="72" spans="1:16" s="282" customFormat="1">
      <c r="A72" s="206" t="s">
        <v>51</v>
      </c>
      <c r="B72" s="206" t="s">
        <v>490</v>
      </c>
      <c r="C72" s="206" t="s">
        <v>51</v>
      </c>
      <c r="E72" s="260">
        <v>458</v>
      </c>
      <c r="F72" s="260">
        <v>491</v>
      </c>
      <c r="G72" s="260">
        <v>590</v>
      </c>
      <c r="H72" s="260">
        <v>681</v>
      </c>
      <c r="I72" s="260">
        <v>760</v>
      </c>
      <c r="J72" s="261">
        <v>838</v>
      </c>
      <c r="K72" s="262">
        <v>552</v>
      </c>
      <c r="L72" s="262">
        <v>660</v>
      </c>
      <c r="M72" s="262">
        <v>794</v>
      </c>
      <c r="N72" s="262">
        <v>909</v>
      </c>
      <c r="O72" s="262">
        <v>994</v>
      </c>
      <c r="P72" s="261">
        <v>1078</v>
      </c>
    </row>
    <row r="73" spans="1:16" s="282" customFormat="1">
      <c r="A73" s="206" t="s">
        <v>44</v>
      </c>
      <c r="B73" s="206" t="s">
        <v>487</v>
      </c>
      <c r="C73" s="206" t="s">
        <v>44</v>
      </c>
      <c r="E73" s="260">
        <v>627</v>
      </c>
      <c r="F73" s="260">
        <v>672</v>
      </c>
      <c r="G73" s="260">
        <v>807</v>
      </c>
      <c r="H73" s="260">
        <v>932</v>
      </c>
      <c r="I73" s="260">
        <v>1040</v>
      </c>
      <c r="J73" s="261">
        <v>1148</v>
      </c>
      <c r="K73" s="262">
        <v>667</v>
      </c>
      <c r="L73" s="262">
        <v>796</v>
      </c>
      <c r="M73" s="262">
        <v>986</v>
      </c>
      <c r="N73" s="262">
        <v>1242</v>
      </c>
      <c r="O73" s="262">
        <v>1365</v>
      </c>
      <c r="P73" s="261">
        <v>1488</v>
      </c>
    </row>
    <row r="74" spans="1:16">
      <c r="A74" t="s">
        <v>141</v>
      </c>
      <c r="B74" t="s">
        <v>493</v>
      </c>
      <c r="C74" t="s">
        <v>141</v>
      </c>
      <c r="E74" s="243">
        <v>480</v>
      </c>
      <c r="F74" s="243">
        <v>514</v>
      </c>
      <c r="G74" s="243">
        <v>617</v>
      </c>
      <c r="H74" s="243">
        <v>712</v>
      </c>
      <c r="I74" s="243">
        <v>795</v>
      </c>
      <c r="J74" s="203">
        <v>877</v>
      </c>
      <c r="K74" s="259">
        <v>614</v>
      </c>
      <c r="L74" s="259">
        <v>618</v>
      </c>
      <c r="M74" s="259">
        <v>756</v>
      </c>
      <c r="N74" s="259">
        <v>947</v>
      </c>
      <c r="O74" s="259">
        <v>1036</v>
      </c>
      <c r="P74" s="203">
        <v>1125</v>
      </c>
    </row>
    <row r="75" spans="1:16">
      <c r="A75" t="s">
        <v>142</v>
      </c>
      <c r="B75" t="s">
        <v>496</v>
      </c>
      <c r="C75" t="s">
        <v>142</v>
      </c>
      <c r="E75" s="243">
        <v>458</v>
      </c>
      <c r="F75" s="243">
        <v>491</v>
      </c>
      <c r="G75" s="243">
        <v>590</v>
      </c>
      <c r="H75" s="243">
        <v>681</v>
      </c>
      <c r="I75" s="243">
        <v>760</v>
      </c>
      <c r="J75" s="203">
        <v>838</v>
      </c>
      <c r="K75" s="259">
        <v>468</v>
      </c>
      <c r="L75" s="259">
        <v>492</v>
      </c>
      <c r="M75" s="259">
        <v>658</v>
      </c>
      <c r="N75" s="259">
        <v>825</v>
      </c>
      <c r="O75" s="259">
        <v>994</v>
      </c>
      <c r="P75" s="203">
        <v>1078</v>
      </c>
    </row>
    <row r="76" spans="1:16">
      <c r="A76" t="s">
        <v>143</v>
      </c>
      <c r="B76" t="s">
        <v>499</v>
      </c>
      <c r="C76" t="s">
        <v>143</v>
      </c>
      <c r="E76" s="243">
        <v>437</v>
      </c>
      <c r="F76" s="243">
        <v>529</v>
      </c>
      <c r="G76" s="243">
        <v>641</v>
      </c>
      <c r="H76" s="243">
        <v>740</v>
      </c>
      <c r="I76" s="243">
        <v>826</v>
      </c>
      <c r="J76" s="203">
        <v>911</v>
      </c>
      <c r="K76" s="259">
        <v>437</v>
      </c>
      <c r="L76" s="259">
        <v>529</v>
      </c>
      <c r="M76" s="259">
        <v>708</v>
      </c>
      <c r="N76" s="259">
        <v>969</v>
      </c>
      <c r="O76" s="259">
        <v>1061</v>
      </c>
      <c r="P76" s="203">
        <v>1152</v>
      </c>
    </row>
    <row r="77" spans="1:16">
      <c r="A77" t="s">
        <v>144</v>
      </c>
      <c r="B77" t="s">
        <v>502</v>
      </c>
      <c r="C77" t="s">
        <v>144</v>
      </c>
      <c r="E77" s="243">
        <v>505</v>
      </c>
      <c r="F77" s="243">
        <v>509</v>
      </c>
      <c r="G77" s="243">
        <v>681</v>
      </c>
      <c r="H77" s="243">
        <v>812</v>
      </c>
      <c r="I77" s="243">
        <v>906</v>
      </c>
      <c r="J77" s="203">
        <v>1000</v>
      </c>
      <c r="K77" s="259">
        <v>505</v>
      </c>
      <c r="L77" s="259">
        <v>509</v>
      </c>
      <c r="M77" s="259">
        <v>681</v>
      </c>
      <c r="N77" s="259">
        <v>992</v>
      </c>
      <c r="O77" s="259">
        <v>1080</v>
      </c>
      <c r="P77" s="203">
        <v>1242</v>
      </c>
    </row>
    <row r="78" spans="1:16">
      <c r="A78" t="s">
        <v>145</v>
      </c>
      <c r="B78" t="s">
        <v>505</v>
      </c>
      <c r="C78" t="s">
        <v>145</v>
      </c>
      <c r="E78" s="243">
        <v>488</v>
      </c>
      <c r="F78" s="243">
        <v>492</v>
      </c>
      <c r="G78" s="243">
        <v>636</v>
      </c>
      <c r="H78" s="243">
        <v>735</v>
      </c>
      <c r="I78" s="243">
        <v>820</v>
      </c>
      <c r="J78" s="203">
        <v>904</v>
      </c>
      <c r="K78" s="259">
        <v>488</v>
      </c>
      <c r="L78" s="259">
        <v>492</v>
      </c>
      <c r="M78" s="259">
        <v>658</v>
      </c>
      <c r="N78" s="259">
        <v>859</v>
      </c>
      <c r="O78" s="259">
        <v>1044</v>
      </c>
      <c r="P78" s="203">
        <v>1197</v>
      </c>
    </row>
    <row r="79" spans="1:16">
      <c r="A79" t="s">
        <v>146</v>
      </c>
      <c r="B79" t="s">
        <v>508</v>
      </c>
      <c r="C79" t="s">
        <v>146</v>
      </c>
      <c r="E79" s="243">
        <v>481</v>
      </c>
      <c r="F79" s="243">
        <v>515</v>
      </c>
      <c r="G79" s="243">
        <v>618</v>
      </c>
      <c r="H79" s="243">
        <v>715</v>
      </c>
      <c r="I79" s="243">
        <v>797</v>
      </c>
      <c r="J79" s="203">
        <v>880</v>
      </c>
      <c r="K79" s="259">
        <v>495</v>
      </c>
      <c r="L79" s="259">
        <v>569</v>
      </c>
      <c r="M79" s="259">
        <v>658</v>
      </c>
      <c r="N79" s="259">
        <v>909</v>
      </c>
      <c r="O79" s="259">
        <v>994</v>
      </c>
      <c r="P79" s="203">
        <v>1078</v>
      </c>
    </row>
    <row r="80" spans="1:16">
      <c r="A80" t="s">
        <v>147</v>
      </c>
      <c r="B80" t="s">
        <v>511</v>
      </c>
      <c r="C80" t="s">
        <v>147</v>
      </c>
      <c r="E80" s="243">
        <v>458</v>
      </c>
      <c r="F80" s="243">
        <v>491</v>
      </c>
      <c r="G80" s="243">
        <v>590</v>
      </c>
      <c r="H80" s="243">
        <v>681</v>
      </c>
      <c r="I80" s="243">
        <v>760</v>
      </c>
      <c r="J80" s="203">
        <v>838</v>
      </c>
      <c r="K80" s="259">
        <v>495</v>
      </c>
      <c r="L80" s="259">
        <v>521</v>
      </c>
      <c r="M80" s="259">
        <v>658</v>
      </c>
      <c r="N80" s="259">
        <v>909</v>
      </c>
      <c r="O80" s="259">
        <v>994</v>
      </c>
      <c r="P80" s="203">
        <v>1078</v>
      </c>
    </row>
    <row r="81" spans="1:16">
      <c r="A81" s="163" t="s">
        <v>53</v>
      </c>
      <c r="B81" s="163" t="s">
        <v>513</v>
      </c>
      <c r="C81" s="163" t="s">
        <v>53</v>
      </c>
      <c r="E81" s="243">
        <v>607</v>
      </c>
      <c r="F81" s="243">
        <v>650</v>
      </c>
      <c r="G81" s="243">
        <v>780</v>
      </c>
      <c r="H81" s="243">
        <v>901</v>
      </c>
      <c r="I81" s="243">
        <v>1005</v>
      </c>
      <c r="J81" s="203">
        <v>1109</v>
      </c>
      <c r="K81" s="259">
        <v>684</v>
      </c>
      <c r="L81" s="259">
        <v>773</v>
      </c>
      <c r="M81" s="259">
        <v>948</v>
      </c>
      <c r="N81" s="259">
        <v>1217</v>
      </c>
      <c r="O81" s="259">
        <v>1338</v>
      </c>
      <c r="P81" s="203">
        <v>1457</v>
      </c>
    </row>
    <row r="82" spans="1:16">
      <c r="A82" t="s">
        <v>148</v>
      </c>
      <c r="B82" t="s">
        <v>516</v>
      </c>
      <c r="C82" t="s">
        <v>148</v>
      </c>
      <c r="E82" s="243">
        <v>488</v>
      </c>
      <c r="F82" s="243">
        <v>492</v>
      </c>
      <c r="G82" s="243">
        <v>658</v>
      </c>
      <c r="H82" s="243">
        <v>824</v>
      </c>
      <c r="I82" s="243">
        <v>920</v>
      </c>
      <c r="J82" s="203">
        <v>1015</v>
      </c>
      <c r="K82" s="259">
        <v>488</v>
      </c>
      <c r="L82" s="259">
        <v>492</v>
      </c>
      <c r="M82" s="259">
        <v>658</v>
      </c>
      <c r="N82" s="259">
        <v>898</v>
      </c>
      <c r="O82" s="259">
        <v>1143</v>
      </c>
      <c r="P82" s="203">
        <v>1242</v>
      </c>
    </row>
    <row r="83" spans="1:16">
      <c r="A83" t="s">
        <v>149</v>
      </c>
      <c r="B83" t="s">
        <v>519</v>
      </c>
      <c r="C83" t="s">
        <v>149</v>
      </c>
      <c r="E83" s="243">
        <v>488</v>
      </c>
      <c r="F83" s="243">
        <v>492</v>
      </c>
      <c r="G83" s="243">
        <v>657</v>
      </c>
      <c r="H83" s="243">
        <v>759</v>
      </c>
      <c r="I83" s="243">
        <v>847</v>
      </c>
      <c r="J83" s="203">
        <v>935</v>
      </c>
      <c r="K83" s="259">
        <v>488</v>
      </c>
      <c r="L83" s="259">
        <v>492</v>
      </c>
      <c r="M83" s="259">
        <v>658</v>
      </c>
      <c r="N83" s="259">
        <v>868</v>
      </c>
      <c r="O83" s="259">
        <v>1044</v>
      </c>
      <c r="P83" s="203">
        <v>1201</v>
      </c>
    </row>
    <row r="84" spans="1:16">
      <c r="A84" t="s">
        <v>150</v>
      </c>
      <c r="B84" t="s">
        <v>522</v>
      </c>
      <c r="C84" t="s">
        <v>150</v>
      </c>
      <c r="E84" s="243">
        <v>458</v>
      </c>
      <c r="F84" s="243">
        <v>491</v>
      </c>
      <c r="G84" s="243">
        <v>590</v>
      </c>
      <c r="H84" s="243">
        <v>681</v>
      </c>
      <c r="I84" s="243">
        <v>760</v>
      </c>
      <c r="J84" s="203">
        <v>838</v>
      </c>
      <c r="K84" s="259">
        <v>495</v>
      </c>
      <c r="L84" s="259">
        <v>498</v>
      </c>
      <c r="M84" s="259">
        <v>667</v>
      </c>
      <c r="N84" s="259">
        <v>909</v>
      </c>
      <c r="O84" s="259">
        <v>994</v>
      </c>
      <c r="P84" s="203">
        <v>1078</v>
      </c>
    </row>
    <row r="85" spans="1:16">
      <c r="A85" t="s">
        <v>151</v>
      </c>
      <c r="B85" t="s">
        <v>525</v>
      </c>
      <c r="C85" t="s">
        <v>151</v>
      </c>
      <c r="E85" s="243">
        <v>495</v>
      </c>
      <c r="F85" s="243">
        <v>521</v>
      </c>
      <c r="G85" s="243">
        <v>657</v>
      </c>
      <c r="H85" s="243">
        <v>759</v>
      </c>
      <c r="I85" s="243">
        <v>847</v>
      </c>
      <c r="J85" s="203">
        <v>935</v>
      </c>
      <c r="K85" s="259">
        <v>495</v>
      </c>
      <c r="L85" s="259">
        <v>521</v>
      </c>
      <c r="M85" s="259">
        <v>658</v>
      </c>
      <c r="N85" s="259">
        <v>959</v>
      </c>
      <c r="O85" s="259">
        <v>1044</v>
      </c>
      <c r="P85" s="203">
        <v>1165</v>
      </c>
    </row>
    <row r="86" spans="1:16">
      <c r="A86" s="163" t="s">
        <v>54</v>
      </c>
      <c r="B86" s="163" t="s">
        <v>527</v>
      </c>
      <c r="C86" s="163" t="s">
        <v>54</v>
      </c>
      <c r="E86" s="243">
        <v>607</v>
      </c>
      <c r="F86" s="243">
        <v>650</v>
      </c>
      <c r="G86" s="243">
        <v>780</v>
      </c>
      <c r="H86" s="243">
        <v>901</v>
      </c>
      <c r="I86" s="243">
        <v>1005</v>
      </c>
      <c r="J86" s="203">
        <v>1109</v>
      </c>
      <c r="K86" s="259">
        <v>684</v>
      </c>
      <c r="L86" s="259">
        <v>773</v>
      </c>
      <c r="M86" s="259">
        <v>948</v>
      </c>
      <c r="N86" s="259">
        <v>1217</v>
      </c>
      <c r="O86" s="259">
        <v>1338</v>
      </c>
      <c r="P86" s="203">
        <v>1457</v>
      </c>
    </row>
    <row r="87" spans="1:16">
      <c r="A87" t="s">
        <v>152</v>
      </c>
      <c r="B87" t="s">
        <v>530</v>
      </c>
      <c r="C87" t="s">
        <v>152</v>
      </c>
      <c r="E87" s="243">
        <v>495</v>
      </c>
      <c r="F87" s="243">
        <v>521</v>
      </c>
      <c r="G87" s="243">
        <v>658</v>
      </c>
      <c r="H87" s="243">
        <v>760</v>
      </c>
      <c r="I87" s="243">
        <v>848</v>
      </c>
      <c r="J87" s="203">
        <v>936</v>
      </c>
      <c r="K87" s="259">
        <v>495</v>
      </c>
      <c r="L87" s="259">
        <v>521</v>
      </c>
      <c r="M87" s="259">
        <v>658</v>
      </c>
      <c r="N87" s="259">
        <v>959</v>
      </c>
      <c r="O87" s="259">
        <v>1044</v>
      </c>
      <c r="P87" s="203">
        <v>1157</v>
      </c>
    </row>
    <row r="88" spans="1:16">
      <c r="A88" t="s">
        <v>153</v>
      </c>
      <c r="B88" t="s">
        <v>533</v>
      </c>
      <c r="C88" t="s">
        <v>153</v>
      </c>
      <c r="E88" s="243">
        <v>588</v>
      </c>
      <c r="F88" s="243">
        <v>630</v>
      </c>
      <c r="G88" s="243">
        <v>756</v>
      </c>
      <c r="H88" s="243">
        <v>873</v>
      </c>
      <c r="I88" s="243">
        <v>975</v>
      </c>
      <c r="J88" s="203">
        <v>1076</v>
      </c>
      <c r="K88" s="259">
        <v>699</v>
      </c>
      <c r="L88" s="259">
        <v>715</v>
      </c>
      <c r="M88" s="259">
        <v>928</v>
      </c>
      <c r="N88" s="259">
        <v>1193</v>
      </c>
      <c r="O88" s="259">
        <v>1318</v>
      </c>
      <c r="P88" s="203">
        <v>1436</v>
      </c>
    </row>
    <row r="89" spans="1:16">
      <c r="A89" t="s">
        <v>154</v>
      </c>
      <c r="B89" t="s">
        <v>536</v>
      </c>
      <c r="C89" t="s">
        <v>154</v>
      </c>
      <c r="E89" s="243">
        <v>520</v>
      </c>
      <c r="F89" s="243">
        <v>548</v>
      </c>
      <c r="G89" s="243">
        <v>691</v>
      </c>
      <c r="H89" s="243">
        <v>908</v>
      </c>
      <c r="I89" s="243">
        <v>1060</v>
      </c>
      <c r="J89" s="203">
        <v>1170</v>
      </c>
      <c r="K89" s="259">
        <v>520</v>
      </c>
      <c r="L89" s="259">
        <v>548</v>
      </c>
      <c r="M89" s="259">
        <v>691</v>
      </c>
      <c r="N89" s="259">
        <v>908</v>
      </c>
      <c r="O89" s="259">
        <v>1096</v>
      </c>
      <c r="P89" s="203">
        <v>1260</v>
      </c>
    </row>
    <row r="90" spans="1:16">
      <c r="A90" s="163" t="s">
        <v>88</v>
      </c>
      <c r="B90" s="163" t="s">
        <v>539</v>
      </c>
      <c r="C90" s="163" t="s">
        <v>88</v>
      </c>
      <c r="E90" s="243">
        <v>510</v>
      </c>
      <c r="F90" s="243">
        <v>546</v>
      </c>
      <c r="G90" s="243">
        <v>655</v>
      </c>
      <c r="H90" s="243">
        <v>756</v>
      </c>
      <c r="I90" s="243">
        <v>845</v>
      </c>
      <c r="J90" s="203">
        <v>931</v>
      </c>
      <c r="K90" s="259">
        <v>666</v>
      </c>
      <c r="L90" s="259">
        <v>685</v>
      </c>
      <c r="M90" s="259">
        <v>856</v>
      </c>
      <c r="N90" s="259">
        <v>984</v>
      </c>
      <c r="O90" s="259">
        <v>1079</v>
      </c>
      <c r="P90" s="203">
        <v>1171</v>
      </c>
    </row>
    <row r="91" spans="1:16">
      <c r="A91" t="s">
        <v>155</v>
      </c>
      <c r="B91" t="s">
        <v>542</v>
      </c>
      <c r="C91" t="s">
        <v>155</v>
      </c>
      <c r="E91" s="243">
        <v>458</v>
      </c>
      <c r="F91" s="243">
        <v>491</v>
      </c>
      <c r="G91" s="243">
        <v>590</v>
      </c>
      <c r="H91" s="243">
        <v>681</v>
      </c>
      <c r="I91" s="243">
        <v>760</v>
      </c>
      <c r="J91" s="203">
        <v>838</v>
      </c>
      <c r="K91" s="259">
        <v>488</v>
      </c>
      <c r="L91" s="259">
        <v>492</v>
      </c>
      <c r="M91" s="259">
        <v>658</v>
      </c>
      <c r="N91" s="259">
        <v>909</v>
      </c>
      <c r="O91" s="259">
        <v>994</v>
      </c>
      <c r="P91" s="203">
        <v>1078</v>
      </c>
    </row>
    <row r="92" spans="1:16">
      <c r="A92" t="s">
        <v>156</v>
      </c>
      <c r="B92" t="s">
        <v>545</v>
      </c>
      <c r="C92" t="s">
        <v>156</v>
      </c>
      <c r="E92" s="243">
        <v>495</v>
      </c>
      <c r="F92" s="243">
        <v>542</v>
      </c>
      <c r="G92" s="243">
        <v>651</v>
      </c>
      <c r="H92" s="243">
        <v>751</v>
      </c>
      <c r="I92" s="243">
        <v>838</v>
      </c>
      <c r="J92" s="203">
        <v>925</v>
      </c>
      <c r="K92" s="259">
        <v>495</v>
      </c>
      <c r="L92" s="259">
        <v>569</v>
      </c>
      <c r="M92" s="259">
        <v>658</v>
      </c>
      <c r="N92" s="259">
        <v>854</v>
      </c>
      <c r="O92" s="259">
        <v>1044</v>
      </c>
      <c r="P92" s="203">
        <v>1196</v>
      </c>
    </row>
    <row r="93" spans="1:16">
      <c r="A93" s="163" t="s">
        <v>83</v>
      </c>
      <c r="B93" s="163" t="s">
        <v>548</v>
      </c>
      <c r="C93" s="163" t="s">
        <v>83</v>
      </c>
      <c r="E93" s="243">
        <v>503</v>
      </c>
      <c r="F93" s="243">
        <v>582</v>
      </c>
      <c r="G93" s="243">
        <v>698</v>
      </c>
      <c r="H93" s="243">
        <v>807</v>
      </c>
      <c r="I93" s="243">
        <v>901</v>
      </c>
      <c r="J93" s="203">
        <v>994</v>
      </c>
      <c r="K93" s="259">
        <v>503</v>
      </c>
      <c r="L93" s="259">
        <v>625</v>
      </c>
      <c r="M93" s="259">
        <v>788</v>
      </c>
      <c r="N93" s="259">
        <v>1017</v>
      </c>
      <c r="O93" s="259">
        <v>1115</v>
      </c>
      <c r="P93" s="203">
        <v>1211</v>
      </c>
    </row>
    <row r="94" spans="1:16">
      <c r="A94" s="163" t="s">
        <v>66</v>
      </c>
      <c r="B94" s="163" t="s">
        <v>551</v>
      </c>
      <c r="C94" s="163" t="s">
        <v>66</v>
      </c>
      <c r="E94" s="243">
        <v>498</v>
      </c>
      <c r="F94" s="243">
        <v>534</v>
      </c>
      <c r="G94" s="243">
        <v>641</v>
      </c>
      <c r="H94" s="243">
        <v>740</v>
      </c>
      <c r="I94" s="243">
        <v>826</v>
      </c>
      <c r="J94" s="203">
        <v>911</v>
      </c>
      <c r="K94" s="259">
        <v>643</v>
      </c>
      <c r="L94" s="259">
        <v>651</v>
      </c>
      <c r="M94" s="259">
        <v>781</v>
      </c>
      <c r="N94" s="259">
        <v>988</v>
      </c>
      <c r="O94" s="259">
        <v>1101</v>
      </c>
      <c r="P94" s="203">
        <v>1197</v>
      </c>
    </row>
    <row r="95" spans="1:16">
      <c r="A95" t="s">
        <v>157</v>
      </c>
      <c r="B95" t="s">
        <v>554</v>
      </c>
      <c r="C95" t="s">
        <v>157</v>
      </c>
      <c r="E95" s="243">
        <v>488</v>
      </c>
      <c r="F95" s="243">
        <v>492</v>
      </c>
      <c r="G95" s="243">
        <v>652</v>
      </c>
      <c r="H95" s="243">
        <v>753</v>
      </c>
      <c r="I95" s="243">
        <v>840</v>
      </c>
      <c r="J95" s="203">
        <v>926</v>
      </c>
      <c r="K95" s="259">
        <v>488</v>
      </c>
      <c r="L95" s="259">
        <v>492</v>
      </c>
      <c r="M95" s="259">
        <v>658</v>
      </c>
      <c r="N95" s="259">
        <v>914</v>
      </c>
      <c r="O95" s="259">
        <v>1044</v>
      </c>
      <c r="P95" s="203">
        <v>1162</v>
      </c>
    </row>
    <row r="96" spans="1:16">
      <c r="A96" s="163" t="s">
        <v>81</v>
      </c>
      <c r="B96" s="163" t="s">
        <v>556</v>
      </c>
      <c r="C96" s="163" t="s">
        <v>81</v>
      </c>
      <c r="E96" s="243">
        <v>545</v>
      </c>
      <c r="F96" s="243">
        <v>583</v>
      </c>
      <c r="G96" s="243">
        <v>700</v>
      </c>
      <c r="H96" s="243">
        <v>808</v>
      </c>
      <c r="I96" s="243">
        <v>902</v>
      </c>
      <c r="J96" s="203">
        <v>996</v>
      </c>
      <c r="K96" s="259">
        <v>597</v>
      </c>
      <c r="L96" s="259">
        <v>739</v>
      </c>
      <c r="M96" s="259">
        <v>929</v>
      </c>
      <c r="N96" s="259">
        <v>1070</v>
      </c>
      <c r="O96" s="259">
        <v>1174</v>
      </c>
      <c r="P96" s="203">
        <v>1277</v>
      </c>
    </row>
    <row r="97" spans="1:16">
      <c r="A97" t="s">
        <v>158</v>
      </c>
      <c r="B97" t="s">
        <v>559</v>
      </c>
      <c r="C97" t="s">
        <v>158</v>
      </c>
      <c r="E97" s="243">
        <v>450</v>
      </c>
      <c r="F97" s="243">
        <v>491</v>
      </c>
      <c r="G97" s="243">
        <v>590</v>
      </c>
      <c r="H97" s="243">
        <v>681</v>
      </c>
      <c r="I97" s="243">
        <v>760</v>
      </c>
      <c r="J97" s="203">
        <v>838</v>
      </c>
      <c r="K97" s="259">
        <v>450</v>
      </c>
      <c r="L97" s="259">
        <v>519</v>
      </c>
      <c r="M97" s="259">
        <v>658</v>
      </c>
      <c r="N97" s="259">
        <v>909</v>
      </c>
      <c r="O97" s="259">
        <v>994</v>
      </c>
      <c r="P97" s="203">
        <v>1078</v>
      </c>
    </row>
    <row r="98" spans="1:16">
      <c r="A98" t="s">
        <v>159</v>
      </c>
      <c r="B98" t="s">
        <v>562</v>
      </c>
      <c r="C98" t="s">
        <v>159</v>
      </c>
      <c r="E98" s="243">
        <v>457</v>
      </c>
      <c r="F98" s="243">
        <v>491</v>
      </c>
      <c r="G98" s="243">
        <v>590</v>
      </c>
      <c r="H98" s="243">
        <v>681</v>
      </c>
      <c r="I98" s="243">
        <v>760</v>
      </c>
      <c r="J98" s="203">
        <v>838</v>
      </c>
      <c r="K98" s="259">
        <v>457</v>
      </c>
      <c r="L98" s="259">
        <v>534</v>
      </c>
      <c r="M98" s="259">
        <v>658</v>
      </c>
      <c r="N98" s="259">
        <v>909</v>
      </c>
      <c r="O98" s="259">
        <v>994</v>
      </c>
      <c r="P98" s="203">
        <v>1078</v>
      </c>
    </row>
    <row r="99" spans="1:16">
      <c r="A99" t="s">
        <v>160</v>
      </c>
      <c r="B99" t="s">
        <v>565</v>
      </c>
      <c r="C99" t="s">
        <v>160</v>
      </c>
      <c r="E99" s="243">
        <v>477</v>
      </c>
      <c r="F99" s="243">
        <v>511</v>
      </c>
      <c r="G99" s="243">
        <v>613</v>
      </c>
      <c r="H99" s="243">
        <v>708</v>
      </c>
      <c r="I99" s="243">
        <v>791</v>
      </c>
      <c r="J99" s="203">
        <v>872</v>
      </c>
      <c r="K99" s="259">
        <v>519</v>
      </c>
      <c r="L99" s="259">
        <v>522</v>
      </c>
      <c r="M99" s="259">
        <v>699</v>
      </c>
      <c r="N99" s="259">
        <v>934</v>
      </c>
      <c r="O99" s="259">
        <v>1033</v>
      </c>
      <c r="P99" s="203">
        <v>1121</v>
      </c>
    </row>
    <row r="100" spans="1:16">
      <c r="A100" t="s">
        <v>161</v>
      </c>
      <c r="B100" t="s">
        <v>568</v>
      </c>
      <c r="C100" t="s">
        <v>161</v>
      </c>
      <c r="E100" s="243">
        <v>501</v>
      </c>
      <c r="F100" s="243">
        <v>527</v>
      </c>
      <c r="G100" s="243">
        <v>665</v>
      </c>
      <c r="H100" s="243">
        <v>794</v>
      </c>
      <c r="I100" s="243">
        <v>886</v>
      </c>
      <c r="J100" s="203">
        <v>978</v>
      </c>
      <c r="K100" s="259">
        <v>501</v>
      </c>
      <c r="L100" s="259">
        <v>527</v>
      </c>
      <c r="M100" s="259">
        <v>665</v>
      </c>
      <c r="N100" s="259">
        <v>838</v>
      </c>
      <c r="O100" s="259">
        <v>931</v>
      </c>
      <c r="P100" s="203">
        <v>1071</v>
      </c>
    </row>
    <row r="101" spans="1:16">
      <c r="A101" t="s">
        <v>162</v>
      </c>
      <c r="B101" t="s">
        <v>571</v>
      </c>
      <c r="C101" t="s">
        <v>162</v>
      </c>
      <c r="E101" s="243">
        <v>458</v>
      </c>
      <c r="F101" s="243">
        <v>491</v>
      </c>
      <c r="G101" s="243">
        <v>590</v>
      </c>
      <c r="H101" s="243">
        <v>681</v>
      </c>
      <c r="I101" s="243">
        <v>760</v>
      </c>
      <c r="J101" s="203">
        <v>838</v>
      </c>
      <c r="K101" s="259">
        <v>552</v>
      </c>
      <c r="L101" s="259">
        <v>581</v>
      </c>
      <c r="M101" s="259">
        <v>733</v>
      </c>
      <c r="N101" s="259">
        <v>909</v>
      </c>
      <c r="O101" s="259">
        <v>994</v>
      </c>
      <c r="P101" s="203">
        <v>1078</v>
      </c>
    </row>
    <row r="102" spans="1:16">
      <c r="A102" s="163" t="s">
        <v>30</v>
      </c>
      <c r="B102" s="163" t="s">
        <v>574</v>
      </c>
      <c r="C102" s="163" t="s">
        <v>30</v>
      </c>
      <c r="E102" s="243">
        <v>506</v>
      </c>
      <c r="F102" s="243">
        <v>548</v>
      </c>
      <c r="G102" s="243">
        <v>657</v>
      </c>
      <c r="H102" s="243">
        <v>759</v>
      </c>
      <c r="I102" s="243">
        <v>847</v>
      </c>
      <c r="J102" s="203">
        <v>935</v>
      </c>
      <c r="K102" s="259">
        <v>506</v>
      </c>
      <c r="L102" s="259">
        <v>661</v>
      </c>
      <c r="M102" s="259">
        <v>805</v>
      </c>
      <c r="N102" s="259">
        <v>979</v>
      </c>
      <c r="O102" s="259">
        <v>1073</v>
      </c>
      <c r="P102" s="203">
        <v>1165</v>
      </c>
    </row>
    <row r="103" spans="1:16">
      <c r="A103" s="163" t="s">
        <v>55</v>
      </c>
      <c r="B103" s="163" t="s">
        <v>576</v>
      </c>
      <c r="C103" s="163" t="s">
        <v>55</v>
      </c>
      <c r="E103" s="243">
        <v>607</v>
      </c>
      <c r="F103" s="243">
        <v>650</v>
      </c>
      <c r="G103" s="243">
        <v>780</v>
      </c>
      <c r="H103" s="243">
        <v>901</v>
      </c>
      <c r="I103" s="243">
        <v>1005</v>
      </c>
      <c r="J103" s="203">
        <v>1109</v>
      </c>
      <c r="K103" s="259">
        <v>684</v>
      </c>
      <c r="L103" s="259">
        <v>773</v>
      </c>
      <c r="M103" s="259">
        <v>948</v>
      </c>
      <c r="N103" s="259">
        <v>1217</v>
      </c>
      <c r="O103" s="259">
        <v>1338</v>
      </c>
      <c r="P103" s="203">
        <v>1457</v>
      </c>
    </row>
    <row r="104" spans="1:16">
      <c r="A104" t="s">
        <v>163</v>
      </c>
      <c r="B104" t="s">
        <v>579</v>
      </c>
      <c r="C104" t="s">
        <v>163</v>
      </c>
      <c r="E104" s="243">
        <v>492</v>
      </c>
      <c r="F104" s="243">
        <v>527</v>
      </c>
      <c r="G104" s="243">
        <v>632</v>
      </c>
      <c r="H104" s="243">
        <v>730</v>
      </c>
      <c r="I104" s="243">
        <v>815</v>
      </c>
      <c r="J104" s="203">
        <v>899</v>
      </c>
      <c r="K104" s="259">
        <v>512</v>
      </c>
      <c r="L104" s="259">
        <v>558</v>
      </c>
      <c r="M104" s="259">
        <v>680</v>
      </c>
      <c r="N104" s="259">
        <v>900</v>
      </c>
      <c r="O104" s="259">
        <v>1034</v>
      </c>
      <c r="P104" s="203">
        <v>1122</v>
      </c>
    </row>
    <row r="105" spans="1:16">
      <c r="A105" t="s">
        <v>164</v>
      </c>
      <c r="B105" t="s">
        <v>582</v>
      </c>
      <c r="C105" t="s">
        <v>164</v>
      </c>
      <c r="E105" s="243">
        <v>567</v>
      </c>
      <c r="F105" s="243">
        <v>597</v>
      </c>
      <c r="G105" s="243">
        <v>753</v>
      </c>
      <c r="H105" s="243">
        <v>990</v>
      </c>
      <c r="I105" s="243">
        <v>1146</v>
      </c>
      <c r="J105" s="203">
        <v>1264</v>
      </c>
      <c r="K105" s="259">
        <v>567</v>
      </c>
      <c r="L105" s="259">
        <v>597</v>
      </c>
      <c r="M105" s="259">
        <v>753</v>
      </c>
      <c r="N105" s="259">
        <v>990</v>
      </c>
      <c r="O105" s="259">
        <v>1194</v>
      </c>
      <c r="P105" s="203">
        <v>1373</v>
      </c>
    </row>
    <row r="106" spans="1:16">
      <c r="A106" t="s">
        <v>165</v>
      </c>
      <c r="B106" t="s">
        <v>585</v>
      </c>
      <c r="C106" t="s">
        <v>165</v>
      </c>
      <c r="E106" s="243">
        <v>461</v>
      </c>
      <c r="F106" s="243">
        <v>493</v>
      </c>
      <c r="G106" s="243">
        <v>592</v>
      </c>
      <c r="H106" s="243">
        <v>684</v>
      </c>
      <c r="I106" s="243">
        <v>763</v>
      </c>
      <c r="J106" s="203">
        <v>842</v>
      </c>
      <c r="K106" s="259">
        <v>495</v>
      </c>
      <c r="L106" s="259">
        <v>521</v>
      </c>
      <c r="M106" s="259">
        <v>658</v>
      </c>
      <c r="N106" s="259">
        <v>934</v>
      </c>
      <c r="O106" s="259">
        <v>1023</v>
      </c>
      <c r="P106" s="203">
        <v>1109</v>
      </c>
    </row>
    <row r="107" spans="1:16">
      <c r="A107" s="163" t="s">
        <v>27</v>
      </c>
      <c r="B107" s="163" t="s">
        <v>587</v>
      </c>
      <c r="C107" s="163" t="s">
        <v>27</v>
      </c>
      <c r="E107" s="243">
        <v>681</v>
      </c>
      <c r="F107" s="243">
        <v>730</v>
      </c>
      <c r="G107" s="243">
        <v>876</v>
      </c>
      <c r="H107" s="243">
        <v>1011</v>
      </c>
      <c r="I107" s="243">
        <v>1128</v>
      </c>
      <c r="J107" s="203">
        <v>1245</v>
      </c>
      <c r="K107" s="259">
        <v>740</v>
      </c>
      <c r="L107" s="259">
        <v>902</v>
      </c>
      <c r="M107" s="259">
        <v>1126</v>
      </c>
      <c r="N107" s="259">
        <v>1382</v>
      </c>
      <c r="O107" s="259">
        <v>1523</v>
      </c>
      <c r="P107" s="203">
        <v>1661</v>
      </c>
    </row>
    <row r="108" spans="1:16">
      <c r="A108" t="s">
        <v>166</v>
      </c>
      <c r="B108" t="s">
        <v>590</v>
      </c>
      <c r="C108" t="s">
        <v>166</v>
      </c>
      <c r="E108" s="243">
        <v>495</v>
      </c>
      <c r="F108" s="243">
        <v>569</v>
      </c>
      <c r="G108" s="243">
        <v>658</v>
      </c>
      <c r="H108" s="243">
        <v>865</v>
      </c>
      <c r="I108" s="243">
        <v>1001</v>
      </c>
      <c r="J108" s="203">
        <v>1104</v>
      </c>
      <c r="K108" s="259">
        <v>495</v>
      </c>
      <c r="L108" s="259">
        <v>569</v>
      </c>
      <c r="M108" s="259">
        <v>658</v>
      </c>
      <c r="N108" s="259">
        <v>865</v>
      </c>
      <c r="O108" s="259">
        <v>1044</v>
      </c>
      <c r="P108" s="203">
        <v>1201</v>
      </c>
    </row>
    <row r="109" spans="1:16">
      <c r="A109" t="s">
        <v>167</v>
      </c>
      <c r="B109" t="s">
        <v>593</v>
      </c>
      <c r="C109" t="s">
        <v>167</v>
      </c>
      <c r="E109" s="243">
        <v>458</v>
      </c>
      <c r="F109" s="243">
        <v>491</v>
      </c>
      <c r="G109" s="243">
        <v>590</v>
      </c>
      <c r="H109" s="243">
        <v>681</v>
      </c>
      <c r="I109" s="243">
        <v>760</v>
      </c>
      <c r="J109" s="203">
        <v>838</v>
      </c>
      <c r="K109" s="259">
        <v>618</v>
      </c>
      <c r="L109" s="259">
        <v>664</v>
      </c>
      <c r="M109" s="259">
        <v>799</v>
      </c>
      <c r="N109" s="259">
        <v>915</v>
      </c>
      <c r="O109" s="259">
        <v>1001</v>
      </c>
      <c r="P109" s="203">
        <v>1087</v>
      </c>
    </row>
    <row r="110" spans="1:16">
      <c r="A110" s="163" t="s">
        <v>70</v>
      </c>
      <c r="B110" s="163" t="s">
        <v>596</v>
      </c>
      <c r="C110" s="163" t="s">
        <v>70</v>
      </c>
      <c r="E110" s="243">
        <v>458</v>
      </c>
      <c r="F110" s="243">
        <v>491</v>
      </c>
      <c r="G110" s="243">
        <v>590</v>
      </c>
      <c r="H110" s="243">
        <v>681</v>
      </c>
      <c r="I110" s="243">
        <v>760</v>
      </c>
      <c r="J110" s="203">
        <v>838</v>
      </c>
      <c r="K110" s="259">
        <v>528</v>
      </c>
      <c r="L110" s="259">
        <v>561</v>
      </c>
      <c r="M110" s="259">
        <v>729</v>
      </c>
      <c r="N110" s="259">
        <v>905</v>
      </c>
      <c r="O110" s="259">
        <v>994</v>
      </c>
      <c r="P110" s="203">
        <v>1078</v>
      </c>
    </row>
    <row r="111" spans="1:16">
      <c r="A111" t="s">
        <v>168</v>
      </c>
      <c r="B111" t="s">
        <v>599</v>
      </c>
      <c r="C111" t="s">
        <v>168</v>
      </c>
      <c r="E111" s="243">
        <v>472</v>
      </c>
      <c r="F111" s="243">
        <v>506</v>
      </c>
      <c r="G111" s="243">
        <v>607</v>
      </c>
      <c r="H111" s="243">
        <v>701</v>
      </c>
      <c r="I111" s="243">
        <v>782</v>
      </c>
      <c r="J111" s="203">
        <v>863</v>
      </c>
      <c r="K111" s="259">
        <v>532</v>
      </c>
      <c r="L111" s="259">
        <v>536</v>
      </c>
      <c r="M111" s="259">
        <v>717</v>
      </c>
      <c r="N111" s="259">
        <v>910</v>
      </c>
      <c r="O111" s="259">
        <v>1019</v>
      </c>
      <c r="P111" s="203">
        <v>1106</v>
      </c>
    </row>
    <row r="112" spans="1:16">
      <c r="A112" t="s">
        <v>169</v>
      </c>
      <c r="B112" t="s">
        <v>602</v>
      </c>
      <c r="C112" t="s">
        <v>169</v>
      </c>
      <c r="E112" s="243">
        <v>547</v>
      </c>
      <c r="F112" s="243">
        <v>586</v>
      </c>
      <c r="G112" s="243">
        <v>703</v>
      </c>
      <c r="H112" s="243">
        <v>812</v>
      </c>
      <c r="I112" s="243">
        <v>906</v>
      </c>
      <c r="J112" s="203">
        <v>1000</v>
      </c>
      <c r="K112" s="259">
        <v>588</v>
      </c>
      <c r="L112" s="259">
        <v>592</v>
      </c>
      <c r="M112" s="259">
        <v>793</v>
      </c>
      <c r="N112" s="259">
        <v>984</v>
      </c>
      <c r="O112" s="259">
        <v>1087</v>
      </c>
      <c r="P112" s="203">
        <v>1220</v>
      </c>
    </row>
    <row r="113" spans="1:16">
      <c r="A113" t="s">
        <v>170</v>
      </c>
      <c r="B113" t="s">
        <v>605</v>
      </c>
      <c r="C113" t="s">
        <v>170</v>
      </c>
      <c r="E113" s="243">
        <v>610</v>
      </c>
      <c r="F113" s="243">
        <v>614</v>
      </c>
      <c r="G113" s="243">
        <v>786</v>
      </c>
      <c r="H113" s="243">
        <v>907</v>
      </c>
      <c r="I113" s="243">
        <v>1012</v>
      </c>
      <c r="J113" s="203">
        <v>1117</v>
      </c>
      <c r="K113" s="259">
        <v>610</v>
      </c>
      <c r="L113" s="259">
        <v>614</v>
      </c>
      <c r="M113" s="259">
        <v>822</v>
      </c>
      <c r="N113" s="259">
        <v>1096</v>
      </c>
      <c r="O113" s="259">
        <v>1269</v>
      </c>
      <c r="P113" s="203">
        <v>1381</v>
      </c>
    </row>
    <row r="114" spans="1:16">
      <c r="A114" t="s">
        <v>171</v>
      </c>
      <c r="B114" t="s">
        <v>608</v>
      </c>
      <c r="C114" t="s">
        <v>171</v>
      </c>
      <c r="E114" s="243">
        <v>493</v>
      </c>
      <c r="F114" s="243">
        <v>529</v>
      </c>
      <c r="G114" s="243">
        <v>635</v>
      </c>
      <c r="H114" s="243">
        <v>733</v>
      </c>
      <c r="I114" s="243">
        <v>818</v>
      </c>
      <c r="J114" s="203">
        <v>903</v>
      </c>
      <c r="K114" s="259">
        <v>542</v>
      </c>
      <c r="L114" s="259">
        <v>545</v>
      </c>
      <c r="M114" s="259">
        <v>729</v>
      </c>
      <c r="N114" s="259">
        <v>906</v>
      </c>
      <c r="O114" s="259">
        <v>1039</v>
      </c>
      <c r="P114" s="203">
        <v>1128</v>
      </c>
    </row>
    <row r="115" spans="1:16">
      <c r="A115" t="s">
        <v>172</v>
      </c>
      <c r="B115" t="s">
        <v>611</v>
      </c>
      <c r="C115" t="s">
        <v>172</v>
      </c>
      <c r="E115" s="243">
        <v>408</v>
      </c>
      <c r="F115" s="243">
        <v>491</v>
      </c>
      <c r="G115" s="243">
        <v>590</v>
      </c>
      <c r="H115" s="243">
        <v>681</v>
      </c>
      <c r="I115" s="243">
        <v>760</v>
      </c>
      <c r="J115" s="203">
        <v>838</v>
      </c>
      <c r="K115" s="259">
        <v>408</v>
      </c>
      <c r="L115" s="259">
        <v>495</v>
      </c>
      <c r="M115" s="259">
        <v>662</v>
      </c>
      <c r="N115" s="259">
        <v>900</v>
      </c>
      <c r="O115" s="259">
        <v>917</v>
      </c>
      <c r="P115" s="203">
        <v>1055</v>
      </c>
    </row>
    <row r="116" spans="1:16">
      <c r="A116" t="s">
        <v>174</v>
      </c>
      <c r="B116" t="s">
        <v>614</v>
      </c>
      <c r="C116" t="s">
        <v>174</v>
      </c>
      <c r="E116" s="243">
        <v>527</v>
      </c>
      <c r="F116" s="243">
        <v>565</v>
      </c>
      <c r="G116" s="243">
        <v>677</v>
      </c>
      <c r="H116" s="243">
        <v>783</v>
      </c>
      <c r="I116" s="243">
        <v>873</v>
      </c>
      <c r="J116" s="203">
        <v>963</v>
      </c>
      <c r="K116" s="259">
        <v>566</v>
      </c>
      <c r="L116" s="259">
        <v>603</v>
      </c>
      <c r="M116" s="259">
        <v>752</v>
      </c>
      <c r="N116" s="259">
        <v>968</v>
      </c>
      <c r="O116" s="259">
        <v>1085</v>
      </c>
      <c r="P116" s="203">
        <v>1198</v>
      </c>
    </row>
    <row r="117" spans="1:16">
      <c r="A117" t="s">
        <v>175</v>
      </c>
      <c r="B117" t="s">
        <v>617</v>
      </c>
      <c r="C117" t="s">
        <v>175</v>
      </c>
      <c r="E117" s="243">
        <v>458</v>
      </c>
      <c r="F117" s="243">
        <v>491</v>
      </c>
      <c r="G117" s="243">
        <v>590</v>
      </c>
      <c r="H117" s="243">
        <v>681</v>
      </c>
      <c r="I117" s="243">
        <v>760</v>
      </c>
      <c r="J117" s="203">
        <v>838</v>
      </c>
      <c r="K117" s="259">
        <v>470</v>
      </c>
      <c r="L117" s="259">
        <v>618</v>
      </c>
      <c r="M117" s="259">
        <v>725</v>
      </c>
      <c r="N117" s="259">
        <v>900</v>
      </c>
      <c r="O117" s="259">
        <v>994</v>
      </c>
      <c r="P117" s="203">
        <v>1078</v>
      </c>
    </row>
    <row r="118" spans="1:16">
      <c r="A118" s="163" t="s">
        <v>45</v>
      </c>
      <c r="B118" s="163" t="s">
        <v>619</v>
      </c>
      <c r="C118" s="163" t="s">
        <v>45</v>
      </c>
      <c r="E118" s="243">
        <v>627</v>
      </c>
      <c r="F118" s="243">
        <v>672</v>
      </c>
      <c r="G118" s="243">
        <v>807</v>
      </c>
      <c r="H118" s="243">
        <v>932</v>
      </c>
      <c r="I118" s="243">
        <v>1040</v>
      </c>
      <c r="J118" s="203">
        <v>1148</v>
      </c>
      <c r="K118" s="259">
        <v>667</v>
      </c>
      <c r="L118" s="259">
        <v>796</v>
      </c>
      <c r="M118" s="259">
        <v>986</v>
      </c>
      <c r="N118" s="259">
        <v>1242</v>
      </c>
      <c r="O118" s="259">
        <v>1365</v>
      </c>
      <c r="P118" s="203">
        <v>1488</v>
      </c>
    </row>
    <row r="119" spans="1:16">
      <c r="A119" t="s">
        <v>176</v>
      </c>
      <c r="B119" t="s">
        <v>622</v>
      </c>
      <c r="C119" t="s">
        <v>176</v>
      </c>
      <c r="E119" s="243">
        <v>505</v>
      </c>
      <c r="F119" s="243">
        <v>523</v>
      </c>
      <c r="G119" s="243">
        <v>648</v>
      </c>
      <c r="H119" s="243">
        <v>749</v>
      </c>
      <c r="I119" s="243">
        <v>836</v>
      </c>
      <c r="J119" s="203">
        <v>922</v>
      </c>
      <c r="K119" s="259">
        <v>519</v>
      </c>
      <c r="L119" s="259">
        <v>523</v>
      </c>
      <c r="M119" s="259">
        <v>700</v>
      </c>
      <c r="N119" s="259">
        <v>869</v>
      </c>
      <c r="O119" s="259">
        <v>1054</v>
      </c>
      <c r="P119" s="203">
        <v>1144</v>
      </c>
    </row>
    <row r="120" spans="1:16">
      <c r="A120" s="163" t="s">
        <v>75</v>
      </c>
      <c r="B120" s="163" t="s">
        <v>625</v>
      </c>
      <c r="C120" s="163" t="s">
        <v>75</v>
      </c>
      <c r="E120" s="243">
        <v>523</v>
      </c>
      <c r="F120" s="243">
        <v>561</v>
      </c>
      <c r="G120" s="243">
        <v>673</v>
      </c>
      <c r="H120" s="243">
        <v>777</v>
      </c>
      <c r="I120" s="243">
        <v>867</v>
      </c>
      <c r="J120" s="203">
        <v>957</v>
      </c>
      <c r="K120" s="259">
        <v>546</v>
      </c>
      <c r="L120" s="259">
        <v>681</v>
      </c>
      <c r="M120" s="259">
        <v>881</v>
      </c>
      <c r="N120" s="259">
        <v>1019</v>
      </c>
      <c r="O120" s="259">
        <v>1118</v>
      </c>
      <c r="P120" s="203">
        <v>1215</v>
      </c>
    </row>
    <row r="121" spans="1:16">
      <c r="A121" t="s">
        <v>177</v>
      </c>
      <c r="B121" t="s">
        <v>628</v>
      </c>
      <c r="C121" t="s">
        <v>177</v>
      </c>
      <c r="E121" s="243">
        <v>562</v>
      </c>
      <c r="F121" s="243">
        <v>602</v>
      </c>
      <c r="G121" s="243">
        <v>722</v>
      </c>
      <c r="H121" s="243">
        <v>835</v>
      </c>
      <c r="I121" s="243">
        <v>931</v>
      </c>
      <c r="J121" s="203">
        <v>1028</v>
      </c>
      <c r="K121" s="259">
        <v>638</v>
      </c>
      <c r="L121" s="259">
        <v>732</v>
      </c>
      <c r="M121" s="259">
        <v>847</v>
      </c>
      <c r="N121" s="259">
        <v>1050</v>
      </c>
      <c r="O121" s="259">
        <v>1153</v>
      </c>
      <c r="P121" s="203">
        <v>1253</v>
      </c>
    </row>
    <row r="122" spans="1:16">
      <c r="A122" t="s">
        <v>178</v>
      </c>
      <c r="B122" t="s">
        <v>631</v>
      </c>
      <c r="C122" t="s">
        <v>178</v>
      </c>
      <c r="E122" s="243">
        <v>541</v>
      </c>
      <c r="F122" s="243">
        <v>545</v>
      </c>
      <c r="G122" s="243">
        <v>717</v>
      </c>
      <c r="H122" s="243">
        <v>828</v>
      </c>
      <c r="I122" s="243">
        <v>923</v>
      </c>
      <c r="J122" s="203">
        <v>1019</v>
      </c>
      <c r="K122" s="259">
        <v>541</v>
      </c>
      <c r="L122" s="259">
        <v>545</v>
      </c>
      <c r="M122" s="259">
        <v>729</v>
      </c>
      <c r="N122" s="259">
        <v>981</v>
      </c>
      <c r="O122" s="259">
        <v>1215</v>
      </c>
      <c r="P122" s="203">
        <v>1322</v>
      </c>
    </row>
    <row r="123" spans="1:16">
      <c r="A123" t="s">
        <v>179</v>
      </c>
      <c r="B123" t="s">
        <v>634</v>
      </c>
      <c r="C123" t="s">
        <v>179</v>
      </c>
      <c r="E123" s="243">
        <v>458</v>
      </c>
      <c r="F123" s="243">
        <v>491</v>
      </c>
      <c r="G123" s="243">
        <v>590</v>
      </c>
      <c r="H123" s="243">
        <v>681</v>
      </c>
      <c r="I123" s="243">
        <v>760</v>
      </c>
      <c r="J123" s="203">
        <v>838</v>
      </c>
      <c r="K123" s="259">
        <v>571</v>
      </c>
      <c r="L123" s="259">
        <v>575</v>
      </c>
      <c r="M123" s="259">
        <v>770</v>
      </c>
      <c r="N123" s="259">
        <v>909</v>
      </c>
      <c r="O123" s="259">
        <v>994</v>
      </c>
      <c r="P123" s="203">
        <v>1078</v>
      </c>
    </row>
    <row r="124" spans="1:16">
      <c r="A124" t="s">
        <v>180</v>
      </c>
      <c r="B124" t="s">
        <v>637</v>
      </c>
      <c r="C124" t="s">
        <v>180</v>
      </c>
      <c r="E124" s="243">
        <v>507</v>
      </c>
      <c r="F124" s="243">
        <v>543</v>
      </c>
      <c r="G124" s="243">
        <v>652</v>
      </c>
      <c r="H124" s="243">
        <v>754</v>
      </c>
      <c r="I124" s="243">
        <v>841</v>
      </c>
      <c r="J124" s="203">
        <v>928</v>
      </c>
      <c r="K124" s="259">
        <v>666</v>
      </c>
      <c r="L124" s="259">
        <v>715</v>
      </c>
      <c r="M124" s="259">
        <v>859</v>
      </c>
      <c r="N124" s="259">
        <v>984</v>
      </c>
      <c r="O124" s="259">
        <v>1079</v>
      </c>
      <c r="P124" s="203">
        <v>1171</v>
      </c>
    </row>
    <row r="125" spans="1:16">
      <c r="A125" s="163" t="s">
        <v>31</v>
      </c>
      <c r="B125" s="163" t="s">
        <v>639</v>
      </c>
      <c r="C125" s="163" t="s">
        <v>31</v>
      </c>
      <c r="E125" s="243">
        <v>506</v>
      </c>
      <c r="F125" s="243">
        <v>548</v>
      </c>
      <c r="G125" s="243">
        <v>657</v>
      </c>
      <c r="H125" s="243">
        <v>759</v>
      </c>
      <c r="I125" s="243">
        <v>847</v>
      </c>
      <c r="J125" s="203">
        <v>935</v>
      </c>
      <c r="K125" s="259">
        <v>506</v>
      </c>
      <c r="L125" s="259">
        <v>661</v>
      </c>
      <c r="M125" s="259">
        <v>805</v>
      </c>
      <c r="N125" s="259">
        <v>979</v>
      </c>
      <c r="O125" s="259">
        <v>1073</v>
      </c>
      <c r="P125" s="203">
        <v>1165</v>
      </c>
    </row>
    <row r="126" spans="1:16">
      <c r="A126" t="s">
        <v>181</v>
      </c>
      <c r="B126" t="s">
        <v>642</v>
      </c>
      <c r="C126" t="s">
        <v>181</v>
      </c>
      <c r="E126" s="243">
        <v>458</v>
      </c>
      <c r="F126" s="243">
        <v>491</v>
      </c>
      <c r="G126" s="243">
        <v>590</v>
      </c>
      <c r="H126" s="243">
        <v>681</v>
      </c>
      <c r="I126" s="243">
        <v>760</v>
      </c>
      <c r="J126" s="203">
        <v>838</v>
      </c>
      <c r="K126" s="259">
        <v>495</v>
      </c>
      <c r="L126" s="259">
        <v>533</v>
      </c>
      <c r="M126" s="259">
        <v>658</v>
      </c>
      <c r="N126" s="259">
        <v>864</v>
      </c>
      <c r="O126" s="259">
        <v>994</v>
      </c>
      <c r="P126" s="203">
        <v>1078</v>
      </c>
    </row>
    <row r="127" spans="1:16">
      <c r="A127" t="s">
        <v>182</v>
      </c>
      <c r="B127" t="s">
        <v>645</v>
      </c>
      <c r="C127" t="s">
        <v>182</v>
      </c>
      <c r="E127" s="243">
        <v>458</v>
      </c>
      <c r="F127" s="243">
        <v>491</v>
      </c>
      <c r="G127" s="243">
        <v>590</v>
      </c>
      <c r="H127" s="243">
        <v>681</v>
      </c>
      <c r="I127" s="243">
        <v>760</v>
      </c>
      <c r="J127" s="203">
        <v>838</v>
      </c>
      <c r="K127" s="259">
        <v>593</v>
      </c>
      <c r="L127" s="259">
        <v>597</v>
      </c>
      <c r="M127" s="259">
        <v>777</v>
      </c>
      <c r="N127" s="259">
        <v>909</v>
      </c>
      <c r="O127" s="259">
        <v>994</v>
      </c>
      <c r="P127" s="203">
        <v>1078</v>
      </c>
    </row>
    <row r="128" spans="1:16">
      <c r="A128" s="163" t="s">
        <v>46</v>
      </c>
      <c r="B128" s="163" t="s">
        <v>648</v>
      </c>
      <c r="C128" s="163" t="s">
        <v>46</v>
      </c>
      <c r="E128" s="243">
        <v>610</v>
      </c>
      <c r="F128" s="243">
        <v>653</v>
      </c>
      <c r="G128" s="243">
        <v>785</v>
      </c>
      <c r="H128" s="243">
        <v>906</v>
      </c>
      <c r="I128" s="243">
        <v>1011</v>
      </c>
      <c r="J128" s="203">
        <v>1116</v>
      </c>
      <c r="K128" s="259">
        <v>624</v>
      </c>
      <c r="L128" s="259">
        <v>718</v>
      </c>
      <c r="M128" s="259">
        <v>913</v>
      </c>
      <c r="N128" s="259">
        <v>1201</v>
      </c>
      <c r="O128" s="259">
        <v>1320</v>
      </c>
      <c r="P128" s="203">
        <v>1438</v>
      </c>
    </row>
    <row r="129" spans="1:16">
      <c r="A129" s="163" t="s">
        <v>18</v>
      </c>
      <c r="B129" s="163" t="s">
        <v>650</v>
      </c>
      <c r="C129" s="163" t="s">
        <v>18</v>
      </c>
      <c r="E129" s="243">
        <v>507</v>
      </c>
      <c r="F129" s="243">
        <v>543</v>
      </c>
      <c r="G129" s="243">
        <v>652</v>
      </c>
      <c r="H129" s="243">
        <v>754</v>
      </c>
      <c r="I129" s="243">
        <v>841</v>
      </c>
      <c r="J129" s="203">
        <v>928</v>
      </c>
      <c r="K129" s="259">
        <v>524</v>
      </c>
      <c r="L129" s="259">
        <v>590</v>
      </c>
      <c r="M129" s="259">
        <v>786</v>
      </c>
      <c r="N129" s="259">
        <v>953</v>
      </c>
      <c r="O129" s="259">
        <v>1044</v>
      </c>
      <c r="P129" s="203">
        <v>1133</v>
      </c>
    </row>
    <row r="130" spans="1:16">
      <c r="A130" t="s">
        <v>183</v>
      </c>
      <c r="B130" t="s">
        <v>653</v>
      </c>
      <c r="C130" t="s">
        <v>183</v>
      </c>
      <c r="E130" s="243">
        <v>481</v>
      </c>
      <c r="F130" s="243">
        <v>515</v>
      </c>
      <c r="G130" s="243">
        <v>618</v>
      </c>
      <c r="H130" s="243">
        <v>715</v>
      </c>
      <c r="I130" s="243">
        <v>797</v>
      </c>
      <c r="J130" s="203">
        <v>880</v>
      </c>
      <c r="K130" s="259">
        <v>520</v>
      </c>
      <c r="L130" s="259">
        <v>523</v>
      </c>
      <c r="M130" s="259">
        <v>658</v>
      </c>
      <c r="N130" s="259">
        <v>959</v>
      </c>
      <c r="O130" s="259">
        <v>1061</v>
      </c>
      <c r="P130" s="203">
        <v>1152</v>
      </c>
    </row>
    <row r="131" spans="1:16">
      <c r="A131" s="163" t="s">
        <v>47</v>
      </c>
      <c r="B131" s="163" t="s">
        <v>655</v>
      </c>
      <c r="C131" s="163" t="s">
        <v>47</v>
      </c>
      <c r="E131" s="243">
        <v>627</v>
      </c>
      <c r="F131" s="243">
        <v>672</v>
      </c>
      <c r="G131" s="243">
        <v>807</v>
      </c>
      <c r="H131" s="243">
        <v>932</v>
      </c>
      <c r="I131" s="243">
        <v>1040</v>
      </c>
      <c r="J131" s="203">
        <v>1148</v>
      </c>
      <c r="K131" s="259">
        <v>667</v>
      </c>
      <c r="L131" s="259">
        <v>796</v>
      </c>
      <c r="M131" s="259">
        <v>986</v>
      </c>
      <c r="N131" s="259">
        <v>1242</v>
      </c>
      <c r="O131" s="259">
        <v>1365</v>
      </c>
      <c r="P131" s="203">
        <v>1488</v>
      </c>
    </row>
    <row r="132" spans="1:16">
      <c r="A132" s="163" t="s">
        <v>184</v>
      </c>
      <c r="B132" s="163" t="s">
        <v>658</v>
      </c>
      <c r="C132" s="163" t="s">
        <v>184</v>
      </c>
      <c r="E132" s="243">
        <v>661</v>
      </c>
      <c r="F132" s="243">
        <v>835</v>
      </c>
      <c r="G132" s="243">
        <v>1002</v>
      </c>
      <c r="H132" s="243">
        <v>1158</v>
      </c>
      <c r="I132" s="243">
        <v>1292</v>
      </c>
      <c r="J132" s="203">
        <v>1426</v>
      </c>
      <c r="K132" s="259">
        <v>661</v>
      </c>
      <c r="L132" s="259">
        <v>855</v>
      </c>
      <c r="M132" s="259">
        <v>1025</v>
      </c>
      <c r="N132" s="259">
        <v>1494</v>
      </c>
      <c r="O132" s="259">
        <v>1764</v>
      </c>
      <c r="P132" s="203">
        <v>1928</v>
      </c>
    </row>
    <row r="133" spans="1:16">
      <c r="A133" t="s">
        <v>185</v>
      </c>
      <c r="B133" t="s">
        <v>661</v>
      </c>
      <c r="C133" t="s">
        <v>185</v>
      </c>
      <c r="E133" s="243">
        <v>527</v>
      </c>
      <c r="F133" s="243">
        <v>565</v>
      </c>
      <c r="G133" s="243">
        <v>677</v>
      </c>
      <c r="H133" s="243">
        <v>783</v>
      </c>
      <c r="I133" s="243">
        <v>873</v>
      </c>
      <c r="J133" s="203">
        <v>963</v>
      </c>
      <c r="K133" s="259">
        <v>596</v>
      </c>
      <c r="L133" s="259">
        <v>627</v>
      </c>
      <c r="M133" s="259">
        <v>791</v>
      </c>
      <c r="N133" s="259">
        <v>984</v>
      </c>
      <c r="O133" s="259">
        <v>1079</v>
      </c>
      <c r="P133" s="203">
        <v>1171</v>
      </c>
    </row>
    <row r="134" spans="1:16">
      <c r="A134" t="s">
        <v>186</v>
      </c>
      <c r="B134" t="s">
        <v>664</v>
      </c>
      <c r="C134" t="s">
        <v>186</v>
      </c>
      <c r="E134" s="243">
        <v>503</v>
      </c>
      <c r="F134" s="243">
        <v>539</v>
      </c>
      <c r="G134" s="243">
        <v>647</v>
      </c>
      <c r="H134" s="243">
        <v>747</v>
      </c>
      <c r="I134" s="243">
        <v>833</v>
      </c>
      <c r="J134" s="203">
        <v>920</v>
      </c>
      <c r="K134" s="259">
        <v>520</v>
      </c>
      <c r="L134" s="259">
        <v>548</v>
      </c>
      <c r="M134" s="259">
        <v>691</v>
      </c>
      <c r="N134" s="259">
        <v>908</v>
      </c>
      <c r="O134" s="259">
        <v>1079</v>
      </c>
      <c r="P134" s="203">
        <v>1171</v>
      </c>
    </row>
    <row r="135" spans="1:16">
      <c r="A135" t="s">
        <v>187</v>
      </c>
      <c r="B135" t="s">
        <v>667</v>
      </c>
      <c r="C135" t="s">
        <v>187</v>
      </c>
      <c r="E135" s="243">
        <v>522</v>
      </c>
      <c r="F135" s="243">
        <v>559</v>
      </c>
      <c r="G135" s="243">
        <v>671</v>
      </c>
      <c r="H135" s="243">
        <v>775</v>
      </c>
      <c r="I135" s="243">
        <v>865</v>
      </c>
      <c r="J135" s="203">
        <v>954</v>
      </c>
      <c r="K135" s="259">
        <v>584</v>
      </c>
      <c r="L135" s="259">
        <v>684</v>
      </c>
      <c r="M135" s="259">
        <v>817</v>
      </c>
      <c r="N135" s="259">
        <v>1012</v>
      </c>
      <c r="O135" s="259">
        <v>1109</v>
      </c>
      <c r="P135" s="203">
        <v>1205</v>
      </c>
    </row>
    <row r="136" spans="1:16">
      <c r="A136" t="s">
        <v>188</v>
      </c>
      <c r="B136" t="s">
        <v>670</v>
      </c>
      <c r="C136" t="s">
        <v>188</v>
      </c>
      <c r="E136" s="243">
        <v>477</v>
      </c>
      <c r="F136" s="243">
        <v>511</v>
      </c>
      <c r="G136" s="243">
        <v>613</v>
      </c>
      <c r="H136" s="243">
        <v>708</v>
      </c>
      <c r="I136" s="243">
        <v>791</v>
      </c>
      <c r="J136" s="203">
        <v>872</v>
      </c>
      <c r="K136" s="259">
        <v>506</v>
      </c>
      <c r="L136" s="259">
        <v>533</v>
      </c>
      <c r="M136" s="259">
        <v>672</v>
      </c>
      <c r="N136" s="259">
        <v>834</v>
      </c>
      <c r="O136" s="259">
        <v>921</v>
      </c>
      <c r="P136" s="203">
        <v>1059</v>
      </c>
    </row>
    <row r="137" spans="1:16">
      <c r="A137" t="s">
        <v>189</v>
      </c>
      <c r="B137" t="s">
        <v>673</v>
      </c>
      <c r="C137" t="s">
        <v>189</v>
      </c>
      <c r="E137" s="243">
        <v>548</v>
      </c>
      <c r="F137" s="243">
        <v>588</v>
      </c>
      <c r="G137" s="243">
        <v>706</v>
      </c>
      <c r="H137" s="243">
        <v>815</v>
      </c>
      <c r="I137" s="243">
        <v>910</v>
      </c>
      <c r="J137" s="203">
        <v>1003</v>
      </c>
      <c r="K137" s="259">
        <v>695</v>
      </c>
      <c r="L137" s="259">
        <v>745</v>
      </c>
      <c r="M137" s="259">
        <v>897</v>
      </c>
      <c r="N137" s="259">
        <v>1027</v>
      </c>
      <c r="O137" s="259">
        <v>1126</v>
      </c>
      <c r="P137" s="203">
        <v>1224</v>
      </c>
    </row>
    <row r="138" spans="1:16">
      <c r="A138" t="s">
        <v>190</v>
      </c>
      <c r="B138" t="s">
        <v>676</v>
      </c>
      <c r="C138" t="s">
        <v>190</v>
      </c>
      <c r="E138" s="243">
        <v>458</v>
      </c>
      <c r="F138" s="243">
        <v>491</v>
      </c>
      <c r="G138" s="243">
        <v>590</v>
      </c>
      <c r="H138" s="243">
        <v>681</v>
      </c>
      <c r="I138" s="243">
        <v>760</v>
      </c>
      <c r="J138" s="203">
        <v>838</v>
      </c>
      <c r="K138" s="259">
        <v>488</v>
      </c>
      <c r="L138" s="259">
        <v>492</v>
      </c>
      <c r="M138" s="259">
        <v>658</v>
      </c>
      <c r="N138" s="259">
        <v>865</v>
      </c>
      <c r="O138" s="259">
        <v>994</v>
      </c>
      <c r="P138" s="203">
        <v>1078</v>
      </c>
    </row>
    <row r="139" spans="1:16">
      <c r="A139" t="s">
        <v>192</v>
      </c>
      <c r="B139" t="s">
        <v>679</v>
      </c>
      <c r="C139" t="s">
        <v>192</v>
      </c>
      <c r="E139" s="243">
        <v>458</v>
      </c>
      <c r="F139" s="243">
        <v>491</v>
      </c>
      <c r="G139" s="243">
        <v>590</v>
      </c>
      <c r="H139" s="243">
        <v>681</v>
      </c>
      <c r="I139" s="243">
        <v>760</v>
      </c>
      <c r="J139" s="203">
        <v>838</v>
      </c>
      <c r="K139" s="259">
        <v>568</v>
      </c>
      <c r="L139" s="259">
        <v>572</v>
      </c>
      <c r="M139" s="259">
        <v>753</v>
      </c>
      <c r="N139" s="259">
        <v>915</v>
      </c>
      <c r="O139" s="259">
        <v>1001</v>
      </c>
      <c r="P139" s="203">
        <v>1087</v>
      </c>
    </row>
    <row r="140" spans="1:16">
      <c r="A140" t="s">
        <v>193</v>
      </c>
      <c r="B140" t="s">
        <v>682</v>
      </c>
      <c r="C140" t="s">
        <v>193</v>
      </c>
      <c r="E140" s="243">
        <v>458</v>
      </c>
      <c r="F140" s="243">
        <v>491</v>
      </c>
      <c r="G140" s="243">
        <v>590</v>
      </c>
      <c r="H140" s="243">
        <v>681</v>
      </c>
      <c r="I140" s="243">
        <v>760</v>
      </c>
      <c r="J140" s="203">
        <v>838</v>
      </c>
      <c r="K140" s="259">
        <v>495</v>
      </c>
      <c r="L140" s="259">
        <v>521</v>
      </c>
      <c r="M140" s="259">
        <v>658</v>
      </c>
      <c r="N140" s="259">
        <v>899</v>
      </c>
      <c r="O140" s="259">
        <v>994</v>
      </c>
      <c r="P140" s="203">
        <v>1078</v>
      </c>
    </row>
    <row r="141" spans="1:16">
      <c r="A141" t="s">
        <v>194</v>
      </c>
      <c r="B141" t="s">
        <v>694</v>
      </c>
      <c r="C141" t="s">
        <v>194</v>
      </c>
      <c r="E141" s="243">
        <v>460</v>
      </c>
      <c r="F141" s="243">
        <v>492</v>
      </c>
      <c r="G141" s="243">
        <v>591</v>
      </c>
      <c r="H141" s="243">
        <v>682</v>
      </c>
      <c r="I141" s="243">
        <v>761</v>
      </c>
      <c r="J141" s="203">
        <v>840</v>
      </c>
      <c r="K141" s="259">
        <v>547</v>
      </c>
      <c r="L141" s="259">
        <v>570</v>
      </c>
      <c r="M141" s="259">
        <v>664</v>
      </c>
      <c r="N141" s="259">
        <v>906</v>
      </c>
      <c r="O141" s="259">
        <v>991</v>
      </c>
      <c r="P141" s="203">
        <v>1076</v>
      </c>
    </row>
    <row r="142" spans="1:16">
      <c r="A142" t="s">
        <v>196</v>
      </c>
      <c r="B142" t="s">
        <v>685</v>
      </c>
      <c r="C142" t="s">
        <v>196</v>
      </c>
      <c r="E142" s="243">
        <v>458</v>
      </c>
      <c r="F142" s="243">
        <v>491</v>
      </c>
      <c r="G142" s="243">
        <v>590</v>
      </c>
      <c r="H142" s="243">
        <v>681</v>
      </c>
      <c r="I142" s="243">
        <v>760</v>
      </c>
      <c r="J142" s="203">
        <v>838</v>
      </c>
      <c r="K142" s="259">
        <v>495</v>
      </c>
      <c r="L142" s="259">
        <v>524</v>
      </c>
      <c r="M142" s="259">
        <v>658</v>
      </c>
      <c r="N142" s="259">
        <v>876</v>
      </c>
      <c r="O142" s="259">
        <v>994</v>
      </c>
      <c r="P142" s="203">
        <v>1078</v>
      </c>
    </row>
    <row r="143" spans="1:16">
      <c r="A143" t="s">
        <v>197</v>
      </c>
      <c r="B143" t="s">
        <v>688</v>
      </c>
      <c r="C143" t="s">
        <v>197</v>
      </c>
      <c r="E143" s="243">
        <v>526</v>
      </c>
      <c r="F143" s="243">
        <v>556</v>
      </c>
      <c r="G143" s="243">
        <v>658</v>
      </c>
      <c r="H143" s="243">
        <v>781</v>
      </c>
      <c r="I143" s="243">
        <v>872</v>
      </c>
      <c r="J143" s="203">
        <v>962</v>
      </c>
      <c r="K143" s="259">
        <v>542</v>
      </c>
      <c r="L143" s="259">
        <v>556</v>
      </c>
      <c r="M143" s="259">
        <v>658</v>
      </c>
      <c r="N143" s="259">
        <v>959</v>
      </c>
      <c r="O143" s="259">
        <v>1068</v>
      </c>
      <c r="P143" s="203">
        <v>1228</v>
      </c>
    </row>
    <row r="144" spans="1:16">
      <c r="A144" s="163" t="s">
        <v>198</v>
      </c>
      <c r="B144" s="163" t="s">
        <v>691</v>
      </c>
      <c r="C144" s="163" t="s">
        <v>198</v>
      </c>
      <c r="E144" s="243">
        <v>458</v>
      </c>
      <c r="F144" s="243">
        <v>491</v>
      </c>
      <c r="G144" s="243">
        <v>590</v>
      </c>
      <c r="H144" s="243">
        <v>681</v>
      </c>
      <c r="I144" s="243">
        <v>760</v>
      </c>
      <c r="J144" s="203">
        <v>838</v>
      </c>
      <c r="K144" s="259">
        <v>537</v>
      </c>
      <c r="L144" s="259">
        <v>565</v>
      </c>
      <c r="M144" s="259">
        <v>713</v>
      </c>
      <c r="N144" s="259">
        <v>909</v>
      </c>
      <c r="O144" s="259">
        <v>994</v>
      </c>
      <c r="P144" s="203">
        <v>1078</v>
      </c>
    </row>
    <row r="145" spans="1:16">
      <c r="A145" t="s">
        <v>199</v>
      </c>
      <c r="B145" t="s">
        <v>697</v>
      </c>
      <c r="C145" t="s">
        <v>199</v>
      </c>
      <c r="E145" s="243">
        <v>406</v>
      </c>
      <c r="F145" s="243">
        <v>494</v>
      </c>
      <c r="G145" s="243">
        <v>637</v>
      </c>
      <c r="H145" s="243">
        <v>736</v>
      </c>
      <c r="I145" s="243">
        <v>821</v>
      </c>
      <c r="J145" s="203">
        <v>906</v>
      </c>
      <c r="K145" s="259">
        <v>406</v>
      </c>
      <c r="L145" s="259">
        <v>494</v>
      </c>
      <c r="M145" s="259">
        <v>658</v>
      </c>
      <c r="N145" s="259">
        <v>939</v>
      </c>
      <c r="O145" s="259">
        <v>1073</v>
      </c>
      <c r="P145" s="203">
        <v>1165</v>
      </c>
    </row>
    <row r="146" spans="1:16">
      <c r="A146" t="s">
        <v>200</v>
      </c>
      <c r="B146" t="s">
        <v>700</v>
      </c>
      <c r="C146" t="s">
        <v>200</v>
      </c>
      <c r="E146" s="243">
        <v>495</v>
      </c>
      <c r="F146" s="243">
        <v>569</v>
      </c>
      <c r="G146" s="243">
        <v>658</v>
      </c>
      <c r="H146" s="243">
        <v>885</v>
      </c>
      <c r="I146" s="243">
        <v>902</v>
      </c>
      <c r="J146" s="203">
        <v>1037</v>
      </c>
      <c r="K146" s="259">
        <v>495</v>
      </c>
      <c r="L146" s="259">
        <v>569</v>
      </c>
      <c r="M146" s="259">
        <v>658</v>
      </c>
      <c r="N146" s="259">
        <v>899</v>
      </c>
      <c r="O146" s="259">
        <v>902</v>
      </c>
      <c r="P146" s="203">
        <v>1037</v>
      </c>
    </row>
    <row r="147" spans="1:16">
      <c r="A147" t="s">
        <v>201</v>
      </c>
      <c r="B147" t="s">
        <v>703</v>
      </c>
      <c r="C147" t="s">
        <v>201</v>
      </c>
      <c r="E147" s="243">
        <v>488</v>
      </c>
      <c r="F147" s="243">
        <v>492</v>
      </c>
      <c r="G147" s="243">
        <v>651</v>
      </c>
      <c r="H147" s="243">
        <v>751</v>
      </c>
      <c r="I147" s="243">
        <v>838</v>
      </c>
      <c r="J147" s="203">
        <v>925</v>
      </c>
      <c r="K147" s="259">
        <v>488</v>
      </c>
      <c r="L147" s="259">
        <v>492</v>
      </c>
      <c r="M147" s="259">
        <v>658</v>
      </c>
      <c r="N147" s="259">
        <v>852</v>
      </c>
      <c r="O147" s="259">
        <v>1063</v>
      </c>
      <c r="P147" s="203">
        <v>1181</v>
      </c>
    </row>
    <row r="148" spans="1:16">
      <c r="A148" s="163" t="s">
        <v>56</v>
      </c>
      <c r="B148" s="163" t="s">
        <v>705</v>
      </c>
      <c r="C148" s="163" t="s">
        <v>56</v>
      </c>
      <c r="E148" s="243">
        <v>607</v>
      </c>
      <c r="F148" s="243">
        <v>650</v>
      </c>
      <c r="G148" s="243">
        <v>780</v>
      </c>
      <c r="H148" s="243">
        <v>901</v>
      </c>
      <c r="I148" s="243">
        <v>1005</v>
      </c>
      <c r="J148" s="203">
        <v>1109</v>
      </c>
      <c r="K148" s="259">
        <v>684</v>
      </c>
      <c r="L148" s="259">
        <v>773</v>
      </c>
      <c r="M148" s="259">
        <v>948</v>
      </c>
      <c r="N148" s="259">
        <v>1217</v>
      </c>
      <c r="O148" s="259">
        <v>1338</v>
      </c>
      <c r="P148" s="203">
        <v>1457</v>
      </c>
    </row>
    <row r="149" spans="1:16">
      <c r="A149" t="s">
        <v>202</v>
      </c>
      <c r="B149" t="s">
        <v>708</v>
      </c>
      <c r="C149" t="s">
        <v>202</v>
      </c>
      <c r="E149" s="243">
        <v>476</v>
      </c>
      <c r="F149" s="243">
        <v>530</v>
      </c>
      <c r="G149" s="243">
        <v>636</v>
      </c>
      <c r="H149" s="243">
        <v>735</v>
      </c>
      <c r="I149" s="243">
        <v>820</v>
      </c>
      <c r="J149" s="203">
        <v>904</v>
      </c>
      <c r="K149" s="259">
        <v>476</v>
      </c>
      <c r="L149" s="259">
        <v>577</v>
      </c>
      <c r="M149" s="259">
        <v>772</v>
      </c>
      <c r="N149" s="259">
        <v>958</v>
      </c>
      <c r="O149" s="259">
        <v>1051</v>
      </c>
      <c r="P149" s="203">
        <v>1141</v>
      </c>
    </row>
    <row r="150" spans="1:16">
      <c r="A150" t="s">
        <v>203</v>
      </c>
      <c r="B150" t="s">
        <v>711</v>
      </c>
      <c r="C150" t="s">
        <v>203</v>
      </c>
      <c r="E150" s="243">
        <v>507</v>
      </c>
      <c r="F150" s="243">
        <v>581</v>
      </c>
      <c r="G150" s="243">
        <v>673</v>
      </c>
      <c r="H150" s="243">
        <v>835</v>
      </c>
      <c r="I150" s="243">
        <v>922</v>
      </c>
      <c r="J150" s="203">
        <v>1060</v>
      </c>
      <c r="K150" s="259">
        <v>507</v>
      </c>
      <c r="L150" s="259">
        <v>581</v>
      </c>
      <c r="M150" s="259">
        <v>673</v>
      </c>
      <c r="N150" s="259">
        <v>835</v>
      </c>
      <c r="O150" s="259">
        <v>922</v>
      </c>
      <c r="P150" s="203">
        <v>1060</v>
      </c>
    </row>
    <row r="151" spans="1:16">
      <c r="A151" t="s">
        <v>204</v>
      </c>
      <c r="B151" t="s">
        <v>714</v>
      </c>
      <c r="C151" t="s">
        <v>204</v>
      </c>
      <c r="E151" s="243">
        <v>476</v>
      </c>
      <c r="F151" s="243">
        <v>510</v>
      </c>
      <c r="G151" s="243">
        <v>611</v>
      </c>
      <c r="H151" s="243">
        <v>706</v>
      </c>
      <c r="I151" s="243">
        <v>787</v>
      </c>
      <c r="J151" s="203">
        <v>869</v>
      </c>
      <c r="K151" s="259">
        <v>518</v>
      </c>
      <c r="L151" s="259">
        <v>521</v>
      </c>
      <c r="M151" s="259">
        <v>658</v>
      </c>
      <c r="N151" s="259">
        <v>938</v>
      </c>
      <c r="O151" s="259">
        <v>1028</v>
      </c>
      <c r="P151" s="203">
        <v>1116</v>
      </c>
    </row>
    <row r="152" spans="1:16">
      <c r="A152" t="s">
        <v>205</v>
      </c>
      <c r="B152" t="s">
        <v>717</v>
      </c>
      <c r="C152" t="s">
        <v>205</v>
      </c>
      <c r="E152" s="243">
        <v>542</v>
      </c>
      <c r="F152" s="243">
        <v>581</v>
      </c>
      <c r="G152" s="243">
        <v>697</v>
      </c>
      <c r="H152" s="243">
        <v>805</v>
      </c>
      <c r="I152" s="243">
        <v>898</v>
      </c>
      <c r="J152" s="203">
        <v>991</v>
      </c>
      <c r="K152" s="259">
        <v>562</v>
      </c>
      <c r="L152" s="259">
        <v>619</v>
      </c>
      <c r="M152" s="259">
        <v>747</v>
      </c>
      <c r="N152" s="259">
        <v>1074</v>
      </c>
      <c r="O152" s="259">
        <v>1179</v>
      </c>
      <c r="P152" s="203">
        <v>1282</v>
      </c>
    </row>
    <row r="153" spans="1:16">
      <c r="A153" t="s">
        <v>206</v>
      </c>
      <c r="B153" t="s">
        <v>720</v>
      </c>
      <c r="C153" t="s">
        <v>206</v>
      </c>
      <c r="E153" s="243">
        <v>520</v>
      </c>
      <c r="F153" s="243">
        <v>548</v>
      </c>
      <c r="G153" s="243">
        <v>691</v>
      </c>
      <c r="H153" s="243">
        <v>908</v>
      </c>
      <c r="I153" s="243">
        <v>1096</v>
      </c>
      <c r="J153" s="203">
        <v>1260</v>
      </c>
      <c r="K153" s="259">
        <v>520</v>
      </c>
      <c r="L153" s="259">
        <v>548</v>
      </c>
      <c r="M153" s="259">
        <v>691</v>
      </c>
      <c r="N153" s="259">
        <v>908</v>
      </c>
      <c r="O153" s="259">
        <v>1096</v>
      </c>
      <c r="P153" s="203">
        <v>1260</v>
      </c>
    </row>
    <row r="154" spans="1:16">
      <c r="A154" s="163" t="s">
        <v>68</v>
      </c>
      <c r="B154" s="163" t="s">
        <v>722</v>
      </c>
      <c r="C154" s="163" t="s">
        <v>68</v>
      </c>
      <c r="E154" s="243">
        <v>516</v>
      </c>
      <c r="F154" s="243">
        <v>553</v>
      </c>
      <c r="G154" s="243">
        <v>663</v>
      </c>
      <c r="H154" s="243">
        <v>766</v>
      </c>
      <c r="I154" s="243">
        <v>855</v>
      </c>
      <c r="J154" s="203">
        <v>943</v>
      </c>
      <c r="K154" s="259">
        <v>543</v>
      </c>
      <c r="L154" s="259">
        <v>627</v>
      </c>
      <c r="M154" s="259">
        <v>798</v>
      </c>
      <c r="N154" s="259">
        <v>1020</v>
      </c>
      <c r="O154" s="259">
        <v>1119</v>
      </c>
      <c r="P154" s="203">
        <v>1216</v>
      </c>
    </row>
    <row r="155" spans="1:16">
      <c r="A155" t="s">
        <v>207</v>
      </c>
      <c r="B155" t="s">
        <v>725</v>
      </c>
      <c r="C155" t="s">
        <v>207</v>
      </c>
      <c r="E155" s="243">
        <v>449</v>
      </c>
      <c r="F155" s="243">
        <v>501</v>
      </c>
      <c r="G155" s="243">
        <v>602</v>
      </c>
      <c r="H155" s="243">
        <v>695</v>
      </c>
      <c r="I155" s="243">
        <v>776</v>
      </c>
      <c r="J155" s="203">
        <v>856</v>
      </c>
      <c r="K155" s="259">
        <v>449</v>
      </c>
      <c r="L155" s="259">
        <v>533</v>
      </c>
      <c r="M155" s="259">
        <v>658</v>
      </c>
      <c r="N155" s="259">
        <v>899</v>
      </c>
      <c r="O155" s="259">
        <v>902</v>
      </c>
      <c r="P155" s="203">
        <v>1037</v>
      </c>
    </row>
    <row r="156" spans="1:16">
      <c r="A156" t="s">
        <v>208</v>
      </c>
      <c r="B156" t="s">
        <v>737</v>
      </c>
      <c r="C156" t="s">
        <v>208</v>
      </c>
      <c r="E156" s="243">
        <v>458</v>
      </c>
      <c r="F156" s="243">
        <v>491</v>
      </c>
      <c r="G156" s="243">
        <v>590</v>
      </c>
      <c r="H156" s="243">
        <v>681</v>
      </c>
      <c r="I156" s="243">
        <v>760</v>
      </c>
      <c r="J156" s="203">
        <v>838</v>
      </c>
      <c r="K156" s="259">
        <v>495</v>
      </c>
      <c r="L156" s="259">
        <v>521</v>
      </c>
      <c r="M156" s="259">
        <v>658</v>
      </c>
      <c r="N156" s="259">
        <v>865</v>
      </c>
      <c r="O156" s="259">
        <v>994</v>
      </c>
      <c r="P156" s="203">
        <v>1078</v>
      </c>
    </row>
    <row r="157" spans="1:16">
      <c r="A157" t="s">
        <v>209</v>
      </c>
      <c r="B157" t="s">
        <v>740</v>
      </c>
      <c r="C157" t="s">
        <v>209</v>
      </c>
      <c r="E157" s="243">
        <v>478</v>
      </c>
      <c r="F157" s="243">
        <v>513</v>
      </c>
      <c r="G157" s="243">
        <v>616</v>
      </c>
      <c r="H157" s="243">
        <v>711</v>
      </c>
      <c r="I157" s="243">
        <v>793</v>
      </c>
      <c r="J157" s="203">
        <v>876</v>
      </c>
      <c r="K157" s="259">
        <v>490</v>
      </c>
      <c r="L157" s="259">
        <v>584</v>
      </c>
      <c r="M157" s="259">
        <v>779</v>
      </c>
      <c r="N157" s="259">
        <v>936</v>
      </c>
      <c r="O157" s="259">
        <v>1025</v>
      </c>
      <c r="P157" s="203">
        <v>1112</v>
      </c>
    </row>
    <row r="158" spans="1:16">
      <c r="A158" t="s">
        <v>210</v>
      </c>
      <c r="B158" t="s">
        <v>743</v>
      </c>
      <c r="C158" t="s">
        <v>210</v>
      </c>
      <c r="E158" s="243">
        <v>493</v>
      </c>
      <c r="F158" s="243">
        <v>528</v>
      </c>
      <c r="G158" s="243">
        <v>633</v>
      </c>
      <c r="H158" s="243">
        <v>732</v>
      </c>
      <c r="I158" s="243">
        <v>817</v>
      </c>
      <c r="J158" s="203">
        <v>901</v>
      </c>
      <c r="K158" s="259">
        <v>520</v>
      </c>
      <c r="L158" s="259">
        <v>548</v>
      </c>
      <c r="M158" s="259">
        <v>691</v>
      </c>
      <c r="N158" s="259">
        <v>908</v>
      </c>
      <c r="O158" s="259">
        <v>1005</v>
      </c>
      <c r="P158" s="203">
        <v>1090</v>
      </c>
    </row>
    <row r="159" spans="1:16">
      <c r="A159" t="s">
        <v>211</v>
      </c>
      <c r="B159" t="s">
        <v>746</v>
      </c>
      <c r="C159" t="s">
        <v>211</v>
      </c>
      <c r="E159" s="243">
        <v>458</v>
      </c>
      <c r="F159" s="243">
        <v>491</v>
      </c>
      <c r="G159" s="243">
        <v>590</v>
      </c>
      <c r="H159" s="243">
        <v>681</v>
      </c>
      <c r="I159" s="243">
        <v>760</v>
      </c>
      <c r="J159" s="203">
        <v>838</v>
      </c>
      <c r="K159" s="259">
        <v>488</v>
      </c>
      <c r="L159" s="259">
        <v>492</v>
      </c>
      <c r="M159" s="259">
        <v>658</v>
      </c>
      <c r="N159" s="259">
        <v>909</v>
      </c>
      <c r="O159" s="259">
        <v>994</v>
      </c>
      <c r="P159" s="203">
        <v>1078</v>
      </c>
    </row>
    <row r="160" spans="1:16">
      <c r="A160" t="s">
        <v>212</v>
      </c>
      <c r="B160" t="s">
        <v>749</v>
      </c>
      <c r="C160" t="s">
        <v>212</v>
      </c>
      <c r="E160" s="243">
        <v>458</v>
      </c>
      <c r="F160" s="243">
        <v>491</v>
      </c>
      <c r="G160" s="243">
        <v>590</v>
      </c>
      <c r="H160" s="243">
        <v>681</v>
      </c>
      <c r="I160" s="243">
        <v>760</v>
      </c>
      <c r="J160" s="203">
        <v>838</v>
      </c>
      <c r="K160" s="259">
        <v>495</v>
      </c>
      <c r="L160" s="259">
        <v>521</v>
      </c>
      <c r="M160" s="259">
        <v>658</v>
      </c>
      <c r="N160" s="259">
        <v>817</v>
      </c>
      <c r="O160" s="259">
        <v>994</v>
      </c>
      <c r="P160" s="203">
        <v>1078</v>
      </c>
    </row>
    <row r="161" spans="1:16">
      <c r="A161" t="s">
        <v>213</v>
      </c>
      <c r="B161" t="s">
        <v>752</v>
      </c>
      <c r="C161" t="s">
        <v>213</v>
      </c>
      <c r="E161" s="243">
        <v>406</v>
      </c>
      <c r="F161" s="243">
        <v>519</v>
      </c>
      <c r="G161" s="243">
        <v>622</v>
      </c>
      <c r="H161" s="243">
        <v>719</v>
      </c>
      <c r="I161" s="243">
        <v>802</v>
      </c>
      <c r="J161" s="203">
        <v>885</v>
      </c>
      <c r="K161" s="259">
        <v>406</v>
      </c>
      <c r="L161" s="259">
        <v>525</v>
      </c>
      <c r="M161" s="259">
        <v>658</v>
      </c>
      <c r="N161" s="259">
        <v>883</v>
      </c>
      <c r="O161" s="259">
        <v>902</v>
      </c>
      <c r="P161" s="203">
        <v>1037</v>
      </c>
    </row>
    <row r="162" spans="1:16">
      <c r="A162" t="s">
        <v>214</v>
      </c>
      <c r="B162" t="s">
        <v>728</v>
      </c>
      <c r="C162" t="s">
        <v>214</v>
      </c>
      <c r="E162" s="243">
        <v>535</v>
      </c>
      <c r="F162" s="243">
        <v>573</v>
      </c>
      <c r="G162" s="243">
        <v>687</v>
      </c>
      <c r="H162" s="243">
        <v>794</v>
      </c>
      <c r="I162" s="243">
        <v>886</v>
      </c>
      <c r="J162" s="203">
        <v>978</v>
      </c>
      <c r="K162" s="259">
        <v>726</v>
      </c>
      <c r="L162" s="259">
        <v>779</v>
      </c>
      <c r="M162" s="259">
        <v>937</v>
      </c>
      <c r="N162" s="259">
        <v>1074</v>
      </c>
      <c r="O162" s="259">
        <v>1179</v>
      </c>
      <c r="P162" s="203">
        <v>1282</v>
      </c>
    </row>
    <row r="163" spans="1:16">
      <c r="A163" s="163" t="s">
        <v>90</v>
      </c>
      <c r="B163" s="163" t="s">
        <v>731</v>
      </c>
      <c r="C163" s="163" t="s">
        <v>90</v>
      </c>
      <c r="E163" s="243">
        <v>470</v>
      </c>
      <c r="F163" s="243">
        <v>503</v>
      </c>
      <c r="G163" s="243">
        <v>605</v>
      </c>
      <c r="H163" s="243">
        <v>698</v>
      </c>
      <c r="I163" s="243">
        <v>778</v>
      </c>
      <c r="J163" s="203">
        <v>859</v>
      </c>
      <c r="K163" s="259">
        <v>530</v>
      </c>
      <c r="L163" s="259">
        <v>536</v>
      </c>
      <c r="M163" s="259">
        <v>704</v>
      </c>
      <c r="N163" s="259">
        <v>874</v>
      </c>
      <c r="O163" s="259">
        <v>996</v>
      </c>
      <c r="P163" s="203">
        <v>1081</v>
      </c>
    </row>
    <row r="164" spans="1:16">
      <c r="A164" t="s">
        <v>215</v>
      </c>
      <c r="B164" t="s">
        <v>734</v>
      </c>
      <c r="C164" t="s">
        <v>215</v>
      </c>
      <c r="E164" s="243">
        <v>458</v>
      </c>
      <c r="F164" s="243">
        <v>491</v>
      </c>
      <c r="G164" s="243">
        <v>590</v>
      </c>
      <c r="H164" s="243">
        <v>681</v>
      </c>
      <c r="I164" s="243">
        <v>760</v>
      </c>
      <c r="J164" s="203">
        <v>838</v>
      </c>
      <c r="K164" s="259">
        <v>510</v>
      </c>
      <c r="L164" s="259">
        <v>569</v>
      </c>
      <c r="M164" s="259">
        <v>658</v>
      </c>
      <c r="N164" s="259">
        <v>829</v>
      </c>
      <c r="O164" s="259">
        <v>994</v>
      </c>
      <c r="P164" s="203">
        <v>1078</v>
      </c>
    </row>
    <row r="165" spans="1:16">
      <c r="A165" s="163" t="s">
        <v>216</v>
      </c>
      <c r="B165" s="163" t="s">
        <v>755</v>
      </c>
      <c r="C165" s="163" t="s">
        <v>216</v>
      </c>
      <c r="E165" s="243">
        <v>425</v>
      </c>
      <c r="F165" s="243">
        <v>492</v>
      </c>
      <c r="G165" s="243">
        <v>658</v>
      </c>
      <c r="H165" s="243">
        <v>835</v>
      </c>
      <c r="I165" s="243">
        <v>931</v>
      </c>
      <c r="J165" s="203">
        <v>1028</v>
      </c>
      <c r="K165" s="259">
        <v>425</v>
      </c>
      <c r="L165" s="259">
        <v>492</v>
      </c>
      <c r="M165" s="259">
        <v>658</v>
      </c>
      <c r="N165" s="259">
        <v>955</v>
      </c>
      <c r="O165" s="259">
        <v>1061</v>
      </c>
      <c r="P165" s="203">
        <v>1220</v>
      </c>
    </row>
    <row r="166" spans="1:16">
      <c r="A166" t="s">
        <v>217</v>
      </c>
      <c r="B166" t="s">
        <v>758</v>
      </c>
      <c r="C166" t="s">
        <v>217</v>
      </c>
      <c r="E166" s="243">
        <v>493</v>
      </c>
      <c r="F166" s="243">
        <v>521</v>
      </c>
      <c r="G166" s="243">
        <v>633</v>
      </c>
      <c r="H166" s="243">
        <v>732</v>
      </c>
      <c r="I166" s="243">
        <v>817</v>
      </c>
      <c r="J166" s="203">
        <v>901</v>
      </c>
      <c r="K166" s="259">
        <v>495</v>
      </c>
      <c r="L166" s="259">
        <v>521</v>
      </c>
      <c r="M166" s="259">
        <v>658</v>
      </c>
      <c r="N166" s="259">
        <v>903</v>
      </c>
      <c r="O166" s="259">
        <v>1044</v>
      </c>
      <c r="P166" s="203">
        <v>1158</v>
      </c>
    </row>
    <row r="167" spans="1:16">
      <c r="A167" s="163" t="s">
        <v>71</v>
      </c>
      <c r="B167" s="163" t="s">
        <v>761</v>
      </c>
      <c r="C167" s="163" t="s">
        <v>71</v>
      </c>
      <c r="E167" s="243">
        <v>665</v>
      </c>
      <c r="F167" s="243">
        <v>712</v>
      </c>
      <c r="G167" s="243">
        <v>855</v>
      </c>
      <c r="H167" s="243">
        <v>986</v>
      </c>
      <c r="I167" s="243">
        <v>1101</v>
      </c>
      <c r="J167" s="203">
        <v>1215</v>
      </c>
      <c r="K167" s="259">
        <v>775</v>
      </c>
      <c r="L167" s="259">
        <v>906</v>
      </c>
      <c r="M167" s="259">
        <v>1089</v>
      </c>
      <c r="N167" s="259">
        <v>1249</v>
      </c>
      <c r="O167" s="259">
        <v>1374</v>
      </c>
      <c r="P167" s="203">
        <v>1497</v>
      </c>
    </row>
    <row r="168" spans="1:16">
      <c r="A168" t="s">
        <v>218</v>
      </c>
      <c r="B168" t="s">
        <v>764</v>
      </c>
      <c r="C168" t="s">
        <v>218</v>
      </c>
      <c r="E168" s="243">
        <v>467</v>
      </c>
      <c r="F168" s="243">
        <v>500</v>
      </c>
      <c r="G168" s="243">
        <v>600</v>
      </c>
      <c r="H168" s="243">
        <v>693</v>
      </c>
      <c r="I168" s="243">
        <v>773</v>
      </c>
      <c r="J168" s="203">
        <v>853</v>
      </c>
      <c r="K168" s="259">
        <v>504</v>
      </c>
      <c r="L168" s="259">
        <v>513</v>
      </c>
      <c r="M168" s="259">
        <v>669</v>
      </c>
      <c r="N168" s="259">
        <v>902</v>
      </c>
      <c r="O168" s="259">
        <v>988</v>
      </c>
      <c r="P168" s="203">
        <v>1071</v>
      </c>
    </row>
    <row r="169" spans="1:16">
      <c r="A169" t="s">
        <v>219</v>
      </c>
      <c r="B169" t="s">
        <v>767</v>
      </c>
      <c r="C169" t="s">
        <v>219</v>
      </c>
      <c r="E169" s="243">
        <v>463</v>
      </c>
      <c r="F169" s="243">
        <v>496</v>
      </c>
      <c r="G169" s="243">
        <v>596</v>
      </c>
      <c r="H169" s="243">
        <v>688</v>
      </c>
      <c r="I169" s="243">
        <v>767</v>
      </c>
      <c r="J169" s="203">
        <v>846</v>
      </c>
      <c r="K169" s="259">
        <v>495</v>
      </c>
      <c r="L169" s="259">
        <v>528</v>
      </c>
      <c r="M169" s="259">
        <v>658</v>
      </c>
      <c r="N169" s="259">
        <v>875</v>
      </c>
      <c r="O169" s="259">
        <v>1011</v>
      </c>
      <c r="P169" s="203">
        <v>1097</v>
      </c>
    </row>
    <row r="170" spans="1:16">
      <c r="A170" t="s">
        <v>220</v>
      </c>
      <c r="B170" t="s">
        <v>770</v>
      </c>
      <c r="C170" t="s">
        <v>220</v>
      </c>
      <c r="E170" s="243">
        <v>488</v>
      </c>
      <c r="F170" s="243">
        <v>492</v>
      </c>
      <c r="G170" s="243">
        <v>630</v>
      </c>
      <c r="H170" s="243">
        <v>726</v>
      </c>
      <c r="I170" s="243">
        <v>811</v>
      </c>
      <c r="J170" s="203">
        <v>895</v>
      </c>
      <c r="K170" s="259">
        <v>488</v>
      </c>
      <c r="L170" s="259">
        <v>492</v>
      </c>
      <c r="M170" s="259">
        <v>658</v>
      </c>
      <c r="N170" s="259">
        <v>817</v>
      </c>
      <c r="O170" s="259">
        <v>1044</v>
      </c>
      <c r="P170" s="203">
        <v>1142</v>
      </c>
    </row>
    <row r="171" spans="1:16">
      <c r="A171" t="s">
        <v>221</v>
      </c>
      <c r="B171" t="s">
        <v>773</v>
      </c>
      <c r="C171" t="s">
        <v>221</v>
      </c>
      <c r="E171" s="243">
        <v>516</v>
      </c>
      <c r="F171" s="243">
        <v>553</v>
      </c>
      <c r="G171" s="243">
        <v>663</v>
      </c>
      <c r="H171" s="243">
        <v>767</v>
      </c>
      <c r="I171" s="243">
        <v>856</v>
      </c>
      <c r="J171" s="203">
        <v>944</v>
      </c>
      <c r="K171" s="259">
        <v>532</v>
      </c>
      <c r="L171" s="259">
        <v>610</v>
      </c>
      <c r="M171" s="259">
        <v>706</v>
      </c>
      <c r="N171" s="259">
        <v>964</v>
      </c>
      <c r="O171" s="259">
        <v>968</v>
      </c>
      <c r="P171" s="203">
        <v>1113</v>
      </c>
    </row>
    <row r="172" spans="1:16">
      <c r="A172" s="163" t="s">
        <v>57</v>
      </c>
      <c r="B172" s="163" t="s">
        <v>775</v>
      </c>
      <c r="C172" s="163" t="s">
        <v>57</v>
      </c>
      <c r="E172" s="243">
        <v>607</v>
      </c>
      <c r="F172" s="243">
        <v>650</v>
      </c>
      <c r="G172" s="243">
        <v>780</v>
      </c>
      <c r="H172" s="243">
        <v>901</v>
      </c>
      <c r="I172" s="243">
        <v>1005</v>
      </c>
      <c r="J172" s="203">
        <v>1109</v>
      </c>
      <c r="K172" s="259">
        <v>684</v>
      </c>
      <c r="L172" s="259">
        <v>773</v>
      </c>
      <c r="M172" s="259">
        <v>948</v>
      </c>
      <c r="N172" s="259">
        <v>1217</v>
      </c>
      <c r="O172" s="259">
        <v>1338</v>
      </c>
      <c r="P172" s="203">
        <v>1457</v>
      </c>
    </row>
    <row r="173" spans="1:16">
      <c r="A173" t="s">
        <v>222</v>
      </c>
      <c r="B173" t="s">
        <v>778</v>
      </c>
      <c r="C173" t="s">
        <v>222</v>
      </c>
      <c r="E173" s="243">
        <v>482</v>
      </c>
      <c r="F173" s="243">
        <v>513</v>
      </c>
      <c r="G173" s="243">
        <v>620</v>
      </c>
      <c r="H173" s="243">
        <v>716</v>
      </c>
      <c r="I173" s="243">
        <v>800</v>
      </c>
      <c r="J173" s="203">
        <v>882</v>
      </c>
      <c r="K173" s="259">
        <v>509</v>
      </c>
      <c r="L173" s="259">
        <v>513</v>
      </c>
      <c r="M173" s="259">
        <v>676</v>
      </c>
      <c r="N173" s="259">
        <v>839</v>
      </c>
      <c r="O173" s="259">
        <v>1079</v>
      </c>
      <c r="P173" s="203">
        <v>1171</v>
      </c>
    </row>
    <row r="174" spans="1:16">
      <c r="A174" t="s">
        <v>223</v>
      </c>
      <c r="B174" t="s">
        <v>781</v>
      </c>
      <c r="C174" t="s">
        <v>223</v>
      </c>
      <c r="E174" s="243">
        <v>406</v>
      </c>
      <c r="F174" s="243">
        <v>492</v>
      </c>
      <c r="G174" s="243">
        <v>593</v>
      </c>
      <c r="H174" s="243">
        <v>685</v>
      </c>
      <c r="I174" s="243">
        <v>765</v>
      </c>
      <c r="J174" s="203">
        <v>843</v>
      </c>
      <c r="K174" s="259">
        <v>406</v>
      </c>
      <c r="L174" s="259">
        <v>492</v>
      </c>
      <c r="M174" s="259">
        <v>658</v>
      </c>
      <c r="N174" s="259">
        <v>930</v>
      </c>
      <c r="O174" s="259">
        <v>1018</v>
      </c>
      <c r="P174" s="203">
        <v>1104</v>
      </c>
    </row>
    <row r="175" spans="1:16">
      <c r="A175" t="s">
        <v>224</v>
      </c>
      <c r="B175" t="s">
        <v>784</v>
      </c>
      <c r="C175" t="s">
        <v>224</v>
      </c>
      <c r="E175" s="243">
        <v>458</v>
      </c>
      <c r="F175" s="243">
        <v>491</v>
      </c>
      <c r="G175" s="243">
        <v>590</v>
      </c>
      <c r="H175" s="243">
        <v>681</v>
      </c>
      <c r="I175" s="243">
        <v>760</v>
      </c>
      <c r="J175" s="203">
        <v>838</v>
      </c>
      <c r="K175" s="259">
        <v>495</v>
      </c>
      <c r="L175" s="259">
        <v>521</v>
      </c>
      <c r="M175" s="259">
        <v>658</v>
      </c>
      <c r="N175" s="259">
        <v>865</v>
      </c>
      <c r="O175" s="259">
        <v>994</v>
      </c>
      <c r="P175" s="203">
        <v>1078</v>
      </c>
    </row>
    <row r="176" spans="1:16">
      <c r="A176" t="s">
        <v>225</v>
      </c>
      <c r="B176" t="s">
        <v>787</v>
      </c>
      <c r="C176" t="s">
        <v>225</v>
      </c>
      <c r="E176" s="243">
        <v>463</v>
      </c>
      <c r="F176" s="243">
        <v>496</v>
      </c>
      <c r="G176" s="243">
        <v>596</v>
      </c>
      <c r="H176" s="243">
        <v>689</v>
      </c>
      <c r="I176" s="243">
        <v>768</v>
      </c>
      <c r="J176" s="203">
        <v>848</v>
      </c>
      <c r="K176" s="259">
        <v>619</v>
      </c>
      <c r="L176" s="259">
        <v>629</v>
      </c>
      <c r="M176" s="259">
        <v>774</v>
      </c>
      <c r="N176" s="259">
        <v>914</v>
      </c>
      <c r="O176" s="259">
        <v>1000</v>
      </c>
      <c r="P176" s="203">
        <v>1085</v>
      </c>
    </row>
    <row r="177" spans="1:16">
      <c r="A177" t="s">
        <v>226</v>
      </c>
      <c r="B177" t="s">
        <v>790</v>
      </c>
      <c r="C177" t="s">
        <v>226</v>
      </c>
      <c r="E177" s="243">
        <v>468</v>
      </c>
      <c r="F177" s="243">
        <v>501</v>
      </c>
      <c r="G177" s="243">
        <v>602</v>
      </c>
      <c r="H177" s="243">
        <v>695</v>
      </c>
      <c r="I177" s="243">
        <v>776</v>
      </c>
      <c r="J177" s="203">
        <v>856</v>
      </c>
      <c r="K177" s="259">
        <v>563</v>
      </c>
      <c r="L177" s="259">
        <v>571</v>
      </c>
      <c r="M177" s="259">
        <v>748</v>
      </c>
      <c r="N177" s="259">
        <v>917</v>
      </c>
      <c r="O177" s="259">
        <v>1003</v>
      </c>
      <c r="P177" s="203">
        <v>1088</v>
      </c>
    </row>
    <row r="178" spans="1:16">
      <c r="A178" t="s">
        <v>227</v>
      </c>
      <c r="B178" t="s">
        <v>793</v>
      </c>
      <c r="C178" t="s">
        <v>227</v>
      </c>
      <c r="E178" s="243">
        <v>430</v>
      </c>
      <c r="F178" s="243">
        <v>491</v>
      </c>
      <c r="G178" s="243">
        <v>590</v>
      </c>
      <c r="H178" s="243">
        <v>681</v>
      </c>
      <c r="I178" s="243">
        <v>760</v>
      </c>
      <c r="J178" s="203">
        <v>838</v>
      </c>
      <c r="K178" s="259">
        <v>430</v>
      </c>
      <c r="L178" s="259">
        <v>569</v>
      </c>
      <c r="M178" s="259">
        <v>658</v>
      </c>
      <c r="N178" s="259">
        <v>899</v>
      </c>
      <c r="O178" s="259">
        <v>902</v>
      </c>
      <c r="P178" s="203">
        <v>1037</v>
      </c>
    </row>
    <row r="179" spans="1:16">
      <c r="A179" t="s">
        <v>228</v>
      </c>
      <c r="B179" t="s">
        <v>796</v>
      </c>
      <c r="C179" t="s">
        <v>228</v>
      </c>
      <c r="E179" s="243">
        <v>463</v>
      </c>
      <c r="F179" s="243">
        <v>496</v>
      </c>
      <c r="G179" s="243">
        <v>596</v>
      </c>
      <c r="H179" s="243">
        <v>688</v>
      </c>
      <c r="I179" s="243">
        <v>767</v>
      </c>
      <c r="J179" s="203">
        <v>846</v>
      </c>
      <c r="K179" s="259">
        <v>495</v>
      </c>
      <c r="L179" s="259">
        <v>569</v>
      </c>
      <c r="M179" s="259">
        <v>658</v>
      </c>
      <c r="N179" s="259">
        <v>846</v>
      </c>
      <c r="O179" s="259">
        <v>994</v>
      </c>
      <c r="P179" s="203">
        <v>1078</v>
      </c>
    </row>
    <row r="180" spans="1:16">
      <c r="A180" s="163" t="s">
        <v>38</v>
      </c>
      <c r="B180" s="163" t="s">
        <v>799</v>
      </c>
      <c r="C180" s="163" t="s">
        <v>38</v>
      </c>
      <c r="E180" s="243">
        <v>508</v>
      </c>
      <c r="F180" s="243">
        <v>545</v>
      </c>
      <c r="G180" s="243">
        <v>653</v>
      </c>
      <c r="H180" s="243">
        <v>755</v>
      </c>
      <c r="I180" s="243">
        <v>842</v>
      </c>
      <c r="J180" s="203">
        <v>930</v>
      </c>
      <c r="K180" s="259">
        <v>645</v>
      </c>
      <c r="L180" s="259">
        <v>693</v>
      </c>
      <c r="M180" s="259">
        <v>833</v>
      </c>
      <c r="N180" s="259">
        <v>954</v>
      </c>
      <c r="O180" s="259">
        <v>1045</v>
      </c>
      <c r="P180" s="203">
        <v>1135</v>
      </c>
    </row>
    <row r="181" spans="1:16">
      <c r="A181" t="s">
        <v>229</v>
      </c>
      <c r="B181" t="s">
        <v>802</v>
      </c>
      <c r="C181" t="s">
        <v>229</v>
      </c>
      <c r="E181" s="243">
        <v>548</v>
      </c>
      <c r="F181" s="243">
        <v>587</v>
      </c>
      <c r="G181" s="243">
        <v>705</v>
      </c>
      <c r="H181" s="243">
        <v>814</v>
      </c>
      <c r="I181" s="243">
        <v>908</v>
      </c>
      <c r="J181" s="203">
        <v>1002</v>
      </c>
      <c r="K181" s="259">
        <v>559</v>
      </c>
      <c r="L181" s="259">
        <v>631</v>
      </c>
      <c r="M181" s="259">
        <v>743</v>
      </c>
      <c r="N181" s="259">
        <v>944</v>
      </c>
      <c r="O181" s="259">
        <v>1189</v>
      </c>
      <c r="P181" s="203">
        <v>1293</v>
      </c>
    </row>
    <row r="182" spans="1:16">
      <c r="A182" t="s">
        <v>230</v>
      </c>
      <c r="B182" t="s">
        <v>805</v>
      </c>
      <c r="C182" t="s">
        <v>230</v>
      </c>
      <c r="E182" s="243">
        <v>453</v>
      </c>
      <c r="F182" s="243">
        <v>549</v>
      </c>
      <c r="G182" s="243">
        <v>721</v>
      </c>
      <c r="H182" s="243">
        <v>833</v>
      </c>
      <c r="I182" s="243">
        <v>930</v>
      </c>
      <c r="J182" s="203">
        <v>1026</v>
      </c>
      <c r="K182" s="259">
        <v>453</v>
      </c>
      <c r="L182" s="259">
        <v>549</v>
      </c>
      <c r="M182" s="259">
        <v>735</v>
      </c>
      <c r="N182" s="259">
        <v>954</v>
      </c>
      <c r="O182" s="259">
        <v>1208</v>
      </c>
      <c r="P182" s="203">
        <v>1314</v>
      </c>
    </row>
    <row r="183" spans="1:16">
      <c r="A183" s="163" t="s">
        <v>32</v>
      </c>
      <c r="B183" s="163" t="s">
        <v>807</v>
      </c>
      <c r="C183" s="163" t="s">
        <v>32</v>
      </c>
      <c r="E183" s="243">
        <v>506</v>
      </c>
      <c r="F183" s="243">
        <v>548</v>
      </c>
      <c r="G183" s="243">
        <v>657</v>
      </c>
      <c r="H183" s="243">
        <v>759</v>
      </c>
      <c r="I183" s="243">
        <v>847</v>
      </c>
      <c r="J183" s="203">
        <v>935</v>
      </c>
      <c r="K183" s="259">
        <v>506</v>
      </c>
      <c r="L183" s="259">
        <v>661</v>
      </c>
      <c r="M183" s="259">
        <v>805</v>
      </c>
      <c r="N183" s="259">
        <v>979</v>
      </c>
      <c r="O183" s="259">
        <v>1073</v>
      </c>
      <c r="P183" s="203">
        <v>1165</v>
      </c>
    </row>
    <row r="184" spans="1:16">
      <c r="A184" t="s">
        <v>231</v>
      </c>
      <c r="B184" t="s">
        <v>810</v>
      </c>
      <c r="C184" t="s">
        <v>231</v>
      </c>
      <c r="E184" s="243">
        <v>465</v>
      </c>
      <c r="F184" s="243">
        <v>498</v>
      </c>
      <c r="G184" s="243">
        <v>597</v>
      </c>
      <c r="H184" s="243">
        <v>690</v>
      </c>
      <c r="I184" s="243">
        <v>770</v>
      </c>
      <c r="J184" s="203">
        <v>850</v>
      </c>
      <c r="K184" s="259">
        <v>570</v>
      </c>
      <c r="L184" s="259">
        <v>574</v>
      </c>
      <c r="M184" s="259">
        <v>768</v>
      </c>
      <c r="N184" s="259">
        <v>909</v>
      </c>
      <c r="O184" s="259">
        <v>994</v>
      </c>
      <c r="P184" s="203">
        <v>1078</v>
      </c>
    </row>
    <row r="185" spans="1:16">
      <c r="A185" t="s">
        <v>232</v>
      </c>
      <c r="B185" t="s">
        <v>813</v>
      </c>
      <c r="C185" t="s">
        <v>232</v>
      </c>
      <c r="E185" s="243">
        <v>489</v>
      </c>
      <c r="F185" s="243">
        <v>492</v>
      </c>
      <c r="G185" s="243">
        <v>659</v>
      </c>
      <c r="H185" s="243">
        <v>802</v>
      </c>
      <c r="I185" s="243">
        <v>895</v>
      </c>
      <c r="J185" s="203">
        <v>988</v>
      </c>
      <c r="K185" s="259">
        <v>489</v>
      </c>
      <c r="L185" s="259">
        <v>492</v>
      </c>
      <c r="M185" s="259">
        <v>659</v>
      </c>
      <c r="N185" s="259">
        <v>822</v>
      </c>
      <c r="O185" s="259">
        <v>1105</v>
      </c>
      <c r="P185" s="203">
        <v>1201</v>
      </c>
    </row>
    <row r="186" spans="1:16">
      <c r="A186" s="163" t="s">
        <v>48</v>
      </c>
      <c r="B186" s="163" t="s">
        <v>815</v>
      </c>
      <c r="C186" s="163" t="s">
        <v>48</v>
      </c>
      <c r="E186" s="243">
        <v>610</v>
      </c>
      <c r="F186" s="243">
        <v>653</v>
      </c>
      <c r="G186" s="243">
        <v>785</v>
      </c>
      <c r="H186" s="243">
        <v>906</v>
      </c>
      <c r="I186" s="243">
        <v>1011</v>
      </c>
      <c r="J186" s="203">
        <v>1116</v>
      </c>
      <c r="K186" s="259">
        <v>624</v>
      </c>
      <c r="L186" s="259">
        <v>718</v>
      </c>
      <c r="M186" s="259">
        <v>913</v>
      </c>
      <c r="N186" s="259">
        <v>1201</v>
      </c>
      <c r="O186" s="259">
        <v>1320</v>
      </c>
      <c r="P186" s="203">
        <v>1438</v>
      </c>
    </row>
    <row r="187" spans="1:16">
      <c r="A187" t="s">
        <v>233</v>
      </c>
      <c r="B187" t="s">
        <v>818</v>
      </c>
      <c r="C187" t="s">
        <v>233</v>
      </c>
      <c r="E187" s="243">
        <v>458</v>
      </c>
      <c r="F187" s="243">
        <v>491</v>
      </c>
      <c r="G187" s="243">
        <v>590</v>
      </c>
      <c r="H187" s="243">
        <v>681</v>
      </c>
      <c r="I187" s="243">
        <v>760</v>
      </c>
      <c r="J187" s="203">
        <v>838</v>
      </c>
      <c r="K187" s="259">
        <v>495</v>
      </c>
      <c r="L187" s="259">
        <v>569</v>
      </c>
      <c r="M187" s="259">
        <v>658</v>
      </c>
      <c r="N187" s="259">
        <v>860</v>
      </c>
      <c r="O187" s="259">
        <v>994</v>
      </c>
      <c r="P187" s="203">
        <v>1078</v>
      </c>
    </row>
    <row r="188" spans="1:16">
      <c r="A188" t="s">
        <v>234</v>
      </c>
      <c r="B188" t="s">
        <v>821</v>
      </c>
      <c r="C188" t="s">
        <v>234</v>
      </c>
      <c r="E188" s="243">
        <v>459</v>
      </c>
      <c r="F188" s="243">
        <v>523</v>
      </c>
      <c r="G188" s="243">
        <v>628</v>
      </c>
      <c r="H188" s="243">
        <v>725</v>
      </c>
      <c r="I188" s="243">
        <v>810</v>
      </c>
      <c r="J188" s="203">
        <v>893</v>
      </c>
      <c r="K188" s="259">
        <v>459</v>
      </c>
      <c r="L188" s="259">
        <v>569</v>
      </c>
      <c r="M188" s="259">
        <v>700</v>
      </c>
      <c r="N188" s="259">
        <v>869</v>
      </c>
      <c r="O188" s="259">
        <v>996</v>
      </c>
      <c r="P188" s="203">
        <v>1081</v>
      </c>
    </row>
    <row r="189" spans="1:16">
      <c r="A189" t="s">
        <v>235</v>
      </c>
      <c r="B189" t="s">
        <v>824</v>
      </c>
      <c r="C189" t="s">
        <v>235</v>
      </c>
      <c r="E189" s="243">
        <v>448</v>
      </c>
      <c r="F189" s="243">
        <v>491</v>
      </c>
      <c r="G189" s="243">
        <v>590</v>
      </c>
      <c r="H189" s="243">
        <v>681</v>
      </c>
      <c r="I189" s="243">
        <v>760</v>
      </c>
      <c r="J189" s="203">
        <v>838</v>
      </c>
      <c r="K189" s="259">
        <v>448</v>
      </c>
      <c r="L189" s="259">
        <v>524</v>
      </c>
      <c r="M189" s="259">
        <v>702</v>
      </c>
      <c r="N189" s="259">
        <v>909</v>
      </c>
      <c r="O189" s="259">
        <v>994</v>
      </c>
      <c r="P189" s="203">
        <v>1078</v>
      </c>
    </row>
    <row r="190" spans="1:16">
      <c r="A190" s="163" t="s">
        <v>23</v>
      </c>
      <c r="B190" s="163" t="s">
        <v>826</v>
      </c>
      <c r="C190" s="163" t="s">
        <v>23</v>
      </c>
      <c r="E190" s="243">
        <v>507</v>
      </c>
      <c r="F190" s="243">
        <v>595</v>
      </c>
      <c r="G190" s="243">
        <v>713</v>
      </c>
      <c r="H190" s="243">
        <v>824</v>
      </c>
      <c r="I190" s="243">
        <v>920</v>
      </c>
      <c r="J190" s="203">
        <v>1015</v>
      </c>
      <c r="K190" s="259">
        <v>507</v>
      </c>
      <c r="L190" s="259">
        <v>622</v>
      </c>
      <c r="M190" s="259">
        <v>814</v>
      </c>
      <c r="N190" s="259">
        <v>1076</v>
      </c>
      <c r="O190" s="259">
        <v>1209</v>
      </c>
      <c r="P190" s="203">
        <v>1316</v>
      </c>
    </row>
    <row r="191" spans="1:16">
      <c r="A191" t="s">
        <v>236</v>
      </c>
      <c r="B191" t="s">
        <v>829</v>
      </c>
      <c r="C191" t="s">
        <v>236</v>
      </c>
      <c r="E191" s="243">
        <v>458</v>
      </c>
      <c r="F191" s="243">
        <v>491</v>
      </c>
      <c r="G191" s="243">
        <v>590</v>
      </c>
      <c r="H191" s="243">
        <v>681</v>
      </c>
      <c r="I191" s="243">
        <v>760</v>
      </c>
      <c r="J191" s="203">
        <v>838</v>
      </c>
      <c r="K191" s="259">
        <v>495</v>
      </c>
      <c r="L191" s="259">
        <v>569</v>
      </c>
      <c r="M191" s="259">
        <v>658</v>
      </c>
      <c r="N191" s="259">
        <v>909</v>
      </c>
      <c r="O191" s="259">
        <v>994</v>
      </c>
      <c r="P191" s="203">
        <v>1078</v>
      </c>
    </row>
    <row r="192" spans="1:16">
      <c r="A192" t="s">
        <v>237</v>
      </c>
      <c r="B192" t="s">
        <v>832</v>
      </c>
      <c r="C192" t="s">
        <v>237</v>
      </c>
      <c r="E192" s="243">
        <v>488</v>
      </c>
      <c r="F192" s="243">
        <v>492</v>
      </c>
      <c r="G192" s="243">
        <v>643</v>
      </c>
      <c r="H192" s="243">
        <v>743</v>
      </c>
      <c r="I192" s="243">
        <v>830</v>
      </c>
      <c r="J192" s="203">
        <v>916</v>
      </c>
      <c r="K192" s="259">
        <v>488</v>
      </c>
      <c r="L192" s="259">
        <v>492</v>
      </c>
      <c r="M192" s="259">
        <v>658</v>
      </c>
      <c r="N192" s="259">
        <v>959</v>
      </c>
      <c r="O192" s="259">
        <v>1044</v>
      </c>
      <c r="P192" s="203">
        <v>1167</v>
      </c>
    </row>
    <row r="193" spans="1:16">
      <c r="A193" s="163" t="s">
        <v>24</v>
      </c>
      <c r="B193" s="163" t="s">
        <v>834</v>
      </c>
      <c r="C193" s="163" t="s">
        <v>24</v>
      </c>
      <c r="E193" s="243">
        <v>507</v>
      </c>
      <c r="F193" s="243">
        <v>595</v>
      </c>
      <c r="G193" s="243">
        <v>713</v>
      </c>
      <c r="H193" s="243">
        <v>824</v>
      </c>
      <c r="I193" s="243">
        <v>920</v>
      </c>
      <c r="J193" s="203">
        <v>1015</v>
      </c>
      <c r="K193" s="259">
        <v>507</v>
      </c>
      <c r="L193" s="259">
        <v>622</v>
      </c>
      <c r="M193" s="259">
        <v>814</v>
      </c>
      <c r="N193" s="259">
        <v>1076</v>
      </c>
      <c r="O193" s="259">
        <v>1209</v>
      </c>
      <c r="P193" s="203">
        <v>1316</v>
      </c>
    </row>
    <row r="194" spans="1:16">
      <c r="A194" t="s">
        <v>238</v>
      </c>
      <c r="B194" t="s">
        <v>837</v>
      </c>
      <c r="C194" t="s">
        <v>238</v>
      </c>
      <c r="E194" s="243">
        <v>495</v>
      </c>
      <c r="F194" s="243">
        <v>521</v>
      </c>
      <c r="G194" s="243">
        <v>658</v>
      </c>
      <c r="H194" s="243">
        <v>821</v>
      </c>
      <c r="I194" s="243">
        <v>917</v>
      </c>
      <c r="J194" s="203">
        <v>1011</v>
      </c>
      <c r="K194" s="259">
        <v>495</v>
      </c>
      <c r="L194" s="259">
        <v>521</v>
      </c>
      <c r="M194" s="259">
        <v>658</v>
      </c>
      <c r="N194" s="259">
        <v>940</v>
      </c>
      <c r="O194" s="259">
        <v>1044</v>
      </c>
      <c r="P194" s="203">
        <v>1201</v>
      </c>
    </row>
    <row r="195" spans="1:16">
      <c r="A195" t="s">
        <v>239</v>
      </c>
      <c r="B195" t="s">
        <v>840</v>
      </c>
      <c r="C195" t="s">
        <v>239</v>
      </c>
      <c r="E195" s="243">
        <v>458</v>
      </c>
      <c r="F195" s="243">
        <v>491</v>
      </c>
      <c r="G195" s="243">
        <v>590</v>
      </c>
      <c r="H195" s="243">
        <v>681</v>
      </c>
      <c r="I195" s="243">
        <v>760</v>
      </c>
      <c r="J195" s="203">
        <v>838</v>
      </c>
      <c r="K195" s="259">
        <v>495</v>
      </c>
      <c r="L195" s="259">
        <v>521</v>
      </c>
      <c r="M195" s="259">
        <v>658</v>
      </c>
      <c r="N195" s="259">
        <v>909</v>
      </c>
      <c r="O195" s="259">
        <v>994</v>
      </c>
      <c r="P195" s="203">
        <v>1078</v>
      </c>
    </row>
    <row r="196" spans="1:16">
      <c r="A196" t="s">
        <v>240</v>
      </c>
      <c r="B196" t="s">
        <v>843</v>
      </c>
      <c r="C196" t="s">
        <v>240</v>
      </c>
      <c r="E196" s="243">
        <v>458</v>
      </c>
      <c r="F196" s="243">
        <v>491</v>
      </c>
      <c r="G196" s="243">
        <v>590</v>
      </c>
      <c r="H196" s="243">
        <v>681</v>
      </c>
      <c r="I196" s="243">
        <v>760</v>
      </c>
      <c r="J196" s="203">
        <v>838</v>
      </c>
      <c r="K196" s="259">
        <v>488</v>
      </c>
      <c r="L196" s="259">
        <v>492</v>
      </c>
      <c r="M196" s="259">
        <v>658</v>
      </c>
      <c r="N196" s="259">
        <v>903</v>
      </c>
      <c r="O196" s="259">
        <v>994</v>
      </c>
      <c r="P196" s="203">
        <v>1078</v>
      </c>
    </row>
    <row r="197" spans="1:16">
      <c r="A197" t="s">
        <v>241</v>
      </c>
      <c r="B197" t="s">
        <v>846</v>
      </c>
      <c r="C197" t="s">
        <v>241</v>
      </c>
      <c r="E197" s="243">
        <v>458</v>
      </c>
      <c r="F197" s="243">
        <v>491</v>
      </c>
      <c r="G197" s="243">
        <v>590</v>
      </c>
      <c r="H197" s="243">
        <v>681</v>
      </c>
      <c r="I197" s="243">
        <v>760</v>
      </c>
      <c r="J197" s="203">
        <v>838</v>
      </c>
      <c r="K197" s="259">
        <v>495</v>
      </c>
      <c r="L197" s="259">
        <v>522</v>
      </c>
      <c r="M197" s="259">
        <v>658</v>
      </c>
      <c r="N197" s="259">
        <v>840</v>
      </c>
      <c r="O197" s="259">
        <v>994</v>
      </c>
      <c r="P197" s="203">
        <v>1078</v>
      </c>
    </row>
    <row r="198" spans="1:16">
      <c r="A198" t="s">
        <v>242</v>
      </c>
      <c r="B198" t="s">
        <v>849</v>
      </c>
      <c r="C198" t="s">
        <v>242</v>
      </c>
      <c r="E198" s="243">
        <v>475</v>
      </c>
      <c r="F198" s="243">
        <v>508</v>
      </c>
      <c r="G198" s="243">
        <v>610</v>
      </c>
      <c r="H198" s="243">
        <v>705</v>
      </c>
      <c r="I198" s="243">
        <v>786</v>
      </c>
      <c r="J198" s="203">
        <v>868</v>
      </c>
      <c r="K198" s="259">
        <v>495</v>
      </c>
      <c r="L198" s="259">
        <v>538</v>
      </c>
      <c r="M198" s="259">
        <v>658</v>
      </c>
      <c r="N198" s="259">
        <v>872</v>
      </c>
      <c r="O198" s="259">
        <v>1025</v>
      </c>
      <c r="P198" s="203">
        <v>1112</v>
      </c>
    </row>
    <row r="199" spans="1:16">
      <c r="A199" t="s">
        <v>243</v>
      </c>
      <c r="B199" t="s">
        <v>852</v>
      </c>
      <c r="C199" t="s">
        <v>243</v>
      </c>
      <c r="E199" s="243">
        <v>520</v>
      </c>
      <c r="F199" s="243">
        <v>548</v>
      </c>
      <c r="G199" s="243">
        <v>691</v>
      </c>
      <c r="H199" s="243">
        <v>908</v>
      </c>
      <c r="I199" s="243">
        <v>1096</v>
      </c>
      <c r="J199" s="203">
        <v>1258</v>
      </c>
      <c r="K199" s="259">
        <v>520</v>
      </c>
      <c r="L199" s="259">
        <v>548</v>
      </c>
      <c r="M199" s="259">
        <v>691</v>
      </c>
      <c r="N199" s="259">
        <v>908</v>
      </c>
      <c r="O199" s="259">
        <v>1096</v>
      </c>
      <c r="P199" s="203">
        <v>1260</v>
      </c>
    </row>
    <row r="200" spans="1:16">
      <c r="A200" s="163" t="s">
        <v>36</v>
      </c>
      <c r="B200" s="163" t="s">
        <v>854</v>
      </c>
      <c r="C200" s="163" t="s">
        <v>36</v>
      </c>
      <c r="E200" s="243">
        <v>533</v>
      </c>
      <c r="F200" s="243">
        <v>571</v>
      </c>
      <c r="G200" s="243">
        <v>686</v>
      </c>
      <c r="H200" s="243">
        <v>791</v>
      </c>
      <c r="I200" s="243">
        <v>883</v>
      </c>
      <c r="J200" s="203">
        <v>975</v>
      </c>
      <c r="K200" s="259">
        <v>654</v>
      </c>
      <c r="L200" s="259">
        <v>703</v>
      </c>
      <c r="M200" s="259">
        <v>862</v>
      </c>
      <c r="N200" s="259">
        <v>1047</v>
      </c>
      <c r="O200" s="259">
        <v>1148</v>
      </c>
      <c r="P200" s="203">
        <v>1248</v>
      </c>
    </row>
    <row r="201" spans="1:16">
      <c r="A201" s="163" t="s">
        <v>49</v>
      </c>
      <c r="B201" s="163" t="s">
        <v>856</v>
      </c>
      <c r="C201" s="163" t="s">
        <v>49</v>
      </c>
      <c r="E201" s="243">
        <v>627</v>
      </c>
      <c r="F201" s="243">
        <v>672</v>
      </c>
      <c r="G201" s="243">
        <v>807</v>
      </c>
      <c r="H201" s="243">
        <v>932</v>
      </c>
      <c r="I201" s="243">
        <v>1040</v>
      </c>
      <c r="J201" s="203">
        <v>1148</v>
      </c>
      <c r="K201" s="259">
        <v>667</v>
      </c>
      <c r="L201" s="259">
        <v>796</v>
      </c>
      <c r="M201" s="259">
        <v>986</v>
      </c>
      <c r="N201" s="259">
        <v>1242</v>
      </c>
      <c r="O201" s="259">
        <v>1365</v>
      </c>
      <c r="P201" s="203">
        <v>1488</v>
      </c>
    </row>
    <row r="202" spans="1:16">
      <c r="A202" t="s">
        <v>244</v>
      </c>
      <c r="B202" t="s">
        <v>859</v>
      </c>
      <c r="C202" t="s">
        <v>244</v>
      </c>
      <c r="E202" s="243">
        <v>458</v>
      </c>
      <c r="F202" s="243">
        <v>491</v>
      </c>
      <c r="G202" s="243">
        <v>590</v>
      </c>
      <c r="H202" s="243">
        <v>681</v>
      </c>
      <c r="I202" s="243">
        <v>760</v>
      </c>
      <c r="J202" s="203">
        <v>838</v>
      </c>
      <c r="K202" s="259">
        <v>495</v>
      </c>
      <c r="L202" s="259">
        <v>499</v>
      </c>
      <c r="M202" s="259">
        <v>658</v>
      </c>
      <c r="N202" s="259">
        <v>893</v>
      </c>
      <c r="O202" s="259">
        <v>994</v>
      </c>
      <c r="P202" s="203">
        <v>1078</v>
      </c>
    </row>
    <row r="203" spans="1:16">
      <c r="A203" s="163" t="s">
        <v>245</v>
      </c>
      <c r="B203" s="163" t="s">
        <v>862</v>
      </c>
      <c r="C203" s="163" t="s">
        <v>245</v>
      </c>
      <c r="E203" s="243">
        <v>460</v>
      </c>
      <c r="F203" s="243">
        <v>495</v>
      </c>
      <c r="G203" s="243">
        <v>662</v>
      </c>
      <c r="H203" s="243">
        <v>770</v>
      </c>
      <c r="I203" s="243">
        <v>858</v>
      </c>
      <c r="J203" s="203">
        <v>948</v>
      </c>
      <c r="K203" s="259">
        <v>460</v>
      </c>
      <c r="L203" s="259">
        <v>495</v>
      </c>
      <c r="M203" s="259">
        <v>662</v>
      </c>
      <c r="N203" s="259">
        <v>877</v>
      </c>
      <c r="O203" s="259">
        <v>907</v>
      </c>
      <c r="P203" s="203">
        <v>1043</v>
      </c>
    </row>
    <row r="204" spans="1:16">
      <c r="A204" t="s">
        <v>246</v>
      </c>
      <c r="B204" t="s">
        <v>865</v>
      </c>
      <c r="C204" t="s">
        <v>246</v>
      </c>
      <c r="E204" s="243">
        <v>458</v>
      </c>
      <c r="F204" s="243">
        <v>491</v>
      </c>
      <c r="G204" s="243">
        <v>590</v>
      </c>
      <c r="H204" s="243">
        <v>681</v>
      </c>
      <c r="I204" s="243">
        <v>760</v>
      </c>
      <c r="J204" s="203">
        <v>838</v>
      </c>
      <c r="K204" s="259">
        <v>501</v>
      </c>
      <c r="L204" s="259">
        <v>528</v>
      </c>
      <c r="M204" s="259">
        <v>666</v>
      </c>
      <c r="N204" s="259">
        <v>826</v>
      </c>
      <c r="O204" s="259">
        <v>994</v>
      </c>
      <c r="P204" s="203">
        <v>1078</v>
      </c>
    </row>
    <row r="205" spans="1:16">
      <c r="A205" t="s">
        <v>247</v>
      </c>
      <c r="B205" t="s">
        <v>868</v>
      </c>
      <c r="C205" t="s">
        <v>247</v>
      </c>
      <c r="E205" s="243">
        <v>458</v>
      </c>
      <c r="F205" s="243">
        <v>491</v>
      </c>
      <c r="G205" s="243">
        <v>590</v>
      </c>
      <c r="H205" s="243">
        <v>681</v>
      </c>
      <c r="I205" s="243">
        <v>760</v>
      </c>
      <c r="J205" s="203">
        <v>838</v>
      </c>
      <c r="K205" s="259">
        <v>488</v>
      </c>
      <c r="L205" s="259">
        <v>492</v>
      </c>
      <c r="M205" s="259">
        <v>658</v>
      </c>
      <c r="N205" s="259">
        <v>857</v>
      </c>
      <c r="O205" s="259">
        <v>994</v>
      </c>
      <c r="P205" s="203">
        <v>1078</v>
      </c>
    </row>
    <row r="206" spans="1:16">
      <c r="A206" s="163" t="s">
        <v>58</v>
      </c>
      <c r="B206" s="163" t="s">
        <v>870</v>
      </c>
      <c r="C206" s="163" t="s">
        <v>58</v>
      </c>
      <c r="E206" s="243">
        <v>488</v>
      </c>
      <c r="F206" s="243">
        <v>492</v>
      </c>
      <c r="G206" s="243">
        <v>658</v>
      </c>
      <c r="H206" s="243">
        <v>901</v>
      </c>
      <c r="I206" s="243">
        <v>902</v>
      </c>
      <c r="J206" s="203">
        <v>1037</v>
      </c>
      <c r="K206" s="259">
        <v>488</v>
      </c>
      <c r="L206" s="259">
        <v>492</v>
      </c>
      <c r="M206" s="259">
        <v>658</v>
      </c>
      <c r="N206" s="259">
        <v>901</v>
      </c>
      <c r="O206" s="259">
        <v>902</v>
      </c>
      <c r="P206" s="203">
        <v>1037</v>
      </c>
    </row>
    <row r="207" spans="1:16">
      <c r="A207" s="163" t="s">
        <v>39</v>
      </c>
      <c r="B207" s="163" t="s">
        <v>872</v>
      </c>
      <c r="C207" s="163" t="s">
        <v>39</v>
      </c>
      <c r="E207" s="243">
        <v>508</v>
      </c>
      <c r="F207" s="243">
        <v>545</v>
      </c>
      <c r="G207" s="243">
        <v>653</v>
      </c>
      <c r="H207" s="243">
        <v>755</v>
      </c>
      <c r="I207" s="243">
        <v>842</v>
      </c>
      <c r="J207" s="203">
        <v>930</v>
      </c>
      <c r="K207" s="259">
        <v>645</v>
      </c>
      <c r="L207" s="259">
        <v>693</v>
      </c>
      <c r="M207" s="259">
        <v>833</v>
      </c>
      <c r="N207" s="259">
        <v>954</v>
      </c>
      <c r="O207" s="259">
        <v>1045</v>
      </c>
      <c r="P207" s="203">
        <v>1135</v>
      </c>
    </row>
    <row r="208" spans="1:16">
      <c r="A208" t="s">
        <v>248</v>
      </c>
      <c r="B208" t="s">
        <v>875</v>
      </c>
      <c r="C208" t="s">
        <v>248</v>
      </c>
      <c r="E208" s="243">
        <v>458</v>
      </c>
      <c r="F208" s="243">
        <v>491</v>
      </c>
      <c r="G208" s="243">
        <v>590</v>
      </c>
      <c r="H208" s="243">
        <v>681</v>
      </c>
      <c r="I208" s="243">
        <v>760</v>
      </c>
      <c r="J208" s="203">
        <v>838</v>
      </c>
      <c r="K208" s="259">
        <v>495</v>
      </c>
      <c r="L208" s="259">
        <v>521</v>
      </c>
      <c r="M208" s="259">
        <v>658</v>
      </c>
      <c r="N208" s="259">
        <v>909</v>
      </c>
      <c r="O208" s="259">
        <v>994</v>
      </c>
      <c r="P208" s="203">
        <v>1078</v>
      </c>
    </row>
    <row r="209" spans="1:16">
      <c r="A209" t="s">
        <v>249</v>
      </c>
      <c r="B209" t="s">
        <v>878</v>
      </c>
      <c r="C209" t="s">
        <v>249</v>
      </c>
      <c r="E209" s="243">
        <v>488</v>
      </c>
      <c r="F209" s="243">
        <v>492</v>
      </c>
      <c r="G209" s="243">
        <v>658</v>
      </c>
      <c r="H209" s="243">
        <v>836</v>
      </c>
      <c r="I209" s="243">
        <v>932</v>
      </c>
      <c r="J209" s="203">
        <v>1029</v>
      </c>
      <c r="K209" s="259">
        <v>488</v>
      </c>
      <c r="L209" s="259">
        <v>492</v>
      </c>
      <c r="M209" s="259">
        <v>658</v>
      </c>
      <c r="N209" s="259">
        <v>959</v>
      </c>
      <c r="O209" s="259">
        <v>1044</v>
      </c>
      <c r="P209" s="203">
        <v>1201</v>
      </c>
    </row>
    <row r="210" spans="1:16">
      <c r="A210" t="s">
        <v>250</v>
      </c>
      <c r="B210" t="s">
        <v>881</v>
      </c>
      <c r="C210" t="s">
        <v>250</v>
      </c>
      <c r="E210" s="243">
        <v>531</v>
      </c>
      <c r="F210" s="243">
        <v>569</v>
      </c>
      <c r="G210" s="243">
        <v>683</v>
      </c>
      <c r="H210" s="243">
        <v>789</v>
      </c>
      <c r="I210" s="243">
        <v>881</v>
      </c>
      <c r="J210" s="203">
        <v>971</v>
      </c>
      <c r="K210" s="259">
        <v>591</v>
      </c>
      <c r="L210" s="259">
        <v>595</v>
      </c>
      <c r="M210" s="259">
        <v>796</v>
      </c>
      <c r="N210" s="259">
        <v>1012</v>
      </c>
      <c r="O210" s="259">
        <v>1109</v>
      </c>
      <c r="P210" s="203">
        <v>1205</v>
      </c>
    </row>
    <row r="211" spans="1:16">
      <c r="A211" t="s">
        <v>251</v>
      </c>
      <c r="B211" t="s">
        <v>884</v>
      </c>
      <c r="C211" t="s">
        <v>251</v>
      </c>
      <c r="E211" s="243">
        <v>495</v>
      </c>
      <c r="F211" s="243">
        <v>560</v>
      </c>
      <c r="G211" s="243">
        <v>658</v>
      </c>
      <c r="H211" s="243">
        <v>776</v>
      </c>
      <c r="I211" s="243">
        <v>866</v>
      </c>
      <c r="J211" s="203">
        <v>956</v>
      </c>
      <c r="K211" s="259">
        <v>495</v>
      </c>
      <c r="L211" s="259">
        <v>569</v>
      </c>
      <c r="M211" s="259">
        <v>658</v>
      </c>
      <c r="N211" s="259">
        <v>959</v>
      </c>
      <c r="O211" s="259">
        <v>1109</v>
      </c>
      <c r="P211" s="203">
        <v>1205</v>
      </c>
    </row>
    <row r="212" spans="1:16">
      <c r="A212" t="s">
        <v>252</v>
      </c>
      <c r="B212" t="s">
        <v>887</v>
      </c>
      <c r="C212" t="s">
        <v>252</v>
      </c>
      <c r="E212" s="243">
        <v>458</v>
      </c>
      <c r="F212" s="243">
        <v>491</v>
      </c>
      <c r="G212" s="243">
        <v>590</v>
      </c>
      <c r="H212" s="243">
        <v>681</v>
      </c>
      <c r="I212" s="243">
        <v>760</v>
      </c>
      <c r="J212" s="203">
        <v>838</v>
      </c>
      <c r="K212" s="259">
        <v>488</v>
      </c>
      <c r="L212" s="259">
        <v>492</v>
      </c>
      <c r="M212" s="259">
        <v>658</v>
      </c>
      <c r="N212" s="259">
        <v>829</v>
      </c>
      <c r="O212" s="259">
        <v>994</v>
      </c>
      <c r="P212" s="203">
        <v>1078</v>
      </c>
    </row>
    <row r="213" spans="1:16">
      <c r="A213" t="s">
        <v>253</v>
      </c>
      <c r="B213" t="s">
        <v>890</v>
      </c>
      <c r="C213" t="s">
        <v>253</v>
      </c>
      <c r="E213" s="243">
        <v>495</v>
      </c>
      <c r="F213" s="243">
        <v>521</v>
      </c>
      <c r="G213" s="243">
        <v>658</v>
      </c>
      <c r="H213" s="243">
        <v>786</v>
      </c>
      <c r="I213" s="243">
        <v>877</v>
      </c>
      <c r="J213" s="203">
        <v>968</v>
      </c>
      <c r="K213" s="259">
        <v>495</v>
      </c>
      <c r="L213" s="259">
        <v>521</v>
      </c>
      <c r="M213" s="259">
        <v>658</v>
      </c>
      <c r="N213" s="259">
        <v>866</v>
      </c>
      <c r="O213" s="259">
        <v>1044</v>
      </c>
      <c r="P213" s="203">
        <v>1201</v>
      </c>
    </row>
    <row r="214" spans="1:16">
      <c r="A214" s="163" t="s">
        <v>86</v>
      </c>
      <c r="B214" s="163" t="s">
        <v>893</v>
      </c>
      <c r="C214" s="163" t="s">
        <v>86</v>
      </c>
      <c r="E214" s="243">
        <v>540</v>
      </c>
      <c r="F214" s="243">
        <v>578</v>
      </c>
      <c r="G214" s="243">
        <v>693</v>
      </c>
      <c r="H214" s="243">
        <v>801</v>
      </c>
      <c r="I214" s="243">
        <v>893</v>
      </c>
      <c r="J214" s="203">
        <v>986</v>
      </c>
      <c r="K214" s="259">
        <v>598</v>
      </c>
      <c r="L214" s="259">
        <v>692</v>
      </c>
      <c r="M214" s="259">
        <v>846</v>
      </c>
      <c r="N214" s="259">
        <v>1067</v>
      </c>
      <c r="O214" s="259">
        <v>1160</v>
      </c>
      <c r="P214" s="203">
        <v>1274</v>
      </c>
    </row>
    <row r="215" spans="1:16">
      <c r="A215" t="s">
        <v>254</v>
      </c>
      <c r="B215" t="s">
        <v>896</v>
      </c>
      <c r="C215" t="s">
        <v>254</v>
      </c>
      <c r="E215" s="243">
        <v>445</v>
      </c>
      <c r="F215" s="243">
        <v>531</v>
      </c>
      <c r="G215" s="243">
        <v>658</v>
      </c>
      <c r="H215" s="243">
        <v>918</v>
      </c>
      <c r="I215" s="243">
        <v>1023</v>
      </c>
      <c r="J215" s="203">
        <v>1130</v>
      </c>
      <c r="K215" s="259">
        <v>445</v>
      </c>
      <c r="L215" s="259">
        <v>531</v>
      </c>
      <c r="M215" s="259">
        <v>658</v>
      </c>
      <c r="N215" s="259">
        <v>959</v>
      </c>
      <c r="O215" s="259">
        <v>1129</v>
      </c>
      <c r="P215" s="203">
        <v>1298</v>
      </c>
    </row>
    <row r="216" spans="1:16">
      <c r="A216" t="s">
        <v>255</v>
      </c>
      <c r="B216" t="s">
        <v>899</v>
      </c>
      <c r="C216" t="s">
        <v>255</v>
      </c>
      <c r="E216" s="243">
        <v>458</v>
      </c>
      <c r="F216" s="243">
        <v>491</v>
      </c>
      <c r="G216" s="243">
        <v>590</v>
      </c>
      <c r="H216" s="243">
        <v>681</v>
      </c>
      <c r="I216" s="243">
        <v>760</v>
      </c>
      <c r="J216" s="203">
        <v>838</v>
      </c>
      <c r="K216" s="259">
        <v>495</v>
      </c>
      <c r="L216" s="259">
        <v>512</v>
      </c>
      <c r="M216" s="259">
        <v>658</v>
      </c>
      <c r="N216" s="259">
        <v>848</v>
      </c>
      <c r="O216" s="259">
        <v>994</v>
      </c>
      <c r="P216" s="203">
        <v>1078</v>
      </c>
    </row>
    <row r="217" spans="1:16">
      <c r="A217" t="s">
        <v>256</v>
      </c>
      <c r="B217" t="s">
        <v>902</v>
      </c>
      <c r="C217" t="s">
        <v>256</v>
      </c>
      <c r="E217" s="243">
        <v>458</v>
      </c>
      <c r="F217" s="243">
        <v>491</v>
      </c>
      <c r="G217" s="243">
        <v>590</v>
      </c>
      <c r="H217" s="243">
        <v>681</v>
      </c>
      <c r="I217" s="243">
        <v>760</v>
      </c>
      <c r="J217" s="203">
        <v>838</v>
      </c>
      <c r="K217" s="259">
        <v>488</v>
      </c>
      <c r="L217" s="259">
        <v>492</v>
      </c>
      <c r="M217" s="259">
        <v>658</v>
      </c>
      <c r="N217" s="259">
        <v>872</v>
      </c>
      <c r="O217" s="259">
        <v>902</v>
      </c>
      <c r="P217" s="203">
        <v>1037</v>
      </c>
    </row>
    <row r="218" spans="1:16">
      <c r="A218" t="s">
        <v>257</v>
      </c>
      <c r="B218" t="s">
        <v>905</v>
      </c>
      <c r="C218" t="s">
        <v>257</v>
      </c>
      <c r="E218" s="243">
        <v>520</v>
      </c>
      <c r="F218" s="243">
        <v>556</v>
      </c>
      <c r="G218" s="243">
        <v>667</v>
      </c>
      <c r="H218" s="243">
        <v>771</v>
      </c>
      <c r="I218" s="243">
        <v>860</v>
      </c>
      <c r="J218" s="203">
        <v>949</v>
      </c>
      <c r="K218" s="259">
        <v>526</v>
      </c>
      <c r="L218" s="259">
        <v>603</v>
      </c>
      <c r="M218" s="259">
        <v>698</v>
      </c>
      <c r="N218" s="259">
        <v>866</v>
      </c>
      <c r="O218" s="259">
        <v>1070</v>
      </c>
      <c r="P218" s="203">
        <v>1162</v>
      </c>
    </row>
    <row r="219" spans="1:16">
      <c r="A219" t="s">
        <v>258</v>
      </c>
      <c r="B219" t="s">
        <v>908</v>
      </c>
      <c r="C219" t="s">
        <v>258</v>
      </c>
      <c r="E219" s="243">
        <v>495</v>
      </c>
      <c r="F219" s="243">
        <v>521</v>
      </c>
      <c r="G219" s="243">
        <v>658</v>
      </c>
      <c r="H219" s="243">
        <v>775</v>
      </c>
      <c r="I219" s="243">
        <v>865</v>
      </c>
      <c r="J219" s="203">
        <v>954</v>
      </c>
      <c r="K219" s="259">
        <v>495</v>
      </c>
      <c r="L219" s="259">
        <v>521</v>
      </c>
      <c r="M219" s="259">
        <v>658</v>
      </c>
      <c r="N219" s="259">
        <v>865</v>
      </c>
      <c r="O219" s="259">
        <v>1044</v>
      </c>
      <c r="P219" s="203">
        <v>1201</v>
      </c>
    </row>
    <row r="220" spans="1:16">
      <c r="A220" t="s">
        <v>259</v>
      </c>
      <c r="B220" t="s">
        <v>911</v>
      </c>
      <c r="C220" t="s">
        <v>259</v>
      </c>
      <c r="E220" s="243">
        <v>495</v>
      </c>
      <c r="F220" s="243">
        <v>561</v>
      </c>
      <c r="G220" s="243">
        <v>658</v>
      </c>
      <c r="H220" s="243">
        <v>812</v>
      </c>
      <c r="I220" s="243">
        <v>906</v>
      </c>
      <c r="J220" s="203">
        <v>1000</v>
      </c>
      <c r="K220" s="259">
        <v>495</v>
      </c>
      <c r="L220" s="259">
        <v>561</v>
      </c>
      <c r="M220" s="259">
        <v>658</v>
      </c>
      <c r="N220" s="259">
        <v>832</v>
      </c>
      <c r="O220" s="259">
        <v>1044</v>
      </c>
      <c r="P220" s="203">
        <v>1201</v>
      </c>
    </row>
    <row r="221" spans="1:16">
      <c r="A221" t="s">
        <v>260</v>
      </c>
      <c r="B221" t="s">
        <v>914</v>
      </c>
      <c r="C221" t="s">
        <v>260</v>
      </c>
      <c r="E221" s="243">
        <v>465</v>
      </c>
      <c r="F221" s="243">
        <v>498</v>
      </c>
      <c r="G221" s="243">
        <v>597</v>
      </c>
      <c r="H221" s="243">
        <v>690</v>
      </c>
      <c r="I221" s="243">
        <v>770</v>
      </c>
      <c r="J221" s="203">
        <v>850</v>
      </c>
      <c r="K221" s="259">
        <v>495</v>
      </c>
      <c r="L221" s="259">
        <v>521</v>
      </c>
      <c r="M221" s="259">
        <v>658</v>
      </c>
      <c r="N221" s="259">
        <v>875</v>
      </c>
      <c r="O221" s="259">
        <v>994</v>
      </c>
      <c r="P221" s="203">
        <v>1078</v>
      </c>
    </row>
    <row r="222" spans="1:16">
      <c r="A222" s="163" t="s">
        <v>50</v>
      </c>
      <c r="B222" s="163" t="s">
        <v>916</v>
      </c>
      <c r="C222" s="163" t="s">
        <v>50</v>
      </c>
      <c r="E222" s="243">
        <v>610</v>
      </c>
      <c r="F222" s="243">
        <v>653</v>
      </c>
      <c r="G222" s="243">
        <v>785</v>
      </c>
      <c r="H222" s="243">
        <v>906</v>
      </c>
      <c r="I222" s="243">
        <v>1011</v>
      </c>
      <c r="J222" s="203">
        <v>1116</v>
      </c>
      <c r="K222" s="259">
        <v>624</v>
      </c>
      <c r="L222" s="259">
        <v>718</v>
      </c>
      <c r="M222" s="259">
        <v>913</v>
      </c>
      <c r="N222" s="259">
        <v>1201</v>
      </c>
      <c r="O222" s="259">
        <v>1320</v>
      </c>
      <c r="P222" s="203">
        <v>1438</v>
      </c>
    </row>
    <row r="223" spans="1:16">
      <c r="A223" s="163" t="s">
        <v>19</v>
      </c>
      <c r="B223" s="163" t="s">
        <v>918</v>
      </c>
      <c r="C223" s="163" t="s">
        <v>19</v>
      </c>
      <c r="E223" s="243">
        <v>507</v>
      </c>
      <c r="F223" s="243">
        <v>543</v>
      </c>
      <c r="G223" s="243">
        <v>652</v>
      </c>
      <c r="H223" s="243">
        <v>754</v>
      </c>
      <c r="I223" s="243">
        <v>841</v>
      </c>
      <c r="J223" s="203">
        <v>928</v>
      </c>
      <c r="K223" s="259">
        <v>524</v>
      </c>
      <c r="L223" s="259">
        <v>590</v>
      </c>
      <c r="M223" s="259">
        <v>786</v>
      </c>
      <c r="N223" s="259">
        <v>953</v>
      </c>
      <c r="O223" s="259">
        <v>1044</v>
      </c>
      <c r="P223" s="203">
        <v>1133</v>
      </c>
    </row>
    <row r="224" spans="1:16">
      <c r="A224" t="s">
        <v>261</v>
      </c>
      <c r="B224" t="s">
        <v>921</v>
      </c>
      <c r="C224" t="s">
        <v>261</v>
      </c>
      <c r="E224" s="243">
        <v>458</v>
      </c>
      <c r="F224" s="243">
        <v>491</v>
      </c>
      <c r="G224" s="243">
        <v>590</v>
      </c>
      <c r="H224" s="243">
        <v>681</v>
      </c>
      <c r="I224" s="243">
        <v>760</v>
      </c>
      <c r="J224" s="203">
        <v>838</v>
      </c>
      <c r="K224" s="259">
        <v>495</v>
      </c>
      <c r="L224" s="259">
        <v>521</v>
      </c>
      <c r="M224" s="259">
        <v>658</v>
      </c>
      <c r="N224" s="259">
        <v>909</v>
      </c>
      <c r="O224" s="259">
        <v>994</v>
      </c>
      <c r="P224" s="203">
        <v>1078</v>
      </c>
    </row>
    <row r="225" spans="1:16">
      <c r="A225" t="s">
        <v>262</v>
      </c>
      <c r="B225" t="s">
        <v>924</v>
      </c>
      <c r="C225" t="s">
        <v>262</v>
      </c>
      <c r="E225" s="243">
        <v>458</v>
      </c>
      <c r="F225" s="243">
        <v>491</v>
      </c>
      <c r="G225" s="243">
        <v>590</v>
      </c>
      <c r="H225" s="243">
        <v>681</v>
      </c>
      <c r="I225" s="243">
        <v>760</v>
      </c>
      <c r="J225" s="203">
        <v>838</v>
      </c>
      <c r="K225" s="259">
        <v>489</v>
      </c>
      <c r="L225" s="259">
        <v>492</v>
      </c>
      <c r="M225" s="259">
        <v>659</v>
      </c>
      <c r="N225" s="259">
        <v>909</v>
      </c>
      <c r="O225" s="259">
        <v>994</v>
      </c>
      <c r="P225" s="203">
        <v>1078</v>
      </c>
    </row>
    <row r="226" spans="1:16">
      <c r="A226" t="s">
        <v>263</v>
      </c>
      <c r="B226" t="s">
        <v>927</v>
      </c>
      <c r="C226" t="s">
        <v>263</v>
      </c>
      <c r="E226" s="243">
        <v>458</v>
      </c>
      <c r="F226" s="243">
        <v>491</v>
      </c>
      <c r="G226" s="243">
        <v>590</v>
      </c>
      <c r="H226" s="243">
        <v>681</v>
      </c>
      <c r="I226" s="243">
        <v>760</v>
      </c>
      <c r="J226" s="203">
        <v>838</v>
      </c>
      <c r="K226" s="259">
        <v>520</v>
      </c>
      <c r="L226" s="259">
        <v>548</v>
      </c>
      <c r="M226" s="259">
        <v>691</v>
      </c>
      <c r="N226" s="259">
        <v>908</v>
      </c>
      <c r="O226" s="259">
        <v>994</v>
      </c>
      <c r="P226" s="203">
        <v>1078</v>
      </c>
    </row>
    <row r="227" spans="1:16">
      <c r="A227" t="s">
        <v>264</v>
      </c>
      <c r="B227" t="s">
        <v>930</v>
      </c>
      <c r="C227" t="s">
        <v>264</v>
      </c>
      <c r="E227" s="243">
        <v>458</v>
      </c>
      <c r="F227" s="243">
        <v>491</v>
      </c>
      <c r="G227" s="243">
        <v>590</v>
      </c>
      <c r="H227" s="243">
        <v>681</v>
      </c>
      <c r="I227" s="243">
        <v>760</v>
      </c>
      <c r="J227" s="203">
        <v>838</v>
      </c>
      <c r="K227" s="259">
        <v>488</v>
      </c>
      <c r="L227" s="259">
        <v>492</v>
      </c>
      <c r="M227" s="259">
        <v>658</v>
      </c>
      <c r="N227" s="259">
        <v>839</v>
      </c>
      <c r="O227" s="259">
        <v>994</v>
      </c>
      <c r="P227" s="203">
        <v>1078</v>
      </c>
    </row>
    <row r="228" spans="1:16">
      <c r="A228" s="163" t="s">
        <v>76</v>
      </c>
      <c r="B228" s="163" t="s">
        <v>932</v>
      </c>
      <c r="C228" s="163" t="s">
        <v>76</v>
      </c>
      <c r="E228" s="243">
        <v>523</v>
      </c>
      <c r="F228" s="243">
        <v>561</v>
      </c>
      <c r="G228" s="243">
        <v>673</v>
      </c>
      <c r="H228" s="243">
        <v>777</v>
      </c>
      <c r="I228" s="243">
        <v>867</v>
      </c>
      <c r="J228" s="203">
        <v>957</v>
      </c>
      <c r="K228" s="259">
        <v>546</v>
      </c>
      <c r="L228" s="259">
        <v>681</v>
      </c>
      <c r="M228" s="259">
        <v>881</v>
      </c>
      <c r="N228" s="259">
        <v>1019</v>
      </c>
      <c r="O228" s="259">
        <v>1118</v>
      </c>
      <c r="P228" s="203">
        <v>1215</v>
      </c>
    </row>
    <row r="229" spans="1:16">
      <c r="A229" s="163" t="s">
        <v>28</v>
      </c>
      <c r="B229" s="163" t="s">
        <v>934</v>
      </c>
      <c r="C229" s="163" t="s">
        <v>28</v>
      </c>
      <c r="E229" s="243">
        <v>681</v>
      </c>
      <c r="F229" s="243">
        <v>730</v>
      </c>
      <c r="G229" s="243">
        <v>876</v>
      </c>
      <c r="H229" s="243">
        <v>1011</v>
      </c>
      <c r="I229" s="243">
        <v>1128</v>
      </c>
      <c r="J229" s="203">
        <v>1245</v>
      </c>
      <c r="K229" s="259">
        <v>740</v>
      </c>
      <c r="L229" s="259">
        <v>902</v>
      </c>
      <c r="M229" s="259">
        <v>1126</v>
      </c>
      <c r="N229" s="259">
        <v>1382</v>
      </c>
      <c r="O229" s="259">
        <v>1523</v>
      </c>
      <c r="P229" s="203">
        <v>1661</v>
      </c>
    </row>
    <row r="230" spans="1:16">
      <c r="A230" t="s">
        <v>265</v>
      </c>
      <c r="B230" t="s">
        <v>937</v>
      </c>
      <c r="C230" t="s">
        <v>265</v>
      </c>
      <c r="E230" s="243">
        <v>458</v>
      </c>
      <c r="F230" s="243">
        <v>491</v>
      </c>
      <c r="G230" s="243">
        <v>590</v>
      </c>
      <c r="H230" s="243">
        <v>681</v>
      </c>
      <c r="I230" s="243">
        <v>760</v>
      </c>
      <c r="J230" s="203">
        <v>838</v>
      </c>
      <c r="K230" s="259">
        <v>492</v>
      </c>
      <c r="L230" s="259">
        <v>495</v>
      </c>
      <c r="M230" s="259">
        <v>662</v>
      </c>
      <c r="N230" s="259">
        <v>905</v>
      </c>
      <c r="O230" s="259">
        <v>1006</v>
      </c>
      <c r="P230" s="203">
        <v>1091</v>
      </c>
    </row>
    <row r="231" spans="1:16">
      <c r="A231" t="s">
        <v>85</v>
      </c>
      <c r="B231" t="s">
        <v>940</v>
      </c>
      <c r="C231" t="s">
        <v>85</v>
      </c>
      <c r="E231" s="243">
        <v>458</v>
      </c>
      <c r="F231" s="243">
        <v>491</v>
      </c>
      <c r="G231" s="243">
        <v>590</v>
      </c>
      <c r="H231" s="243">
        <v>681</v>
      </c>
      <c r="I231" s="243">
        <v>760</v>
      </c>
      <c r="J231" s="203">
        <v>838</v>
      </c>
      <c r="K231" s="259">
        <v>495</v>
      </c>
      <c r="L231" s="259">
        <v>551</v>
      </c>
      <c r="M231" s="259">
        <v>658</v>
      </c>
      <c r="N231" s="259">
        <v>909</v>
      </c>
      <c r="O231" s="259">
        <v>963</v>
      </c>
      <c r="P231" s="203">
        <v>1078</v>
      </c>
    </row>
    <row r="232" spans="1:16">
      <c r="A232" s="163" t="s">
        <v>67</v>
      </c>
      <c r="B232" s="163" t="s">
        <v>942</v>
      </c>
      <c r="C232" s="163" t="s">
        <v>67</v>
      </c>
      <c r="E232" s="243">
        <v>498</v>
      </c>
      <c r="F232" s="243">
        <v>534</v>
      </c>
      <c r="G232" s="243">
        <v>641</v>
      </c>
      <c r="H232" s="243">
        <v>740</v>
      </c>
      <c r="I232" s="243">
        <v>826</v>
      </c>
      <c r="J232" s="203">
        <v>911</v>
      </c>
      <c r="K232" s="259">
        <v>643</v>
      </c>
      <c r="L232" s="259">
        <v>651</v>
      </c>
      <c r="M232" s="259">
        <v>781</v>
      </c>
      <c r="N232" s="259">
        <v>988</v>
      </c>
      <c r="O232" s="259">
        <v>1101</v>
      </c>
      <c r="P232" s="203">
        <v>1197</v>
      </c>
    </row>
    <row r="233" spans="1:16">
      <c r="A233" t="s">
        <v>266</v>
      </c>
      <c r="B233" t="s">
        <v>945</v>
      </c>
      <c r="C233" t="s">
        <v>266</v>
      </c>
      <c r="E233" s="243">
        <v>495</v>
      </c>
      <c r="F233" s="243">
        <v>521</v>
      </c>
      <c r="G233" s="243">
        <v>658</v>
      </c>
      <c r="H233" s="243">
        <v>770</v>
      </c>
      <c r="I233" s="243">
        <v>858</v>
      </c>
      <c r="J233" s="203">
        <v>948</v>
      </c>
      <c r="K233" s="259">
        <v>495</v>
      </c>
      <c r="L233" s="259">
        <v>521</v>
      </c>
      <c r="M233" s="259">
        <v>658</v>
      </c>
      <c r="N233" s="259">
        <v>959</v>
      </c>
      <c r="O233" s="259">
        <v>1044</v>
      </c>
      <c r="P233" s="203">
        <v>1201</v>
      </c>
    </row>
    <row r="234" spans="1:16">
      <c r="A234" t="s">
        <v>267</v>
      </c>
      <c r="B234" t="s">
        <v>948</v>
      </c>
      <c r="C234" t="s">
        <v>267</v>
      </c>
      <c r="E234" s="243">
        <v>458</v>
      </c>
      <c r="F234" s="243">
        <v>491</v>
      </c>
      <c r="G234" s="243">
        <v>590</v>
      </c>
      <c r="H234" s="243">
        <v>681</v>
      </c>
      <c r="I234" s="243">
        <v>760</v>
      </c>
      <c r="J234" s="203">
        <v>838</v>
      </c>
      <c r="K234" s="259">
        <v>542</v>
      </c>
      <c r="L234" s="259">
        <v>569</v>
      </c>
      <c r="M234" s="259">
        <v>658</v>
      </c>
      <c r="N234" s="259">
        <v>904</v>
      </c>
      <c r="O234" s="259">
        <v>994</v>
      </c>
      <c r="P234" s="203">
        <v>1078</v>
      </c>
    </row>
    <row r="235" spans="1:16">
      <c r="A235" t="s">
        <v>269</v>
      </c>
      <c r="B235" t="s">
        <v>951</v>
      </c>
      <c r="C235" t="s">
        <v>269</v>
      </c>
      <c r="E235" s="243">
        <v>458</v>
      </c>
      <c r="F235" s="243">
        <v>491</v>
      </c>
      <c r="G235" s="243">
        <v>590</v>
      </c>
      <c r="H235" s="243">
        <v>681</v>
      </c>
      <c r="I235" s="243">
        <v>760</v>
      </c>
      <c r="J235" s="203">
        <v>838</v>
      </c>
      <c r="K235" s="259">
        <v>507</v>
      </c>
      <c r="L235" s="259">
        <v>525</v>
      </c>
      <c r="M235" s="259">
        <v>674</v>
      </c>
      <c r="N235" s="259">
        <v>909</v>
      </c>
      <c r="O235" s="259">
        <v>994</v>
      </c>
      <c r="P235" s="203">
        <v>1078</v>
      </c>
    </row>
    <row r="236" spans="1:16">
      <c r="A236" t="s">
        <v>270</v>
      </c>
      <c r="B236" t="s">
        <v>954</v>
      </c>
      <c r="C236" t="s">
        <v>270</v>
      </c>
      <c r="E236" s="243">
        <v>478</v>
      </c>
      <c r="F236" s="243">
        <v>512</v>
      </c>
      <c r="G236" s="243">
        <v>615</v>
      </c>
      <c r="H236" s="243">
        <v>710</v>
      </c>
      <c r="I236" s="243">
        <v>792</v>
      </c>
      <c r="J236" s="203">
        <v>874</v>
      </c>
      <c r="K236" s="259">
        <v>546</v>
      </c>
      <c r="L236" s="259">
        <v>550</v>
      </c>
      <c r="M236" s="259">
        <v>736</v>
      </c>
      <c r="N236" s="259">
        <v>927</v>
      </c>
      <c r="O236" s="259">
        <v>1015</v>
      </c>
      <c r="P236" s="203">
        <v>1101</v>
      </c>
    </row>
    <row r="237" spans="1:16">
      <c r="A237" s="163" t="s">
        <v>87</v>
      </c>
      <c r="B237" s="163" t="s">
        <v>956</v>
      </c>
      <c r="C237" s="163" t="s">
        <v>87</v>
      </c>
      <c r="E237" s="243">
        <v>510</v>
      </c>
      <c r="F237" s="243">
        <v>546</v>
      </c>
      <c r="G237" s="243">
        <v>655</v>
      </c>
      <c r="H237" s="243">
        <v>756</v>
      </c>
      <c r="I237" s="243">
        <v>845</v>
      </c>
      <c r="J237" s="203">
        <v>931</v>
      </c>
      <c r="K237" s="259">
        <v>666</v>
      </c>
      <c r="L237" s="259">
        <v>685</v>
      </c>
      <c r="M237" s="259">
        <v>856</v>
      </c>
      <c r="N237" s="259">
        <v>984</v>
      </c>
      <c r="O237" s="259">
        <v>1079</v>
      </c>
      <c r="P237" s="203">
        <v>1171</v>
      </c>
    </row>
    <row r="238" spans="1:16">
      <c r="A238" t="s">
        <v>271</v>
      </c>
      <c r="B238" t="s">
        <v>959</v>
      </c>
      <c r="C238" t="s">
        <v>271</v>
      </c>
      <c r="E238" s="243">
        <v>515</v>
      </c>
      <c r="F238" s="243">
        <v>551</v>
      </c>
      <c r="G238" s="243">
        <v>662</v>
      </c>
      <c r="H238" s="243">
        <v>765</v>
      </c>
      <c r="I238" s="243">
        <v>853</v>
      </c>
      <c r="J238" s="203">
        <v>941</v>
      </c>
      <c r="K238" s="259">
        <v>617</v>
      </c>
      <c r="L238" s="259">
        <v>715</v>
      </c>
      <c r="M238" s="259">
        <v>830</v>
      </c>
      <c r="N238" s="259">
        <v>984</v>
      </c>
      <c r="O238" s="259">
        <v>1079</v>
      </c>
      <c r="P238" s="203">
        <v>1171</v>
      </c>
    </row>
    <row r="239" spans="1:16">
      <c r="A239" s="163" t="s">
        <v>59</v>
      </c>
      <c r="B239" s="163" t="s">
        <v>961</v>
      </c>
      <c r="C239" s="163" t="s">
        <v>59</v>
      </c>
      <c r="E239" s="243">
        <v>607</v>
      </c>
      <c r="F239" s="243">
        <v>650</v>
      </c>
      <c r="G239" s="243">
        <v>780</v>
      </c>
      <c r="H239" s="243">
        <v>901</v>
      </c>
      <c r="I239" s="243">
        <v>1005</v>
      </c>
      <c r="J239" s="203">
        <v>1109</v>
      </c>
      <c r="K239" s="259">
        <v>684</v>
      </c>
      <c r="L239" s="259">
        <v>773</v>
      </c>
      <c r="M239" s="259">
        <v>948</v>
      </c>
      <c r="N239" s="259">
        <v>1217</v>
      </c>
      <c r="O239" s="259">
        <v>1338</v>
      </c>
      <c r="P239" s="203">
        <v>1457</v>
      </c>
    </row>
    <row r="240" spans="1:16">
      <c r="A240" t="s">
        <v>272</v>
      </c>
      <c r="B240" t="s">
        <v>964</v>
      </c>
      <c r="C240" t="s">
        <v>272</v>
      </c>
      <c r="E240" s="243">
        <v>476</v>
      </c>
      <c r="F240" s="243">
        <v>510</v>
      </c>
      <c r="G240" s="243">
        <v>611</v>
      </c>
      <c r="H240" s="243">
        <v>706</v>
      </c>
      <c r="I240" s="243">
        <v>787</v>
      </c>
      <c r="J240" s="203">
        <v>869</v>
      </c>
      <c r="K240" s="259">
        <v>495</v>
      </c>
      <c r="L240" s="259">
        <v>569</v>
      </c>
      <c r="M240" s="259">
        <v>658</v>
      </c>
      <c r="N240" s="259">
        <v>823</v>
      </c>
      <c r="O240" s="259">
        <v>1018</v>
      </c>
      <c r="P240" s="203">
        <v>1104</v>
      </c>
    </row>
    <row r="241" spans="1:16">
      <c r="A241" t="s">
        <v>273</v>
      </c>
      <c r="B241" t="s">
        <v>967</v>
      </c>
      <c r="C241" t="s">
        <v>273</v>
      </c>
      <c r="E241" s="243">
        <v>531</v>
      </c>
      <c r="F241" s="243">
        <v>568</v>
      </c>
      <c r="G241" s="243">
        <v>682</v>
      </c>
      <c r="H241" s="243">
        <v>788</v>
      </c>
      <c r="I241" s="243">
        <v>878</v>
      </c>
      <c r="J241" s="203">
        <v>970</v>
      </c>
      <c r="K241" s="259">
        <v>584</v>
      </c>
      <c r="L241" s="259">
        <v>631</v>
      </c>
      <c r="M241" s="259">
        <v>730</v>
      </c>
      <c r="N241" s="259">
        <v>934</v>
      </c>
      <c r="O241" s="259">
        <v>1139</v>
      </c>
      <c r="P241" s="203">
        <v>1238</v>
      </c>
    </row>
    <row r="242" spans="1:16">
      <c r="A242" s="163" t="s">
        <v>63</v>
      </c>
      <c r="B242" s="163" t="s">
        <v>970</v>
      </c>
      <c r="C242" s="163" t="s">
        <v>63</v>
      </c>
      <c r="E242" s="243">
        <v>458</v>
      </c>
      <c r="F242" s="243">
        <v>491</v>
      </c>
      <c r="G242" s="243">
        <v>590</v>
      </c>
      <c r="H242" s="243">
        <v>681</v>
      </c>
      <c r="I242" s="243">
        <v>760</v>
      </c>
      <c r="J242" s="203">
        <v>838</v>
      </c>
      <c r="K242" s="259">
        <v>539</v>
      </c>
      <c r="L242" s="259">
        <v>585</v>
      </c>
      <c r="M242" s="259">
        <v>756</v>
      </c>
      <c r="N242" s="259">
        <v>909</v>
      </c>
      <c r="O242" s="259">
        <v>994</v>
      </c>
      <c r="P242" s="203">
        <v>1078</v>
      </c>
    </row>
    <row r="243" spans="1:16">
      <c r="A243" t="s">
        <v>274</v>
      </c>
      <c r="B243" t="s">
        <v>973</v>
      </c>
      <c r="C243" t="s">
        <v>274</v>
      </c>
      <c r="E243" s="243">
        <v>488</v>
      </c>
      <c r="F243" s="243">
        <v>523</v>
      </c>
      <c r="G243" s="243">
        <v>628</v>
      </c>
      <c r="H243" s="243">
        <v>725</v>
      </c>
      <c r="I243" s="243">
        <v>810</v>
      </c>
      <c r="J243" s="203">
        <v>893</v>
      </c>
      <c r="K243" s="259">
        <v>494</v>
      </c>
      <c r="L243" s="259">
        <v>578</v>
      </c>
      <c r="M243" s="259">
        <v>749</v>
      </c>
      <c r="N243" s="259">
        <v>929</v>
      </c>
      <c r="O243" s="259">
        <v>1020</v>
      </c>
      <c r="P243" s="203">
        <v>1107</v>
      </c>
    </row>
    <row r="244" spans="1:16">
      <c r="A244" t="s">
        <v>275</v>
      </c>
      <c r="B244" t="s">
        <v>976</v>
      </c>
      <c r="C244" t="s">
        <v>275</v>
      </c>
      <c r="E244" s="243">
        <v>528</v>
      </c>
      <c r="F244" s="243">
        <v>531</v>
      </c>
      <c r="G244" s="243">
        <v>707</v>
      </c>
      <c r="H244" s="243">
        <v>828</v>
      </c>
      <c r="I244" s="243">
        <v>923</v>
      </c>
      <c r="J244" s="203">
        <v>1019</v>
      </c>
      <c r="K244" s="259">
        <v>528</v>
      </c>
      <c r="L244" s="259">
        <v>531</v>
      </c>
      <c r="M244" s="259">
        <v>707</v>
      </c>
      <c r="N244" s="259">
        <v>877</v>
      </c>
      <c r="O244" s="259">
        <v>1121</v>
      </c>
      <c r="P244" s="203">
        <v>1242</v>
      </c>
    </row>
    <row r="245" spans="1:16">
      <c r="A245" s="163" t="s">
        <v>94</v>
      </c>
      <c r="B245" s="163" t="s">
        <v>978</v>
      </c>
      <c r="C245" s="163" t="s">
        <v>94</v>
      </c>
      <c r="E245" s="243">
        <v>474</v>
      </c>
      <c r="F245" s="243">
        <v>545</v>
      </c>
      <c r="G245" s="243">
        <v>653</v>
      </c>
      <c r="H245" s="243">
        <v>755</v>
      </c>
      <c r="I245" s="243">
        <v>842</v>
      </c>
      <c r="J245" s="203">
        <v>930</v>
      </c>
      <c r="K245" s="259">
        <v>474</v>
      </c>
      <c r="L245" s="259">
        <v>608</v>
      </c>
      <c r="M245" s="259">
        <v>769</v>
      </c>
      <c r="N245" s="259">
        <v>997</v>
      </c>
      <c r="O245" s="259">
        <v>1093</v>
      </c>
      <c r="P245" s="203">
        <v>1187</v>
      </c>
    </row>
    <row r="246" spans="1:16">
      <c r="A246" t="s">
        <v>276</v>
      </c>
      <c r="B246" t="s">
        <v>981</v>
      </c>
      <c r="C246" t="s">
        <v>276</v>
      </c>
      <c r="E246" s="243">
        <v>458</v>
      </c>
      <c r="F246" s="243">
        <v>491</v>
      </c>
      <c r="G246" s="243">
        <v>590</v>
      </c>
      <c r="H246" s="243">
        <v>681</v>
      </c>
      <c r="I246" s="243">
        <v>760</v>
      </c>
      <c r="J246" s="203">
        <v>838</v>
      </c>
      <c r="K246" s="259">
        <v>495</v>
      </c>
      <c r="L246" s="259">
        <v>497</v>
      </c>
      <c r="M246" s="259">
        <v>658</v>
      </c>
      <c r="N246" s="259">
        <v>909</v>
      </c>
      <c r="O246" s="259">
        <v>994</v>
      </c>
      <c r="P246" s="203">
        <v>1078</v>
      </c>
    </row>
    <row r="247" spans="1:16">
      <c r="A247" t="s">
        <v>277</v>
      </c>
      <c r="B247" t="s">
        <v>984</v>
      </c>
      <c r="C247" t="s">
        <v>277</v>
      </c>
      <c r="E247" s="243">
        <v>458</v>
      </c>
      <c r="F247" s="243">
        <v>491</v>
      </c>
      <c r="G247" s="243">
        <v>590</v>
      </c>
      <c r="H247" s="243">
        <v>681</v>
      </c>
      <c r="I247" s="243">
        <v>760</v>
      </c>
      <c r="J247" s="203">
        <v>838</v>
      </c>
      <c r="K247" s="259">
        <v>488</v>
      </c>
      <c r="L247" s="259">
        <v>492</v>
      </c>
      <c r="M247" s="259">
        <v>658</v>
      </c>
      <c r="N247" s="259">
        <v>909</v>
      </c>
      <c r="O247" s="259">
        <v>994</v>
      </c>
      <c r="P247" s="203">
        <v>1078</v>
      </c>
    </row>
    <row r="248" spans="1:16">
      <c r="A248" s="163" t="s">
        <v>29</v>
      </c>
      <c r="B248" s="163" t="s">
        <v>986</v>
      </c>
      <c r="C248" s="163" t="s">
        <v>29</v>
      </c>
      <c r="E248" s="243">
        <v>681</v>
      </c>
      <c r="F248" s="243">
        <v>730</v>
      </c>
      <c r="G248" s="243">
        <v>876</v>
      </c>
      <c r="H248" s="243">
        <v>1011</v>
      </c>
      <c r="I248" s="243">
        <v>1128</v>
      </c>
      <c r="J248" s="203">
        <v>1245</v>
      </c>
      <c r="K248" s="259">
        <v>740</v>
      </c>
      <c r="L248" s="259">
        <v>902</v>
      </c>
      <c r="M248" s="259">
        <v>1126</v>
      </c>
      <c r="N248" s="259">
        <v>1382</v>
      </c>
      <c r="O248" s="259">
        <v>1523</v>
      </c>
      <c r="P248" s="203">
        <v>1661</v>
      </c>
    </row>
    <row r="249" spans="1:16">
      <c r="A249" s="163" t="s">
        <v>82</v>
      </c>
      <c r="B249" s="163" t="s">
        <v>988</v>
      </c>
      <c r="C249" s="163" t="s">
        <v>82</v>
      </c>
      <c r="E249" s="243">
        <v>545</v>
      </c>
      <c r="F249" s="243">
        <v>583</v>
      </c>
      <c r="G249" s="243">
        <v>700</v>
      </c>
      <c r="H249" s="243">
        <v>808</v>
      </c>
      <c r="I249" s="243">
        <v>902</v>
      </c>
      <c r="J249" s="203">
        <v>996</v>
      </c>
      <c r="K249" s="259">
        <v>597</v>
      </c>
      <c r="L249" s="259">
        <v>739</v>
      </c>
      <c r="M249" s="259">
        <v>929</v>
      </c>
      <c r="N249" s="259">
        <v>1070</v>
      </c>
      <c r="O249" s="259">
        <v>1174</v>
      </c>
      <c r="P249" s="203">
        <v>1277</v>
      </c>
    </row>
    <row r="250" spans="1:16">
      <c r="A250" t="s">
        <v>278</v>
      </c>
      <c r="B250" t="s">
        <v>991</v>
      </c>
      <c r="C250" t="s">
        <v>278</v>
      </c>
      <c r="E250" s="243">
        <v>488</v>
      </c>
      <c r="F250" s="243">
        <v>492</v>
      </c>
      <c r="G250" s="243">
        <v>642</v>
      </c>
      <c r="H250" s="243">
        <v>742</v>
      </c>
      <c r="I250" s="243">
        <v>828</v>
      </c>
      <c r="J250" s="203">
        <v>914</v>
      </c>
      <c r="K250" s="259">
        <v>488</v>
      </c>
      <c r="L250" s="259">
        <v>492</v>
      </c>
      <c r="M250" s="259">
        <v>658</v>
      </c>
      <c r="N250" s="259">
        <v>817</v>
      </c>
      <c r="O250" s="259">
        <v>1044</v>
      </c>
      <c r="P250" s="203">
        <v>1165</v>
      </c>
    </row>
    <row r="251" spans="1:16">
      <c r="A251" s="163" t="s">
        <v>279</v>
      </c>
      <c r="B251" s="163" t="s">
        <v>994</v>
      </c>
      <c r="C251" s="163" t="s">
        <v>279</v>
      </c>
      <c r="E251" s="243">
        <v>556</v>
      </c>
      <c r="F251" s="243">
        <v>660</v>
      </c>
      <c r="G251" s="243">
        <v>792</v>
      </c>
      <c r="H251" s="243">
        <v>915</v>
      </c>
      <c r="I251" s="243">
        <v>1021</v>
      </c>
      <c r="J251" s="203">
        <v>1126</v>
      </c>
      <c r="K251" s="259">
        <v>556</v>
      </c>
      <c r="L251" s="259">
        <v>674</v>
      </c>
      <c r="M251" s="259">
        <v>902</v>
      </c>
      <c r="N251" s="259">
        <v>1119</v>
      </c>
      <c r="O251" s="259">
        <v>1236</v>
      </c>
      <c r="P251" s="203">
        <v>1421</v>
      </c>
    </row>
    <row r="252" spans="1:16">
      <c r="A252" t="s">
        <v>280</v>
      </c>
      <c r="B252" t="s">
        <v>997</v>
      </c>
      <c r="C252" t="s">
        <v>280</v>
      </c>
      <c r="E252" s="243">
        <v>476</v>
      </c>
      <c r="F252" s="243">
        <v>510</v>
      </c>
      <c r="G252" s="243">
        <v>611</v>
      </c>
      <c r="H252" s="243">
        <v>706</v>
      </c>
      <c r="I252" s="243">
        <v>787</v>
      </c>
      <c r="J252" s="203">
        <v>869</v>
      </c>
      <c r="K252" s="259">
        <v>528</v>
      </c>
      <c r="L252" s="259">
        <v>531</v>
      </c>
      <c r="M252" s="259">
        <v>711</v>
      </c>
      <c r="N252" s="259">
        <v>924</v>
      </c>
      <c r="O252" s="259">
        <v>1011</v>
      </c>
      <c r="P252" s="203">
        <v>1097</v>
      </c>
    </row>
    <row r="253" spans="1:16">
      <c r="A253" t="s">
        <v>281</v>
      </c>
      <c r="B253" t="s">
        <v>1000</v>
      </c>
      <c r="C253" t="s">
        <v>281</v>
      </c>
      <c r="E253" s="243">
        <v>495</v>
      </c>
      <c r="F253" s="243">
        <v>521</v>
      </c>
      <c r="G253" s="243">
        <v>658</v>
      </c>
      <c r="H253" s="243">
        <v>760</v>
      </c>
      <c r="I253" s="243">
        <v>848</v>
      </c>
      <c r="J253" s="203">
        <v>936</v>
      </c>
      <c r="K253" s="259">
        <v>495</v>
      </c>
      <c r="L253" s="259">
        <v>521</v>
      </c>
      <c r="M253" s="259">
        <v>658</v>
      </c>
      <c r="N253" s="259">
        <v>817</v>
      </c>
      <c r="O253" s="259">
        <v>1044</v>
      </c>
      <c r="P253" s="203">
        <v>1201</v>
      </c>
    </row>
    <row r="254" spans="1:16">
      <c r="A254" t="s">
        <v>282</v>
      </c>
      <c r="B254" t="s">
        <v>1003</v>
      </c>
      <c r="C254" t="s">
        <v>282</v>
      </c>
      <c r="E254" s="243">
        <v>512</v>
      </c>
      <c r="F254" s="243">
        <v>516</v>
      </c>
      <c r="G254" s="243">
        <v>671</v>
      </c>
      <c r="H254" s="243">
        <v>775</v>
      </c>
      <c r="I254" s="243">
        <v>865</v>
      </c>
      <c r="J254" s="203">
        <v>954</v>
      </c>
      <c r="K254" s="259">
        <v>512</v>
      </c>
      <c r="L254" s="259">
        <v>516</v>
      </c>
      <c r="M254" s="259">
        <v>690</v>
      </c>
      <c r="N254" s="259">
        <v>856</v>
      </c>
      <c r="O254" s="259">
        <v>946</v>
      </c>
      <c r="P254" s="203">
        <v>1088</v>
      </c>
    </row>
    <row r="255" spans="1:16">
      <c r="A255" t="s">
        <v>283</v>
      </c>
      <c r="B255" t="s">
        <v>1006</v>
      </c>
      <c r="C255" t="s">
        <v>283</v>
      </c>
      <c r="E255" s="243">
        <v>458</v>
      </c>
      <c r="F255" s="243">
        <v>491</v>
      </c>
      <c r="G255" s="243">
        <v>590</v>
      </c>
      <c r="H255" s="243">
        <v>681</v>
      </c>
      <c r="I255" s="243">
        <v>760</v>
      </c>
      <c r="J255" s="203">
        <v>838</v>
      </c>
      <c r="K255" s="259">
        <v>495</v>
      </c>
      <c r="L255" s="259">
        <v>521</v>
      </c>
      <c r="M255" s="259">
        <v>658</v>
      </c>
      <c r="N255" s="259">
        <v>909</v>
      </c>
      <c r="O255" s="259">
        <v>994</v>
      </c>
      <c r="P255" s="203">
        <v>1078</v>
      </c>
    </row>
    <row r="256" spans="1:16">
      <c r="A256" t="s">
        <v>284</v>
      </c>
      <c r="B256" t="s">
        <v>1009</v>
      </c>
      <c r="C256" t="s">
        <v>284</v>
      </c>
      <c r="E256" s="243">
        <v>442</v>
      </c>
      <c r="F256" s="243">
        <v>491</v>
      </c>
      <c r="G256" s="243">
        <v>590</v>
      </c>
      <c r="H256" s="243">
        <v>681</v>
      </c>
      <c r="I256" s="243">
        <v>760</v>
      </c>
      <c r="J256" s="203">
        <v>838</v>
      </c>
      <c r="K256" s="259">
        <v>442</v>
      </c>
      <c r="L256" s="259">
        <v>554</v>
      </c>
      <c r="M256" s="259">
        <v>658</v>
      </c>
      <c r="N256" s="259">
        <v>817</v>
      </c>
      <c r="O256" s="259">
        <v>902</v>
      </c>
      <c r="P256" s="203">
        <v>1037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
        <v>1012</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Before 12-31-2008Callahan30</v>
      </c>
      <c r="B4" s="32" t="s">
        <v>12</v>
      </c>
      <c r="C4" s="36">
        <v>30</v>
      </c>
      <c r="D4" s="34">
        <v>10860</v>
      </c>
      <c r="E4" s="34">
        <v>12420</v>
      </c>
      <c r="F4" s="34">
        <v>13980</v>
      </c>
      <c r="G4" s="34">
        <v>15510</v>
      </c>
      <c r="H4" s="34">
        <v>16770</v>
      </c>
      <c r="I4" s="34">
        <v>18000</v>
      </c>
      <c r="J4" s="34">
        <v>19260</v>
      </c>
      <c r="K4" s="34">
        <v>20490</v>
      </c>
    </row>
    <row r="5" spans="1:11">
      <c r="A5" t="str">
        <f t="shared" ref="A5:A68" si="0">CONCATENATE($B$1,B5,C5)</f>
        <v>Before 12-31-2008Callahan40</v>
      </c>
      <c r="B5" t="s">
        <v>12</v>
      </c>
      <c r="C5" s="36">
        <v>40</v>
      </c>
      <c r="D5" s="34">
        <v>14480</v>
      </c>
      <c r="E5" s="34">
        <v>16560</v>
      </c>
      <c r="F5" s="34">
        <v>18640</v>
      </c>
      <c r="G5" s="34">
        <v>20680</v>
      </c>
      <c r="H5" s="34">
        <v>22360</v>
      </c>
      <c r="I5" s="34">
        <v>24000</v>
      </c>
      <c r="J5" s="34">
        <v>25680</v>
      </c>
      <c r="K5" s="34">
        <v>27320</v>
      </c>
    </row>
    <row r="6" spans="1:11">
      <c r="A6" t="str">
        <f t="shared" si="0"/>
        <v>Before 12-31-2008Callahan50</v>
      </c>
      <c r="B6" t="s">
        <v>12</v>
      </c>
      <c r="C6" s="36">
        <v>50</v>
      </c>
      <c r="D6" s="34">
        <v>18100</v>
      </c>
      <c r="E6" s="34">
        <v>20700</v>
      </c>
      <c r="F6" s="34">
        <v>23300</v>
      </c>
      <c r="G6" s="34">
        <v>25850</v>
      </c>
      <c r="H6" s="34">
        <v>27950</v>
      </c>
      <c r="I6" s="34">
        <v>30000</v>
      </c>
      <c r="J6" s="34">
        <v>32100</v>
      </c>
      <c r="K6" s="34">
        <v>34150</v>
      </c>
    </row>
    <row r="7" spans="1:11">
      <c r="A7" t="str">
        <f t="shared" si="0"/>
        <v>Before 12-31-2008Callahan60</v>
      </c>
      <c r="B7" t="s">
        <v>12</v>
      </c>
      <c r="C7" s="36">
        <v>60</v>
      </c>
      <c r="D7" s="34">
        <v>21720</v>
      </c>
      <c r="E7" s="34">
        <v>24840</v>
      </c>
      <c r="F7" s="34">
        <v>27960</v>
      </c>
      <c r="G7" s="34">
        <v>31020</v>
      </c>
      <c r="H7" s="34">
        <v>33540</v>
      </c>
      <c r="I7" s="34">
        <v>36000</v>
      </c>
      <c r="J7" s="34">
        <v>38520</v>
      </c>
      <c r="K7" s="34">
        <v>40980</v>
      </c>
    </row>
    <row r="8" spans="1:11">
      <c r="A8" t="str">
        <f t="shared" si="0"/>
        <v>Before 12-31-2008Callahan80</v>
      </c>
      <c r="B8" t="s">
        <v>12</v>
      </c>
      <c r="C8" s="36">
        <v>80</v>
      </c>
      <c r="D8" s="34">
        <v>28960</v>
      </c>
      <c r="E8" s="34">
        <v>33120</v>
      </c>
      <c r="F8" s="34">
        <v>37280</v>
      </c>
      <c r="G8" s="34">
        <v>41360</v>
      </c>
      <c r="H8" s="34">
        <v>44720</v>
      </c>
      <c r="I8" s="34">
        <v>48000</v>
      </c>
      <c r="J8" s="34">
        <v>51360</v>
      </c>
      <c r="K8" s="34">
        <v>54640</v>
      </c>
    </row>
    <row r="9" spans="1:11">
      <c r="A9" t="str">
        <f t="shared" si="0"/>
        <v>Before 12-31-2008Jones30</v>
      </c>
      <c r="B9" s="32" t="s">
        <v>18</v>
      </c>
      <c r="C9" s="36">
        <v>30</v>
      </c>
      <c r="D9" s="34">
        <v>10860</v>
      </c>
      <c r="E9" s="34">
        <v>12420</v>
      </c>
      <c r="F9" s="34">
        <v>13980</v>
      </c>
      <c r="G9" s="34">
        <v>15510</v>
      </c>
      <c r="H9" s="34">
        <v>16770</v>
      </c>
      <c r="I9" s="34">
        <v>18000</v>
      </c>
      <c r="J9" s="34">
        <v>19260</v>
      </c>
      <c r="K9" s="34">
        <v>20490</v>
      </c>
    </row>
    <row r="10" spans="1:11">
      <c r="A10" t="str">
        <f t="shared" si="0"/>
        <v>Before 12-31-2008Jones40</v>
      </c>
      <c r="B10" t="s">
        <v>18</v>
      </c>
      <c r="C10" s="36">
        <v>40</v>
      </c>
      <c r="D10" s="34">
        <v>14480</v>
      </c>
      <c r="E10" s="34">
        <v>16560</v>
      </c>
      <c r="F10" s="34">
        <v>18640</v>
      </c>
      <c r="G10" s="34">
        <v>20680</v>
      </c>
      <c r="H10" s="34">
        <v>22360</v>
      </c>
      <c r="I10" s="34">
        <v>24000</v>
      </c>
      <c r="J10" s="34">
        <v>25680</v>
      </c>
      <c r="K10" s="34">
        <v>27320</v>
      </c>
    </row>
    <row r="11" spans="1:11">
      <c r="A11" t="str">
        <f t="shared" si="0"/>
        <v>Before 12-31-2008Jones50</v>
      </c>
      <c r="B11" t="s">
        <v>18</v>
      </c>
      <c r="C11" s="36">
        <v>50</v>
      </c>
      <c r="D11" s="34">
        <v>18100</v>
      </c>
      <c r="E11" s="34">
        <v>20700</v>
      </c>
      <c r="F11" s="34">
        <v>23300</v>
      </c>
      <c r="G11" s="34">
        <v>25850</v>
      </c>
      <c r="H11" s="34">
        <v>27950</v>
      </c>
      <c r="I11" s="34">
        <v>30000</v>
      </c>
      <c r="J11" s="34">
        <v>32100</v>
      </c>
      <c r="K11" s="34">
        <v>34150</v>
      </c>
    </row>
    <row r="12" spans="1:11">
      <c r="A12" t="str">
        <f t="shared" si="0"/>
        <v>Before 12-31-2008Jones60</v>
      </c>
      <c r="B12" t="s">
        <v>18</v>
      </c>
      <c r="C12" s="36">
        <v>60</v>
      </c>
      <c r="D12" s="34">
        <v>21720</v>
      </c>
      <c r="E12" s="34">
        <v>24840</v>
      </c>
      <c r="F12" s="34">
        <v>27960</v>
      </c>
      <c r="G12" s="34">
        <v>31020</v>
      </c>
      <c r="H12" s="34">
        <v>33540</v>
      </c>
      <c r="I12" s="34">
        <v>36000</v>
      </c>
      <c r="J12" s="34">
        <v>38520</v>
      </c>
      <c r="K12" s="34">
        <v>40980</v>
      </c>
    </row>
    <row r="13" spans="1:11">
      <c r="A13" t="str">
        <f t="shared" si="0"/>
        <v>Before 12-31-2008Jones80</v>
      </c>
      <c r="B13" t="s">
        <v>18</v>
      </c>
      <c r="C13" s="36">
        <v>80</v>
      </c>
      <c r="D13" s="34">
        <v>28960</v>
      </c>
      <c r="E13" s="34">
        <v>33120</v>
      </c>
      <c r="F13" s="34">
        <v>37280</v>
      </c>
      <c r="G13" s="34">
        <v>41360</v>
      </c>
      <c r="H13" s="34">
        <v>44720</v>
      </c>
      <c r="I13" s="34">
        <v>48000</v>
      </c>
      <c r="J13" s="34">
        <v>51360</v>
      </c>
      <c r="K13" s="34">
        <v>54640</v>
      </c>
    </row>
    <row r="14" spans="1:11">
      <c r="A14" t="str">
        <f t="shared" si="0"/>
        <v>Before 12-31-2008Taylor30</v>
      </c>
      <c r="B14" s="32" t="s">
        <v>19</v>
      </c>
      <c r="C14" s="36">
        <v>30</v>
      </c>
      <c r="D14" s="34">
        <v>10860</v>
      </c>
      <c r="E14" s="34">
        <v>12420</v>
      </c>
      <c r="F14" s="34">
        <v>13980</v>
      </c>
      <c r="G14" s="34">
        <v>15510</v>
      </c>
      <c r="H14" s="34">
        <v>16770</v>
      </c>
      <c r="I14" s="34">
        <v>18000</v>
      </c>
      <c r="J14" s="34">
        <v>19260</v>
      </c>
      <c r="K14" s="34">
        <v>20490</v>
      </c>
    </row>
    <row r="15" spans="1:11">
      <c r="A15" t="str">
        <f t="shared" si="0"/>
        <v>Before 12-31-2008Taylor40</v>
      </c>
      <c r="B15" t="s">
        <v>19</v>
      </c>
      <c r="C15" s="36">
        <v>40</v>
      </c>
      <c r="D15" s="34">
        <v>14480</v>
      </c>
      <c r="E15" s="34">
        <v>16560</v>
      </c>
      <c r="F15" s="34">
        <v>18640</v>
      </c>
      <c r="G15" s="34">
        <v>20680</v>
      </c>
      <c r="H15" s="34">
        <v>22360</v>
      </c>
      <c r="I15" s="34">
        <v>24000</v>
      </c>
      <c r="J15" s="34">
        <v>25680</v>
      </c>
      <c r="K15" s="34">
        <v>27320</v>
      </c>
    </row>
    <row r="16" spans="1:11">
      <c r="A16" t="str">
        <f t="shared" si="0"/>
        <v>Before 12-31-2008Taylor50</v>
      </c>
      <c r="B16" t="s">
        <v>19</v>
      </c>
      <c r="C16" s="36">
        <v>50</v>
      </c>
      <c r="D16" s="34">
        <v>18100</v>
      </c>
      <c r="E16" s="34">
        <v>20700</v>
      </c>
      <c r="F16" s="34">
        <v>23300</v>
      </c>
      <c r="G16" s="34">
        <v>25850</v>
      </c>
      <c r="H16" s="34">
        <v>27950</v>
      </c>
      <c r="I16" s="34">
        <v>30000</v>
      </c>
      <c r="J16" s="34">
        <v>32100</v>
      </c>
      <c r="K16" s="34">
        <v>34150</v>
      </c>
    </row>
    <row r="17" spans="1:11">
      <c r="A17" t="str">
        <f t="shared" si="0"/>
        <v>Before 12-31-2008Taylor60</v>
      </c>
      <c r="B17" t="s">
        <v>19</v>
      </c>
      <c r="C17" s="36">
        <v>60</v>
      </c>
      <c r="D17" s="34">
        <v>21720</v>
      </c>
      <c r="E17" s="34">
        <v>24840</v>
      </c>
      <c r="F17" s="34">
        <v>27960</v>
      </c>
      <c r="G17" s="34">
        <v>31020</v>
      </c>
      <c r="H17" s="34">
        <v>33540</v>
      </c>
      <c r="I17" s="34">
        <v>36000</v>
      </c>
      <c r="J17" s="34">
        <v>38520</v>
      </c>
      <c r="K17" s="34">
        <v>40980</v>
      </c>
    </row>
    <row r="18" spans="1:11">
      <c r="A18" t="str">
        <f t="shared" si="0"/>
        <v>Before 12-31-2008Taylor80</v>
      </c>
      <c r="B18" t="s">
        <v>19</v>
      </c>
      <c r="C18" s="36">
        <v>80</v>
      </c>
      <c r="D18" s="34">
        <v>28960</v>
      </c>
      <c r="E18" s="34">
        <v>33120</v>
      </c>
      <c r="F18" s="34">
        <v>37280</v>
      </c>
      <c r="G18" s="34">
        <v>41360</v>
      </c>
      <c r="H18" s="34">
        <v>44720</v>
      </c>
      <c r="I18" s="34">
        <v>48000</v>
      </c>
      <c r="J18" s="34">
        <v>51360</v>
      </c>
      <c r="K18" s="34">
        <v>54640</v>
      </c>
    </row>
    <row r="19" spans="1:11">
      <c r="A19" t="str">
        <f t="shared" si="0"/>
        <v>Before 12-31-2008Armstrong30</v>
      </c>
      <c r="B19" s="32" t="s">
        <v>21</v>
      </c>
      <c r="C19" s="36">
        <v>30</v>
      </c>
      <c r="D19" s="34">
        <v>11970</v>
      </c>
      <c r="E19" s="34">
        <v>13680</v>
      </c>
      <c r="F19" s="34">
        <v>15390</v>
      </c>
      <c r="G19" s="34">
        <v>17070</v>
      </c>
      <c r="H19" s="34">
        <v>18450</v>
      </c>
      <c r="I19" s="34">
        <v>19830</v>
      </c>
      <c r="J19" s="34">
        <v>21180</v>
      </c>
      <c r="K19" s="34">
        <v>22560</v>
      </c>
    </row>
    <row r="20" spans="1:11">
      <c r="A20" t="str">
        <f t="shared" si="0"/>
        <v>Before 12-31-2008Armstrong40</v>
      </c>
      <c r="B20" t="s">
        <v>21</v>
      </c>
      <c r="C20" s="36">
        <v>40</v>
      </c>
      <c r="D20" s="34">
        <v>15960</v>
      </c>
      <c r="E20" s="34">
        <v>18240</v>
      </c>
      <c r="F20" s="34">
        <v>20520</v>
      </c>
      <c r="G20" s="34">
        <v>22760</v>
      </c>
      <c r="H20" s="34">
        <v>24600</v>
      </c>
      <c r="I20" s="34">
        <v>26440</v>
      </c>
      <c r="J20" s="34">
        <v>28240</v>
      </c>
      <c r="K20" s="34">
        <v>30080</v>
      </c>
    </row>
    <row r="21" spans="1:11">
      <c r="A21" t="str">
        <f t="shared" si="0"/>
        <v>Before 12-31-2008Armstrong50</v>
      </c>
      <c r="B21" t="s">
        <v>21</v>
      </c>
      <c r="C21" s="36">
        <v>50</v>
      </c>
      <c r="D21" s="34">
        <v>19950</v>
      </c>
      <c r="E21" s="34">
        <v>22800</v>
      </c>
      <c r="F21" s="34">
        <v>25650</v>
      </c>
      <c r="G21" s="34">
        <v>28450</v>
      </c>
      <c r="H21" s="34">
        <v>30750</v>
      </c>
      <c r="I21" s="34">
        <v>33050</v>
      </c>
      <c r="J21" s="34">
        <v>35300</v>
      </c>
      <c r="K21" s="34">
        <v>37600</v>
      </c>
    </row>
    <row r="22" spans="1:11">
      <c r="A22" t="str">
        <f t="shared" si="0"/>
        <v>Before 12-31-2008Armstrong60</v>
      </c>
      <c r="B22" t="s">
        <v>21</v>
      </c>
      <c r="C22" s="36">
        <v>60</v>
      </c>
      <c r="D22" s="34">
        <v>23940</v>
      </c>
      <c r="E22" s="34">
        <v>27360</v>
      </c>
      <c r="F22" s="34">
        <v>30780</v>
      </c>
      <c r="G22" s="34">
        <v>34140</v>
      </c>
      <c r="H22" s="34">
        <v>36900</v>
      </c>
      <c r="I22" s="34">
        <v>39660</v>
      </c>
      <c r="J22" s="34">
        <v>42360</v>
      </c>
      <c r="K22" s="34">
        <v>45120</v>
      </c>
    </row>
    <row r="23" spans="1:11">
      <c r="A23" t="str">
        <f t="shared" si="0"/>
        <v>Before 12-31-2008Armstrong80</v>
      </c>
      <c r="B23" t="s">
        <v>21</v>
      </c>
      <c r="C23" s="36">
        <v>80</v>
      </c>
      <c r="D23" s="34">
        <v>31920</v>
      </c>
      <c r="E23" s="34">
        <v>36480</v>
      </c>
      <c r="F23" s="34">
        <v>41040</v>
      </c>
      <c r="G23" s="34">
        <v>45520</v>
      </c>
      <c r="H23" s="34">
        <v>49200</v>
      </c>
      <c r="I23" s="34">
        <v>52880</v>
      </c>
      <c r="J23" s="34">
        <v>56480</v>
      </c>
      <c r="K23" s="34">
        <v>60160</v>
      </c>
    </row>
    <row r="24" spans="1:11">
      <c r="A24" t="str">
        <f t="shared" si="0"/>
        <v>Before 12-31-2008Carson30</v>
      </c>
      <c r="B24" s="32" t="s">
        <v>22</v>
      </c>
      <c r="C24" s="36">
        <v>30</v>
      </c>
      <c r="D24" s="34">
        <v>11970</v>
      </c>
      <c r="E24" s="34">
        <v>13680</v>
      </c>
      <c r="F24" s="34">
        <v>15390</v>
      </c>
      <c r="G24" s="34">
        <v>17070</v>
      </c>
      <c r="H24" s="34">
        <v>18450</v>
      </c>
      <c r="I24" s="34">
        <v>19830</v>
      </c>
      <c r="J24" s="34">
        <v>21180</v>
      </c>
      <c r="K24" s="34">
        <v>22560</v>
      </c>
    </row>
    <row r="25" spans="1:11">
      <c r="A25" t="str">
        <f t="shared" si="0"/>
        <v>Before 12-31-2008Carson40</v>
      </c>
      <c r="B25" t="s">
        <v>22</v>
      </c>
      <c r="C25" s="36">
        <v>40</v>
      </c>
      <c r="D25" s="34">
        <v>15960</v>
      </c>
      <c r="E25" s="34">
        <v>18240</v>
      </c>
      <c r="F25" s="34">
        <v>20520</v>
      </c>
      <c r="G25" s="34">
        <v>22760</v>
      </c>
      <c r="H25" s="34">
        <v>24600</v>
      </c>
      <c r="I25" s="34">
        <v>26440</v>
      </c>
      <c r="J25" s="34">
        <v>28240</v>
      </c>
      <c r="K25" s="34">
        <v>30080</v>
      </c>
    </row>
    <row r="26" spans="1:11">
      <c r="A26" t="str">
        <f t="shared" si="0"/>
        <v>Before 12-31-2008Carson50</v>
      </c>
      <c r="B26" t="s">
        <v>22</v>
      </c>
      <c r="C26" s="36">
        <v>50</v>
      </c>
      <c r="D26" s="34">
        <v>19950</v>
      </c>
      <c r="E26" s="34">
        <v>22800</v>
      </c>
      <c r="F26" s="34">
        <v>25650</v>
      </c>
      <c r="G26" s="34">
        <v>28450</v>
      </c>
      <c r="H26" s="34">
        <v>30750</v>
      </c>
      <c r="I26" s="34">
        <v>33050</v>
      </c>
      <c r="J26" s="34">
        <v>35300</v>
      </c>
      <c r="K26" s="34">
        <v>37600</v>
      </c>
    </row>
    <row r="27" spans="1:11">
      <c r="A27" t="str">
        <f t="shared" si="0"/>
        <v>Before 12-31-2008Carson60</v>
      </c>
      <c r="B27" t="s">
        <v>22</v>
      </c>
      <c r="C27" s="36">
        <v>60</v>
      </c>
      <c r="D27" s="34">
        <v>23940</v>
      </c>
      <c r="E27" s="34">
        <v>27360</v>
      </c>
      <c r="F27" s="34">
        <v>30780</v>
      </c>
      <c r="G27" s="34">
        <v>34140</v>
      </c>
      <c r="H27" s="34">
        <v>36900</v>
      </c>
      <c r="I27" s="34">
        <v>39660</v>
      </c>
      <c r="J27" s="34">
        <v>42360</v>
      </c>
      <c r="K27" s="34">
        <v>45120</v>
      </c>
    </row>
    <row r="28" spans="1:11">
      <c r="A28" t="str">
        <f t="shared" si="0"/>
        <v>Before 12-31-2008Carson80</v>
      </c>
      <c r="B28" t="s">
        <v>22</v>
      </c>
      <c r="C28" s="36">
        <v>80</v>
      </c>
      <c r="D28" s="34">
        <v>31920</v>
      </c>
      <c r="E28" s="34">
        <v>36480</v>
      </c>
      <c r="F28" s="34">
        <v>41040</v>
      </c>
      <c r="G28" s="34">
        <v>45520</v>
      </c>
      <c r="H28" s="34">
        <v>49200</v>
      </c>
      <c r="I28" s="34">
        <v>52880</v>
      </c>
      <c r="J28" s="34">
        <v>56480</v>
      </c>
      <c r="K28" s="34">
        <v>60160</v>
      </c>
    </row>
    <row r="29" spans="1:11">
      <c r="A29" t="str">
        <f t="shared" si="0"/>
        <v>Before 12-31-2008Potter30</v>
      </c>
      <c r="B29" s="32" t="s">
        <v>23</v>
      </c>
      <c r="C29" s="36">
        <v>30</v>
      </c>
      <c r="D29" s="34">
        <v>11970</v>
      </c>
      <c r="E29" s="34">
        <v>13680</v>
      </c>
      <c r="F29" s="34">
        <v>15390</v>
      </c>
      <c r="G29" s="34">
        <v>17070</v>
      </c>
      <c r="H29" s="34">
        <v>18450</v>
      </c>
      <c r="I29" s="34">
        <v>19830</v>
      </c>
      <c r="J29" s="34">
        <v>21180</v>
      </c>
      <c r="K29" s="34">
        <v>22560</v>
      </c>
    </row>
    <row r="30" spans="1:11">
      <c r="A30" t="str">
        <f t="shared" si="0"/>
        <v>Before 12-31-2008Potter40</v>
      </c>
      <c r="B30" t="s">
        <v>23</v>
      </c>
      <c r="C30" s="36">
        <v>40</v>
      </c>
      <c r="D30" s="34">
        <v>15960</v>
      </c>
      <c r="E30" s="34">
        <v>18240</v>
      </c>
      <c r="F30" s="34">
        <v>20520</v>
      </c>
      <c r="G30" s="34">
        <v>22760</v>
      </c>
      <c r="H30" s="34">
        <v>24600</v>
      </c>
      <c r="I30" s="34">
        <v>26440</v>
      </c>
      <c r="J30" s="34">
        <v>28240</v>
      </c>
      <c r="K30" s="34">
        <v>30080</v>
      </c>
    </row>
    <row r="31" spans="1:11">
      <c r="A31" t="str">
        <f t="shared" si="0"/>
        <v>Before 12-31-2008Potter50</v>
      </c>
      <c r="B31" t="s">
        <v>23</v>
      </c>
      <c r="C31" s="36">
        <v>50</v>
      </c>
      <c r="D31" s="34">
        <v>19950</v>
      </c>
      <c r="E31" s="34">
        <v>22800</v>
      </c>
      <c r="F31" s="34">
        <v>25650</v>
      </c>
      <c r="G31" s="34">
        <v>28450</v>
      </c>
      <c r="H31" s="34">
        <v>30750</v>
      </c>
      <c r="I31" s="34">
        <v>33050</v>
      </c>
      <c r="J31" s="34">
        <v>35300</v>
      </c>
      <c r="K31" s="34">
        <v>37600</v>
      </c>
    </row>
    <row r="32" spans="1:11">
      <c r="A32" t="str">
        <f t="shared" si="0"/>
        <v>Before 12-31-2008Potter60</v>
      </c>
      <c r="B32" t="s">
        <v>23</v>
      </c>
      <c r="C32" s="36">
        <v>60</v>
      </c>
      <c r="D32" s="34">
        <v>23940</v>
      </c>
      <c r="E32" s="34">
        <v>27360</v>
      </c>
      <c r="F32" s="34">
        <v>30780</v>
      </c>
      <c r="G32" s="34">
        <v>34140</v>
      </c>
      <c r="H32" s="34">
        <v>36900</v>
      </c>
      <c r="I32" s="34">
        <v>39660</v>
      </c>
      <c r="J32" s="34">
        <v>42360</v>
      </c>
      <c r="K32" s="34">
        <v>45120</v>
      </c>
    </row>
    <row r="33" spans="1:11">
      <c r="A33" t="str">
        <f t="shared" si="0"/>
        <v>Before 12-31-2008Potter80</v>
      </c>
      <c r="B33" t="s">
        <v>23</v>
      </c>
      <c r="C33" s="36">
        <v>80</v>
      </c>
      <c r="D33" s="34">
        <v>31920</v>
      </c>
      <c r="E33" s="34">
        <v>36480</v>
      </c>
      <c r="F33" s="34">
        <v>41040</v>
      </c>
      <c r="G33" s="34">
        <v>45520</v>
      </c>
      <c r="H33" s="34">
        <v>49200</v>
      </c>
      <c r="I33" s="34">
        <v>52880</v>
      </c>
      <c r="J33" s="34">
        <v>56480</v>
      </c>
      <c r="K33" s="34">
        <v>60160</v>
      </c>
    </row>
    <row r="34" spans="1:11">
      <c r="A34" t="str">
        <f t="shared" si="0"/>
        <v>Before 12-31-2008Randall30</v>
      </c>
      <c r="B34" s="32" t="s">
        <v>24</v>
      </c>
      <c r="C34" s="36">
        <v>30</v>
      </c>
      <c r="D34" s="34">
        <v>11970</v>
      </c>
      <c r="E34" s="34">
        <v>13680</v>
      </c>
      <c r="F34" s="34">
        <v>15390</v>
      </c>
      <c r="G34" s="34">
        <v>17070</v>
      </c>
      <c r="H34" s="34">
        <v>18450</v>
      </c>
      <c r="I34" s="34">
        <v>19830</v>
      </c>
      <c r="J34" s="34">
        <v>21180</v>
      </c>
      <c r="K34" s="34">
        <v>22560</v>
      </c>
    </row>
    <row r="35" spans="1:11">
      <c r="A35" t="str">
        <f t="shared" si="0"/>
        <v>Before 12-31-2008Randall40</v>
      </c>
      <c r="B35" t="s">
        <v>24</v>
      </c>
      <c r="C35" s="36">
        <v>40</v>
      </c>
      <c r="D35" s="34">
        <v>15960</v>
      </c>
      <c r="E35" s="34">
        <v>18240</v>
      </c>
      <c r="F35" s="34">
        <v>20520</v>
      </c>
      <c r="G35" s="34">
        <v>22760</v>
      </c>
      <c r="H35" s="34">
        <v>24600</v>
      </c>
      <c r="I35" s="34">
        <v>26440</v>
      </c>
      <c r="J35" s="34">
        <v>28240</v>
      </c>
      <c r="K35" s="34">
        <v>30080</v>
      </c>
    </row>
    <row r="36" spans="1:11">
      <c r="A36" t="str">
        <f t="shared" si="0"/>
        <v>Before 12-31-2008Randall50</v>
      </c>
      <c r="B36" t="s">
        <v>24</v>
      </c>
      <c r="C36" s="36">
        <v>50</v>
      </c>
      <c r="D36" s="34">
        <v>19950</v>
      </c>
      <c r="E36" s="34">
        <v>22800</v>
      </c>
      <c r="F36" s="34">
        <v>25650</v>
      </c>
      <c r="G36" s="34">
        <v>28450</v>
      </c>
      <c r="H36" s="34">
        <v>30750</v>
      </c>
      <c r="I36" s="34">
        <v>33050</v>
      </c>
      <c r="J36" s="34">
        <v>35300</v>
      </c>
      <c r="K36" s="34">
        <v>37600</v>
      </c>
    </row>
    <row r="37" spans="1:11">
      <c r="A37" t="str">
        <f t="shared" si="0"/>
        <v>Before 12-31-2008Randall60</v>
      </c>
      <c r="B37" t="s">
        <v>24</v>
      </c>
      <c r="C37" s="36">
        <v>60</v>
      </c>
      <c r="D37" s="34">
        <v>23940</v>
      </c>
      <c r="E37" s="34">
        <v>27360</v>
      </c>
      <c r="F37" s="34">
        <v>30780</v>
      </c>
      <c r="G37" s="34">
        <v>34140</v>
      </c>
      <c r="H37" s="34">
        <v>36900</v>
      </c>
      <c r="I37" s="34">
        <v>39660</v>
      </c>
      <c r="J37" s="34">
        <v>42360</v>
      </c>
      <c r="K37" s="34">
        <v>45120</v>
      </c>
    </row>
    <row r="38" spans="1:11">
      <c r="A38" t="str">
        <f t="shared" si="0"/>
        <v>Before 12-31-2008Randall80</v>
      </c>
      <c r="B38" t="s">
        <v>24</v>
      </c>
      <c r="C38" s="36">
        <v>80</v>
      </c>
      <c r="D38" s="34">
        <v>31920</v>
      </c>
      <c r="E38" s="34">
        <v>36480</v>
      </c>
      <c r="F38" s="34">
        <v>41040</v>
      </c>
      <c r="G38" s="34">
        <v>45520</v>
      </c>
      <c r="H38" s="34">
        <v>49200</v>
      </c>
      <c r="I38" s="34">
        <v>52880</v>
      </c>
      <c r="J38" s="34">
        <v>56480</v>
      </c>
      <c r="K38" s="34">
        <v>60160</v>
      </c>
    </row>
    <row r="39" spans="1:11">
      <c r="A39" t="str">
        <f t="shared" si="0"/>
        <v>Before 12-31-2008Bastrop30</v>
      </c>
      <c r="B39" s="32" t="s">
        <v>25</v>
      </c>
      <c r="C39" s="36">
        <v>30</v>
      </c>
      <c r="D39" s="34">
        <v>15930</v>
      </c>
      <c r="E39" s="34">
        <v>18210</v>
      </c>
      <c r="F39" s="34">
        <v>20490</v>
      </c>
      <c r="G39" s="34">
        <v>22770</v>
      </c>
      <c r="H39" s="34">
        <v>24600</v>
      </c>
      <c r="I39" s="34">
        <v>26400</v>
      </c>
      <c r="J39" s="34">
        <v>28230</v>
      </c>
      <c r="K39" s="34">
        <v>30060</v>
      </c>
    </row>
    <row r="40" spans="1:11">
      <c r="A40" t="str">
        <f t="shared" si="0"/>
        <v>Before 12-31-2008Bastrop40</v>
      </c>
      <c r="B40" t="s">
        <v>25</v>
      </c>
      <c r="C40" s="36">
        <v>40</v>
      </c>
      <c r="D40" s="34">
        <v>21240</v>
      </c>
      <c r="E40" s="34">
        <v>24280</v>
      </c>
      <c r="F40" s="34">
        <v>27320</v>
      </c>
      <c r="G40" s="34">
        <v>30360</v>
      </c>
      <c r="H40" s="34">
        <v>32800</v>
      </c>
      <c r="I40" s="34">
        <v>35200</v>
      </c>
      <c r="J40" s="34">
        <v>37640</v>
      </c>
      <c r="K40" s="34">
        <v>40080</v>
      </c>
    </row>
    <row r="41" spans="1:11">
      <c r="A41" t="str">
        <f t="shared" si="0"/>
        <v>Before 12-31-2008Bastrop50</v>
      </c>
      <c r="B41" t="s">
        <v>25</v>
      </c>
      <c r="C41" s="36">
        <v>50</v>
      </c>
      <c r="D41" s="34">
        <v>26550</v>
      </c>
      <c r="E41" s="34">
        <v>30350</v>
      </c>
      <c r="F41" s="34">
        <v>34150</v>
      </c>
      <c r="G41" s="34">
        <v>37950</v>
      </c>
      <c r="H41" s="34">
        <v>41000</v>
      </c>
      <c r="I41" s="34">
        <v>44000</v>
      </c>
      <c r="J41" s="34">
        <v>47050</v>
      </c>
      <c r="K41" s="34">
        <v>50100</v>
      </c>
    </row>
    <row r="42" spans="1:11">
      <c r="A42" t="str">
        <f t="shared" si="0"/>
        <v>Before 12-31-2008Bastrop60</v>
      </c>
      <c r="B42" t="s">
        <v>25</v>
      </c>
      <c r="C42" s="36">
        <v>60</v>
      </c>
      <c r="D42" s="34">
        <v>31860</v>
      </c>
      <c r="E42" s="34">
        <v>36420</v>
      </c>
      <c r="F42" s="34">
        <v>40980</v>
      </c>
      <c r="G42" s="34">
        <v>45540</v>
      </c>
      <c r="H42" s="34">
        <v>49200</v>
      </c>
      <c r="I42" s="34">
        <v>52800</v>
      </c>
      <c r="J42" s="34">
        <v>56460</v>
      </c>
      <c r="K42" s="34">
        <v>60120</v>
      </c>
    </row>
    <row r="43" spans="1:11">
      <c r="A43" t="str">
        <f t="shared" si="0"/>
        <v>Before 12-31-2008Bastrop80</v>
      </c>
      <c r="B43" t="s">
        <v>25</v>
      </c>
      <c r="C43" s="36">
        <v>80</v>
      </c>
      <c r="D43" s="34">
        <v>42480</v>
      </c>
      <c r="E43" s="34">
        <v>48560</v>
      </c>
      <c r="F43" s="34">
        <v>54640</v>
      </c>
      <c r="G43" s="34">
        <v>60720</v>
      </c>
      <c r="H43" s="34">
        <v>65600</v>
      </c>
      <c r="I43" s="34">
        <v>70400</v>
      </c>
      <c r="J43" s="34">
        <v>75280</v>
      </c>
      <c r="K43" s="34">
        <v>80160</v>
      </c>
    </row>
    <row r="44" spans="1:11">
      <c r="A44" t="str">
        <f t="shared" si="0"/>
        <v>Before 12-31-2008Caldwell30</v>
      </c>
      <c r="B44" s="32" t="s">
        <v>26</v>
      </c>
      <c r="C44" s="36">
        <v>30</v>
      </c>
      <c r="D44" s="34">
        <v>15930</v>
      </c>
      <c r="E44" s="34">
        <v>18210</v>
      </c>
      <c r="F44" s="34">
        <v>20490</v>
      </c>
      <c r="G44" s="34">
        <v>22770</v>
      </c>
      <c r="H44" s="34">
        <v>24600</v>
      </c>
      <c r="I44" s="34">
        <v>26400</v>
      </c>
      <c r="J44" s="34">
        <v>28230</v>
      </c>
      <c r="K44" s="34">
        <v>30060</v>
      </c>
    </row>
    <row r="45" spans="1:11">
      <c r="A45" t="str">
        <f t="shared" si="0"/>
        <v>Before 12-31-2008Caldwell40</v>
      </c>
      <c r="B45" t="s">
        <v>26</v>
      </c>
      <c r="C45" s="36">
        <v>40</v>
      </c>
      <c r="D45" s="34">
        <v>21240</v>
      </c>
      <c r="E45" s="34">
        <v>24280</v>
      </c>
      <c r="F45" s="34">
        <v>27320</v>
      </c>
      <c r="G45" s="34">
        <v>30360</v>
      </c>
      <c r="H45" s="34">
        <v>32800</v>
      </c>
      <c r="I45" s="34">
        <v>35200</v>
      </c>
      <c r="J45" s="34">
        <v>37640</v>
      </c>
      <c r="K45" s="34">
        <v>40080</v>
      </c>
    </row>
    <row r="46" spans="1:11">
      <c r="A46" t="str">
        <f t="shared" si="0"/>
        <v>Before 12-31-2008Caldwell50</v>
      </c>
      <c r="B46" t="s">
        <v>26</v>
      </c>
      <c r="C46" s="36">
        <v>50</v>
      </c>
      <c r="D46" s="34">
        <v>26550</v>
      </c>
      <c r="E46" s="34">
        <v>30350</v>
      </c>
      <c r="F46" s="34">
        <v>34150</v>
      </c>
      <c r="G46" s="34">
        <v>37950</v>
      </c>
      <c r="H46" s="34">
        <v>41000</v>
      </c>
      <c r="I46" s="34">
        <v>44000</v>
      </c>
      <c r="J46" s="34">
        <v>47050</v>
      </c>
      <c r="K46" s="34">
        <v>50100</v>
      </c>
    </row>
    <row r="47" spans="1:11">
      <c r="A47" t="str">
        <f t="shared" si="0"/>
        <v>Before 12-31-2008Caldwell60</v>
      </c>
      <c r="B47" t="s">
        <v>26</v>
      </c>
      <c r="C47" s="36">
        <v>60</v>
      </c>
      <c r="D47" s="34">
        <v>31860</v>
      </c>
      <c r="E47" s="34">
        <v>36420</v>
      </c>
      <c r="F47" s="34">
        <v>40980</v>
      </c>
      <c r="G47" s="34">
        <v>45540</v>
      </c>
      <c r="H47" s="34">
        <v>49200</v>
      </c>
      <c r="I47" s="34">
        <v>52800</v>
      </c>
      <c r="J47" s="34">
        <v>56460</v>
      </c>
      <c r="K47" s="34">
        <v>60120</v>
      </c>
    </row>
    <row r="48" spans="1:11">
      <c r="A48" t="str">
        <f t="shared" si="0"/>
        <v>Before 12-31-2008Caldwell80</v>
      </c>
      <c r="B48" t="s">
        <v>26</v>
      </c>
      <c r="C48" s="36">
        <v>80</v>
      </c>
      <c r="D48" s="34">
        <v>42480</v>
      </c>
      <c r="E48" s="34">
        <v>48560</v>
      </c>
      <c r="F48" s="34">
        <v>54640</v>
      </c>
      <c r="G48" s="34">
        <v>60720</v>
      </c>
      <c r="H48" s="34">
        <v>65600</v>
      </c>
      <c r="I48" s="34">
        <v>70400</v>
      </c>
      <c r="J48" s="34">
        <v>75280</v>
      </c>
      <c r="K48" s="34">
        <v>80160</v>
      </c>
    </row>
    <row r="49" spans="1:11">
      <c r="A49" t="str">
        <f t="shared" si="0"/>
        <v>Before 12-31-2008Hays30</v>
      </c>
      <c r="B49" s="32" t="s">
        <v>27</v>
      </c>
      <c r="C49" s="36">
        <v>30</v>
      </c>
      <c r="D49" s="34">
        <v>15930</v>
      </c>
      <c r="E49" s="34">
        <v>18210</v>
      </c>
      <c r="F49" s="34">
        <v>20490</v>
      </c>
      <c r="G49" s="34">
        <v>22770</v>
      </c>
      <c r="H49" s="34">
        <v>24600</v>
      </c>
      <c r="I49" s="34">
        <v>26400</v>
      </c>
      <c r="J49" s="34">
        <v>28230</v>
      </c>
      <c r="K49" s="34">
        <v>30060</v>
      </c>
    </row>
    <row r="50" spans="1:11">
      <c r="A50" t="str">
        <f t="shared" si="0"/>
        <v>Before 12-31-2008Hays40</v>
      </c>
      <c r="B50" t="s">
        <v>27</v>
      </c>
      <c r="C50" s="36">
        <v>40</v>
      </c>
      <c r="D50" s="34">
        <v>21240</v>
      </c>
      <c r="E50" s="34">
        <v>24280</v>
      </c>
      <c r="F50" s="34">
        <v>27320</v>
      </c>
      <c r="G50" s="34">
        <v>30360</v>
      </c>
      <c r="H50" s="34">
        <v>32800</v>
      </c>
      <c r="I50" s="34">
        <v>35200</v>
      </c>
      <c r="J50" s="34">
        <v>37640</v>
      </c>
      <c r="K50" s="34">
        <v>40080</v>
      </c>
    </row>
    <row r="51" spans="1:11">
      <c r="A51" t="str">
        <f t="shared" si="0"/>
        <v>Before 12-31-2008Hays50</v>
      </c>
      <c r="B51" t="s">
        <v>27</v>
      </c>
      <c r="C51" s="36">
        <v>50</v>
      </c>
      <c r="D51" s="34">
        <v>26550</v>
      </c>
      <c r="E51" s="34">
        <v>30350</v>
      </c>
      <c r="F51" s="34">
        <v>34150</v>
      </c>
      <c r="G51" s="34">
        <v>37950</v>
      </c>
      <c r="H51" s="34">
        <v>41000</v>
      </c>
      <c r="I51" s="34">
        <v>44000</v>
      </c>
      <c r="J51" s="34">
        <v>47050</v>
      </c>
      <c r="K51" s="34">
        <v>50100</v>
      </c>
    </row>
    <row r="52" spans="1:11">
      <c r="A52" t="str">
        <f t="shared" si="0"/>
        <v>Before 12-31-2008Hays60</v>
      </c>
      <c r="B52" t="s">
        <v>27</v>
      </c>
      <c r="C52" s="36">
        <v>60</v>
      </c>
      <c r="D52" s="34">
        <v>31860</v>
      </c>
      <c r="E52" s="34">
        <v>36420</v>
      </c>
      <c r="F52" s="34">
        <v>40980</v>
      </c>
      <c r="G52" s="34">
        <v>45540</v>
      </c>
      <c r="H52" s="34">
        <v>49200</v>
      </c>
      <c r="I52" s="34">
        <v>52800</v>
      </c>
      <c r="J52" s="34">
        <v>56460</v>
      </c>
      <c r="K52" s="34">
        <v>60120</v>
      </c>
    </row>
    <row r="53" spans="1:11">
      <c r="A53" t="str">
        <f t="shared" si="0"/>
        <v>Before 12-31-2008Hays80</v>
      </c>
      <c r="B53" t="s">
        <v>27</v>
      </c>
      <c r="C53" s="36">
        <v>80</v>
      </c>
      <c r="D53" s="34">
        <v>42480</v>
      </c>
      <c r="E53" s="34">
        <v>48560</v>
      </c>
      <c r="F53" s="34">
        <v>54640</v>
      </c>
      <c r="G53" s="34">
        <v>60720</v>
      </c>
      <c r="H53" s="34">
        <v>65600</v>
      </c>
      <c r="I53" s="34">
        <v>70400</v>
      </c>
      <c r="J53" s="34">
        <v>75280</v>
      </c>
      <c r="K53" s="34">
        <v>80160</v>
      </c>
    </row>
    <row r="54" spans="1:11">
      <c r="A54" t="str">
        <f t="shared" si="0"/>
        <v>Before 12-31-2008Travis30</v>
      </c>
      <c r="B54" s="32" t="s">
        <v>28</v>
      </c>
      <c r="C54" s="36">
        <v>30</v>
      </c>
      <c r="D54" s="34">
        <v>15930</v>
      </c>
      <c r="E54" s="34">
        <v>18210</v>
      </c>
      <c r="F54" s="34">
        <v>20490</v>
      </c>
      <c r="G54" s="34">
        <v>22770</v>
      </c>
      <c r="H54" s="34">
        <v>24600</v>
      </c>
      <c r="I54" s="34">
        <v>26400</v>
      </c>
      <c r="J54" s="34">
        <v>28230</v>
      </c>
      <c r="K54" s="34">
        <v>30060</v>
      </c>
    </row>
    <row r="55" spans="1:11">
      <c r="A55" t="str">
        <f t="shared" si="0"/>
        <v>Before 12-31-2008Travis40</v>
      </c>
      <c r="B55" t="s">
        <v>28</v>
      </c>
      <c r="C55" s="36">
        <v>40</v>
      </c>
      <c r="D55" s="34">
        <v>21240</v>
      </c>
      <c r="E55" s="34">
        <v>24280</v>
      </c>
      <c r="F55" s="34">
        <v>27320</v>
      </c>
      <c r="G55" s="34">
        <v>30360</v>
      </c>
      <c r="H55" s="34">
        <v>32800</v>
      </c>
      <c r="I55" s="34">
        <v>35200</v>
      </c>
      <c r="J55" s="34">
        <v>37640</v>
      </c>
      <c r="K55" s="34">
        <v>40080</v>
      </c>
    </row>
    <row r="56" spans="1:11">
      <c r="A56" t="str">
        <f t="shared" si="0"/>
        <v>Before 12-31-2008Travis50</v>
      </c>
      <c r="B56" t="s">
        <v>28</v>
      </c>
      <c r="C56" s="36">
        <v>50</v>
      </c>
      <c r="D56" s="34">
        <v>26550</v>
      </c>
      <c r="E56" s="34">
        <v>30350</v>
      </c>
      <c r="F56" s="34">
        <v>34150</v>
      </c>
      <c r="G56" s="34">
        <v>37950</v>
      </c>
      <c r="H56" s="34">
        <v>41000</v>
      </c>
      <c r="I56" s="34">
        <v>44000</v>
      </c>
      <c r="J56" s="34">
        <v>47050</v>
      </c>
      <c r="K56" s="34">
        <v>50100</v>
      </c>
    </row>
    <row r="57" spans="1:11">
      <c r="A57" t="str">
        <f t="shared" si="0"/>
        <v>Before 12-31-2008Travis60</v>
      </c>
      <c r="B57" t="s">
        <v>28</v>
      </c>
      <c r="C57" s="36">
        <v>60</v>
      </c>
      <c r="D57" s="34">
        <v>31860</v>
      </c>
      <c r="E57" s="34">
        <v>36420</v>
      </c>
      <c r="F57" s="34">
        <v>40980</v>
      </c>
      <c r="G57" s="34">
        <v>45540</v>
      </c>
      <c r="H57" s="34">
        <v>49200</v>
      </c>
      <c r="I57" s="34">
        <v>52800</v>
      </c>
      <c r="J57" s="34">
        <v>56460</v>
      </c>
      <c r="K57" s="34">
        <v>60120</v>
      </c>
    </row>
    <row r="58" spans="1:11">
      <c r="A58" t="str">
        <f t="shared" si="0"/>
        <v>Before 12-31-2008Travis80</v>
      </c>
      <c r="B58" t="s">
        <v>28</v>
      </c>
      <c r="C58" s="36">
        <v>80</v>
      </c>
      <c r="D58" s="34">
        <v>42480</v>
      </c>
      <c r="E58" s="34">
        <v>48560</v>
      </c>
      <c r="F58" s="34">
        <v>54640</v>
      </c>
      <c r="G58" s="34">
        <v>60720</v>
      </c>
      <c r="H58" s="34">
        <v>65600</v>
      </c>
      <c r="I58" s="34">
        <v>70400</v>
      </c>
      <c r="J58" s="34">
        <v>75280</v>
      </c>
      <c r="K58" s="34">
        <v>80160</v>
      </c>
    </row>
    <row r="59" spans="1:11">
      <c r="A59" t="str">
        <f t="shared" si="0"/>
        <v>Before 12-31-2008Williamson30</v>
      </c>
      <c r="B59" s="32" t="s">
        <v>29</v>
      </c>
      <c r="C59" s="36">
        <v>30</v>
      </c>
      <c r="D59" s="34">
        <v>15930</v>
      </c>
      <c r="E59" s="34">
        <v>18210</v>
      </c>
      <c r="F59" s="34">
        <v>20490</v>
      </c>
      <c r="G59" s="34">
        <v>22770</v>
      </c>
      <c r="H59" s="34">
        <v>24600</v>
      </c>
      <c r="I59" s="34">
        <v>26400</v>
      </c>
      <c r="J59" s="34">
        <v>28230</v>
      </c>
      <c r="K59" s="34">
        <v>30060</v>
      </c>
    </row>
    <row r="60" spans="1:11">
      <c r="A60" t="str">
        <f t="shared" si="0"/>
        <v>Before 12-31-2008Williamson40</v>
      </c>
      <c r="B60" t="s">
        <v>29</v>
      </c>
      <c r="C60" s="36">
        <v>40</v>
      </c>
      <c r="D60" s="34">
        <v>21240</v>
      </c>
      <c r="E60" s="34">
        <v>24280</v>
      </c>
      <c r="F60" s="34">
        <v>27320</v>
      </c>
      <c r="G60" s="34">
        <v>30360</v>
      </c>
      <c r="H60" s="34">
        <v>32800</v>
      </c>
      <c r="I60" s="34">
        <v>35200</v>
      </c>
      <c r="J60" s="34">
        <v>37640</v>
      </c>
      <c r="K60" s="34">
        <v>40080</v>
      </c>
    </row>
    <row r="61" spans="1:11">
      <c r="A61" t="str">
        <f t="shared" si="0"/>
        <v>Before 12-31-2008Williamson50</v>
      </c>
      <c r="B61" t="s">
        <v>29</v>
      </c>
      <c r="C61" s="36">
        <v>50</v>
      </c>
      <c r="D61" s="34">
        <v>26550</v>
      </c>
      <c r="E61" s="34">
        <v>30350</v>
      </c>
      <c r="F61" s="34">
        <v>34150</v>
      </c>
      <c r="G61" s="34">
        <v>37950</v>
      </c>
      <c r="H61" s="34">
        <v>41000</v>
      </c>
      <c r="I61" s="34">
        <v>44000</v>
      </c>
      <c r="J61" s="34">
        <v>47050</v>
      </c>
      <c r="K61" s="34">
        <v>50100</v>
      </c>
    </row>
    <row r="62" spans="1:11">
      <c r="A62" t="str">
        <f t="shared" si="0"/>
        <v>Before 12-31-2008Williamson60</v>
      </c>
      <c r="B62" t="s">
        <v>29</v>
      </c>
      <c r="C62" s="36">
        <v>60</v>
      </c>
      <c r="D62" s="34">
        <v>31860</v>
      </c>
      <c r="E62" s="34">
        <v>36420</v>
      </c>
      <c r="F62" s="34">
        <v>40980</v>
      </c>
      <c r="G62" s="34">
        <v>45540</v>
      </c>
      <c r="H62" s="34">
        <v>49200</v>
      </c>
      <c r="I62" s="34">
        <v>52800</v>
      </c>
      <c r="J62" s="34">
        <v>56460</v>
      </c>
      <c r="K62" s="34">
        <v>60120</v>
      </c>
    </row>
    <row r="63" spans="1:11">
      <c r="A63" t="str">
        <f t="shared" si="0"/>
        <v>Before 12-31-2008Williamson80</v>
      </c>
      <c r="B63" t="s">
        <v>29</v>
      </c>
      <c r="C63" s="36">
        <v>80</v>
      </c>
      <c r="D63" s="34">
        <v>42480</v>
      </c>
      <c r="E63" s="34">
        <v>48560</v>
      </c>
      <c r="F63" s="34">
        <v>54640</v>
      </c>
      <c r="G63" s="34">
        <v>60720</v>
      </c>
      <c r="H63" s="34">
        <v>65600</v>
      </c>
      <c r="I63" s="34">
        <v>70400</v>
      </c>
      <c r="J63" s="34">
        <v>75280</v>
      </c>
      <c r="K63" s="34">
        <v>80160</v>
      </c>
    </row>
    <row r="64" spans="1:11">
      <c r="A64" t="str">
        <f t="shared" si="0"/>
        <v>Before 12-31-2008Hardin30</v>
      </c>
      <c r="B64" s="32" t="s">
        <v>30</v>
      </c>
      <c r="C64" s="36">
        <v>30</v>
      </c>
      <c r="D64" s="34">
        <v>11670</v>
      </c>
      <c r="E64" s="34">
        <v>13320</v>
      </c>
      <c r="F64" s="34">
        <v>15000</v>
      </c>
      <c r="G64" s="34">
        <v>16650</v>
      </c>
      <c r="H64" s="34">
        <v>18000</v>
      </c>
      <c r="I64" s="34">
        <v>19320</v>
      </c>
      <c r="J64" s="34">
        <v>20670</v>
      </c>
      <c r="K64" s="34">
        <v>21990</v>
      </c>
    </row>
    <row r="65" spans="1:11">
      <c r="A65" t="str">
        <f t="shared" si="0"/>
        <v>Before 12-31-2008Hardin40</v>
      </c>
      <c r="B65" t="s">
        <v>30</v>
      </c>
      <c r="C65" s="36">
        <v>40</v>
      </c>
      <c r="D65" s="34">
        <v>15560</v>
      </c>
      <c r="E65" s="34">
        <v>17760</v>
      </c>
      <c r="F65" s="34">
        <v>20000</v>
      </c>
      <c r="G65" s="34">
        <v>22200</v>
      </c>
      <c r="H65" s="34">
        <v>24000</v>
      </c>
      <c r="I65" s="34">
        <v>25760</v>
      </c>
      <c r="J65" s="34">
        <v>27560</v>
      </c>
      <c r="K65" s="34">
        <v>29320</v>
      </c>
    </row>
    <row r="66" spans="1:11">
      <c r="A66" t="str">
        <f t="shared" si="0"/>
        <v>Before 12-31-2008Hardin50</v>
      </c>
      <c r="B66" t="s">
        <v>30</v>
      </c>
      <c r="C66" s="36">
        <v>50</v>
      </c>
      <c r="D66" s="34">
        <v>19450</v>
      </c>
      <c r="E66" s="34">
        <v>22200</v>
      </c>
      <c r="F66" s="34">
        <v>25000</v>
      </c>
      <c r="G66" s="34">
        <v>27750</v>
      </c>
      <c r="H66" s="34">
        <v>30000</v>
      </c>
      <c r="I66" s="34">
        <v>32200</v>
      </c>
      <c r="J66" s="34">
        <v>34450</v>
      </c>
      <c r="K66" s="34">
        <v>36650</v>
      </c>
    </row>
    <row r="67" spans="1:11">
      <c r="A67" t="str">
        <f t="shared" si="0"/>
        <v>Before 12-31-2008Hardin60</v>
      </c>
      <c r="B67" t="s">
        <v>30</v>
      </c>
      <c r="C67" s="36">
        <v>60</v>
      </c>
      <c r="D67" s="34">
        <v>23340</v>
      </c>
      <c r="E67" s="34">
        <v>26640</v>
      </c>
      <c r="F67" s="34">
        <v>30000</v>
      </c>
      <c r="G67" s="34">
        <v>33300</v>
      </c>
      <c r="H67" s="34">
        <v>36000</v>
      </c>
      <c r="I67" s="34">
        <v>38640</v>
      </c>
      <c r="J67" s="34">
        <v>41340</v>
      </c>
      <c r="K67" s="34">
        <v>43980</v>
      </c>
    </row>
    <row r="68" spans="1:11">
      <c r="A68" t="str">
        <f t="shared" si="0"/>
        <v>Before 12-31-2008Hardin80</v>
      </c>
      <c r="B68" t="s">
        <v>30</v>
      </c>
      <c r="C68" s="36">
        <v>80</v>
      </c>
      <c r="D68" s="34">
        <v>31120</v>
      </c>
      <c r="E68" s="34">
        <v>35520</v>
      </c>
      <c r="F68" s="34">
        <v>40000</v>
      </c>
      <c r="G68" s="34">
        <v>44400</v>
      </c>
      <c r="H68" s="34">
        <v>48000</v>
      </c>
      <c r="I68" s="34">
        <v>51520</v>
      </c>
      <c r="J68" s="34">
        <v>55120</v>
      </c>
      <c r="K68" s="34">
        <v>58640</v>
      </c>
    </row>
    <row r="69" spans="1:11">
      <c r="A69" t="str">
        <f t="shared" ref="A69:A132" si="1">CONCATENATE($B$1,B69,C69)</f>
        <v>Before 12-31-2008Jefferson30</v>
      </c>
      <c r="B69" s="32" t="s">
        <v>31</v>
      </c>
      <c r="C69" s="36">
        <v>30</v>
      </c>
      <c r="D69" s="34">
        <v>11670</v>
      </c>
      <c r="E69" s="34">
        <v>13320</v>
      </c>
      <c r="F69" s="34">
        <v>15000</v>
      </c>
      <c r="G69" s="34">
        <v>16650</v>
      </c>
      <c r="H69" s="34">
        <v>18000</v>
      </c>
      <c r="I69" s="34">
        <v>19320</v>
      </c>
      <c r="J69" s="34">
        <v>20670</v>
      </c>
      <c r="K69" s="34">
        <v>21990</v>
      </c>
    </row>
    <row r="70" spans="1:11">
      <c r="A70" t="str">
        <f t="shared" si="1"/>
        <v>Before 12-31-2008Jefferson40</v>
      </c>
      <c r="B70" t="s">
        <v>31</v>
      </c>
      <c r="C70" s="36">
        <v>40</v>
      </c>
      <c r="D70" s="34">
        <v>15560</v>
      </c>
      <c r="E70" s="34">
        <v>17760</v>
      </c>
      <c r="F70" s="34">
        <v>20000</v>
      </c>
      <c r="G70" s="34">
        <v>22200</v>
      </c>
      <c r="H70" s="34">
        <v>24000</v>
      </c>
      <c r="I70" s="34">
        <v>25760</v>
      </c>
      <c r="J70" s="34">
        <v>27560</v>
      </c>
      <c r="K70" s="34">
        <v>29320</v>
      </c>
    </row>
    <row r="71" spans="1:11">
      <c r="A71" t="str">
        <f t="shared" si="1"/>
        <v>Before 12-31-2008Jefferson50</v>
      </c>
      <c r="B71" t="s">
        <v>31</v>
      </c>
      <c r="C71" s="36">
        <v>50</v>
      </c>
      <c r="D71" s="34">
        <v>19450</v>
      </c>
      <c r="E71" s="34">
        <v>22200</v>
      </c>
      <c r="F71" s="34">
        <v>25000</v>
      </c>
      <c r="G71" s="34">
        <v>27750</v>
      </c>
      <c r="H71" s="34">
        <v>30000</v>
      </c>
      <c r="I71" s="34">
        <v>32200</v>
      </c>
      <c r="J71" s="34">
        <v>34450</v>
      </c>
      <c r="K71" s="34">
        <v>36650</v>
      </c>
    </row>
    <row r="72" spans="1:11">
      <c r="A72" t="str">
        <f t="shared" si="1"/>
        <v>Before 12-31-2008Jefferson60</v>
      </c>
      <c r="B72" t="s">
        <v>31</v>
      </c>
      <c r="C72" s="36">
        <v>60</v>
      </c>
      <c r="D72" s="34">
        <v>23340</v>
      </c>
      <c r="E72" s="34">
        <v>26640</v>
      </c>
      <c r="F72" s="34">
        <v>30000</v>
      </c>
      <c r="G72" s="34">
        <v>33300</v>
      </c>
      <c r="H72" s="34">
        <v>36000</v>
      </c>
      <c r="I72" s="34">
        <v>38640</v>
      </c>
      <c r="J72" s="34">
        <v>41340</v>
      </c>
      <c r="K72" s="34">
        <v>43980</v>
      </c>
    </row>
    <row r="73" spans="1:11">
      <c r="A73" t="str">
        <f t="shared" si="1"/>
        <v>Before 12-31-2008Jefferson80</v>
      </c>
      <c r="B73" t="s">
        <v>31</v>
      </c>
      <c r="C73" s="36">
        <v>80</v>
      </c>
      <c r="D73" s="34">
        <v>31120</v>
      </c>
      <c r="E73" s="34">
        <v>35520</v>
      </c>
      <c r="F73" s="34">
        <v>40000</v>
      </c>
      <c r="G73" s="34">
        <v>44400</v>
      </c>
      <c r="H73" s="34">
        <v>48000</v>
      </c>
      <c r="I73" s="34">
        <v>51520</v>
      </c>
      <c r="J73" s="34">
        <v>55120</v>
      </c>
      <c r="K73" s="34">
        <v>58640</v>
      </c>
    </row>
    <row r="74" spans="1:11">
      <c r="A74" t="str">
        <f t="shared" si="1"/>
        <v>Before 12-31-2008Orange30</v>
      </c>
      <c r="B74" s="32" t="s">
        <v>32</v>
      </c>
      <c r="C74" s="36">
        <v>30</v>
      </c>
      <c r="D74" s="34">
        <v>11670</v>
      </c>
      <c r="E74" s="34">
        <v>13320</v>
      </c>
      <c r="F74" s="34">
        <v>15000</v>
      </c>
      <c r="G74" s="34">
        <v>16650</v>
      </c>
      <c r="H74" s="34">
        <v>18000</v>
      </c>
      <c r="I74" s="34">
        <v>19320</v>
      </c>
      <c r="J74" s="34">
        <v>20670</v>
      </c>
      <c r="K74" s="34">
        <v>21990</v>
      </c>
    </row>
    <row r="75" spans="1:11">
      <c r="A75" t="str">
        <f t="shared" si="1"/>
        <v>Before 12-31-2008Orange40</v>
      </c>
      <c r="B75" t="s">
        <v>32</v>
      </c>
      <c r="C75" s="36">
        <v>40</v>
      </c>
      <c r="D75" s="34">
        <v>15560</v>
      </c>
      <c r="E75" s="34">
        <v>17760</v>
      </c>
      <c r="F75" s="34">
        <v>20000</v>
      </c>
      <c r="G75" s="34">
        <v>22200</v>
      </c>
      <c r="H75" s="34">
        <v>24000</v>
      </c>
      <c r="I75" s="34">
        <v>25760</v>
      </c>
      <c r="J75" s="34">
        <v>27560</v>
      </c>
      <c r="K75" s="34">
        <v>29320</v>
      </c>
    </row>
    <row r="76" spans="1:11">
      <c r="A76" t="str">
        <f t="shared" si="1"/>
        <v>Before 12-31-2008Orange50</v>
      </c>
      <c r="B76" t="s">
        <v>32</v>
      </c>
      <c r="C76" s="36">
        <v>50</v>
      </c>
      <c r="D76" s="34">
        <v>19450</v>
      </c>
      <c r="E76" s="34">
        <v>22200</v>
      </c>
      <c r="F76" s="34">
        <v>25000</v>
      </c>
      <c r="G76" s="34">
        <v>27750</v>
      </c>
      <c r="H76" s="34">
        <v>30000</v>
      </c>
      <c r="I76" s="34">
        <v>32200</v>
      </c>
      <c r="J76" s="34">
        <v>34450</v>
      </c>
      <c r="K76" s="34">
        <v>36650</v>
      </c>
    </row>
    <row r="77" spans="1:11">
      <c r="A77" t="str">
        <f t="shared" si="1"/>
        <v>Before 12-31-2008Orange60</v>
      </c>
      <c r="B77" t="s">
        <v>32</v>
      </c>
      <c r="C77" s="36">
        <v>60</v>
      </c>
      <c r="D77" s="34">
        <v>23340</v>
      </c>
      <c r="E77" s="34">
        <v>26640</v>
      </c>
      <c r="F77" s="34">
        <v>30000</v>
      </c>
      <c r="G77" s="34">
        <v>33300</v>
      </c>
      <c r="H77" s="34">
        <v>36000</v>
      </c>
      <c r="I77" s="34">
        <v>38640</v>
      </c>
      <c r="J77" s="34">
        <v>41340</v>
      </c>
      <c r="K77" s="34">
        <v>43980</v>
      </c>
    </row>
    <row r="78" spans="1:11">
      <c r="A78" t="str">
        <f t="shared" si="1"/>
        <v>Before 12-31-2008Orange80</v>
      </c>
      <c r="B78" t="s">
        <v>32</v>
      </c>
      <c r="C78" s="36">
        <v>80</v>
      </c>
      <c r="D78" s="34">
        <v>31120</v>
      </c>
      <c r="E78" s="34">
        <v>35520</v>
      </c>
      <c r="F78" s="34">
        <v>40000</v>
      </c>
      <c r="G78" s="34">
        <v>44400</v>
      </c>
      <c r="H78" s="34">
        <v>48000</v>
      </c>
      <c r="I78" s="34">
        <v>51520</v>
      </c>
      <c r="J78" s="34">
        <v>55120</v>
      </c>
      <c r="K78" s="34">
        <v>58640</v>
      </c>
    </row>
    <row r="79" spans="1:11">
      <c r="A79" t="str">
        <f t="shared" si="1"/>
        <v>Before 12-31-2008Cameron30</v>
      </c>
      <c r="B79" s="32" t="s">
        <v>33</v>
      </c>
      <c r="C79" s="36">
        <v>30</v>
      </c>
      <c r="D79" s="34">
        <v>9900</v>
      </c>
      <c r="E79" s="34">
        <v>11310</v>
      </c>
      <c r="F79" s="34">
        <v>12720</v>
      </c>
      <c r="G79" s="34">
        <v>14130</v>
      </c>
      <c r="H79" s="34">
        <v>15270</v>
      </c>
      <c r="I79" s="34">
        <v>16380</v>
      </c>
      <c r="J79" s="34">
        <v>17520</v>
      </c>
      <c r="K79" s="34">
        <v>18660</v>
      </c>
    </row>
    <row r="80" spans="1:11">
      <c r="A80" t="str">
        <f t="shared" si="1"/>
        <v>Before 12-31-2008Cameron40</v>
      </c>
      <c r="B80" t="s">
        <v>33</v>
      </c>
      <c r="C80" s="36">
        <v>40</v>
      </c>
      <c r="D80" s="34">
        <v>13200</v>
      </c>
      <c r="E80" s="34">
        <v>15080</v>
      </c>
      <c r="F80" s="34">
        <v>16960</v>
      </c>
      <c r="G80" s="34">
        <v>18840</v>
      </c>
      <c r="H80" s="34">
        <v>20360</v>
      </c>
      <c r="I80" s="34">
        <v>21840</v>
      </c>
      <c r="J80" s="34">
        <v>23360</v>
      </c>
      <c r="K80" s="34">
        <v>24880</v>
      </c>
    </row>
    <row r="81" spans="1:11">
      <c r="A81" t="str">
        <f t="shared" si="1"/>
        <v>Before 12-31-2008Cameron50</v>
      </c>
      <c r="B81" t="s">
        <v>33</v>
      </c>
      <c r="C81" s="36">
        <v>50</v>
      </c>
      <c r="D81" s="34">
        <v>16500</v>
      </c>
      <c r="E81" s="34">
        <v>18850</v>
      </c>
      <c r="F81" s="34">
        <v>21200</v>
      </c>
      <c r="G81" s="34">
        <v>23550</v>
      </c>
      <c r="H81" s="34">
        <v>25450</v>
      </c>
      <c r="I81" s="34">
        <v>27300</v>
      </c>
      <c r="J81" s="34">
        <v>29200</v>
      </c>
      <c r="K81" s="34">
        <v>31100</v>
      </c>
    </row>
    <row r="82" spans="1:11">
      <c r="A82" t="str">
        <f t="shared" si="1"/>
        <v>Before 12-31-2008Cameron60</v>
      </c>
      <c r="B82" t="s">
        <v>33</v>
      </c>
      <c r="C82" s="36">
        <v>60</v>
      </c>
      <c r="D82" s="34">
        <v>19800</v>
      </c>
      <c r="E82" s="34">
        <v>22620</v>
      </c>
      <c r="F82" s="34">
        <v>25440</v>
      </c>
      <c r="G82" s="34">
        <v>28260</v>
      </c>
      <c r="H82" s="34">
        <v>30540</v>
      </c>
      <c r="I82" s="34">
        <v>32760</v>
      </c>
      <c r="J82" s="34">
        <v>35040</v>
      </c>
      <c r="K82" s="34">
        <v>37320</v>
      </c>
    </row>
    <row r="83" spans="1:11">
      <c r="A83" t="str">
        <f t="shared" si="1"/>
        <v>Before 12-31-2008Cameron80</v>
      </c>
      <c r="B83" t="s">
        <v>33</v>
      </c>
      <c r="C83" s="36">
        <v>80</v>
      </c>
      <c r="D83" s="34">
        <v>26400</v>
      </c>
      <c r="E83" s="34">
        <v>30160</v>
      </c>
      <c r="F83" s="34">
        <v>33920</v>
      </c>
      <c r="G83" s="34">
        <v>37680</v>
      </c>
      <c r="H83" s="34">
        <v>40720</v>
      </c>
      <c r="I83" s="34">
        <v>43680</v>
      </c>
      <c r="J83" s="34">
        <v>46720</v>
      </c>
      <c r="K83" s="34">
        <v>49760</v>
      </c>
    </row>
    <row r="84" spans="1:11">
      <c r="A84" t="str">
        <f t="shared" si="1"/>
        <v>Before 12-31-2008Brazos30</v>
      </c>
      <c r="B84" s="32" t="s">
        <v>34</v>
      </c>
      <c r="C84" s="36">
        <v>30</v>
      </c>
      <c r="D84" s="34">
        <v>11970</v>
      </c>
      <c r="E84" s="34">
        <v>13680</v>
      </c>
      <c r="F84" s="34">
        <v>15390</v>
      </c>
      <c r="G84" s="34">
        <v>17100</v>
      </c>
      <c r="H84" s="34">
        <v>18480</v>
      </c>
      <c r="I84" s="34">
        <v>19860</v>
      </c>
      <c r="J84" s="34">
        <v>21210</v>
      </c>
      <c r="K84" s="34">
        <v>22590</v>
      </c>
    </row>
    <row r="85" spans="1:11">
      <c r="A85" t="str">
        <f t="shared" si="1"/>
        <v>Before 12-31-2008Brazos40</v>
      </c>
      <c r="B85" t="s">
        <v>34</v>
      </c>
      <c r="C85" s="36">
        <v>40</v>
      </c>
      <c r="D85" s="34">
        <v>15960</v>
      </c>
      <c r="E85" s="34">
        <v>18240</v>
      </c>
      <c r="F85" s="34">
        <v>20520</v>
      </c>
      <c r="G85" s="34">
        <v>22800</v>
      </c>
      <c r="H85" s="34">
        <v>24640</v>
      </c>
      <c r="I85" s="34">
        <v>26480</v>
      </c>
      <c r="J85" s="34">
        <v>28280</v>
      </c>
      <c r="K85" s="34">
        <v>30120</v>
      </c>
    </row>
    <row r="86" spans="1:11">
      <c r="A86" t="str">
        <f t="shared" si="1"/>
        <v>Before 12-31-2008Brazos50</v>
      </c>
      <c r="B86" t="s">
        <v>34</v>
      </c>
      <c r="C86" s="36">
        <v>50</v>
      </c>
      <c r="D86" s="34">
        <v>19950</v>
      </c>
      <c r="E86" s="34">
        <v>22800</v>
      </c>
      <c r="F86" s="34">
        <v>25650</v>
      </c>
      <c r="G86" s="34">
        <v>28500</v>
      </c>
      <c r="H86" s="34">
        <v>30800</v>
      </c>
      <c r="I86" s="34">
        <v>33100</v>
      </c>
      <c r="J86" s="34">
        <v>35350</v>
      </c>
      <c r="K86" s="34">
        <v>37650</v>
      </c>
    </row>
    <row r="87" spans="1:11">
      <c r="A87" t="str">
        <f t="shared" si="1"/>
        <v>Before 12-31-2008Brazos60</v>
      </c>
      <c r="B87" t="s">
        <v>34</v>
      </c>
      <c r="C87" s="36">
        <v>60</v>
      </c>
      <c r="D87" s="34">
        <v>23940</v>
      </c>
      <c r="E87" s="34">
        <v>27360</v>
      </c>
      <c r="F87" s="34">
        <v>30780</v>
      </c>
      <c r="G87" s="34">
        <v>34200</v>
      </c>
      <c r="H87" s="34">
        <v>36960</v>
      </c>
      <c r="I87" s="34">
        <v>39720</v>
      </c>
      <c r="J87" s="34">
        <v>42420</v>
      </c>
      <c r="K87" s="34">
        <v>45180</v>
      </c>
    </row>
    <row r="88" spans="1:11">
      <c r="A88" t="str">
        <f t="shared" si="1"/>
        <v>Before 12-31-2008Brazos80</v>
      </c>
      <c r="B88" t="s">
        <v>34</v>
      </c>
      <c r="C88" s="36">
        <v>80</v>
      </c>
      <c r="D88" s="34">
        <v>31920</v>
      </c>
      <c r="E88" s="34">
        <v>36480</v>
      </c>
      <c r="F88" s="34">
        <v>41040</v>
      </c>
      <c r="G88" s="34">
        <v>45600</v>
      </c>
      <c r="H88" s="34">
        <v>49280</v>
      </c>
      <c r="I88" s="34">
        <v>52960</v>
      </c>
      <c r="J88" s="34">
        <v>56560</v>
      </c>
      <c r="K88" s="34">
        <v>60240</v>
      </c>
    </row>
    <row r="89" spans="1:11">
      <c r="A89" t="str">
        <f t="shared" si="1"/>
        <v>Before 12-31-2008Burleson30</v>
      </c>
      <c r="B89" s="32" t="s">
        <v>35</v>
      </c>
      <c r="C89" s="36">
        <v>30</v>
      </c>
      <c r="D89" s="34">
        <v>11970</v>
      </c>
      <c r="E89" s="34">
        <v>13680</v>
      </c>
      <c r="F89" s="34">
        <v>15390</v>
      </c>
      <c r="G89" s="34">
        <v>17100</v>
      </c>
      <c r="H89" s="34">
        <v>18480</v>
      </c>
      <c r="I89" s="34">
        <v>19860</v>
      </c>
      <c r="J89" s="34">
        <v>21210</v>
      </c>
      <c r="K89" s="34">
        <v>22590</v>
      </c>
    </row>
    <row r="90" spans="1:11">
      <c r="A90" t="str">
        <f t="shared" si="1"/>
        <v>Before 12-31-2008Burleson40</v>
      </c>
      <c r="B90" t="s">
        <v>35</v>
      </c>
      <c r="C90" s="36">
        <v>40</v>
      </c>
      <c r="D90" s="34">
        <v>15960</v>
      </c>
      <c r="E90" s="34">
        <v>18240</v>
      </c>
      <c r="F90" s="34">
        <v>20520</v>
      </c>
      <c r="G90" s="34">
        <v>22800</v>
      </c>
      <c r="H90" s="34">
        <v>24640</v>
      </c>
      <c r="I90" s="34">
        <v>26480</v>
      </c>
      <c r="J90" s="34">
        <v>28280</v>
      </c>
      <c r="K90" s="34">
        <v>30120</v>
      </c>
    </row>
    <row r="91" spans="1:11">
      <c r="A91" t="str">
        <f t="shared" si="1"/>
        <v>Before 12-31-2008Burleson50</v>
      </c>
      <c r="B91" t="s">
        <v>35</v>
      </c>
      <c r="C91" s="36">
        <v>50</v>
      </c>
      <c r="D91" s="34">
        <v>19950</v>
      </c>
      <c r="E91" s="34">
        <v>22800</v>
      </c>
      <c r="F91" s="34">
        <v>25650</v>
      </c>
      <c r="G91" s="34">
        <v>28500</v>
      </c>
      <c r="H91" s="34">
        <v>30800</v>
      </c>
      <c r="I91" s="34">
        <v>33100</v>
      </c>
      <c r="J91" s="34">
        <v>35350</v>
      </c>
      <c r="K91" s="34">
        <v>37650</v>
      </c>
    </row>
    <row r="92" spans="1:11">
      <c r="A92" t="str">
        <f t="shared" si="1"/>
        <v>Before 12-31-2008Burleson60</v>
      </c>
      <c r="B92" t="s">
        <v>35</v>
      </c>
      <c r="C92" s="36">
        <v>60</v>
      </c>
      <c r="D92" s="34">
        <v>23940</v>
      </c>
      <c r="E92" s="34">
        <v>27360</v>
      </c>
      <c r="F92" s="34">
        <v>30780</v>
      </c>
      <c r="G92" s="34">
        <v>34200</v>
      </c>
      <c r="H92" s="34">
        <v>36960</v>
      </c>
      <c r="I92" s="34">
        <v>39720</v>
      </c>
      <c r="J92" s="34">
        <v>42420</v>
      </c>
      <c r="K92" s="34">
        <v>45180</v>
      </c>
    </row>
    <row r="93" spans="1:11">
      <c r="A93" t="str">
        <f t="shared" si="1"/>
        <v>Before 12-31-2008Burleson80</v>
      </c>
      <c r="B93" t="s">
        <v>35</v>
      </c>
      <c r="C93" s="36">
        <v>80</v>
      </c>
      <c r="D93" s="34">
        <v>31920</v>
      </c>
      <c r="E93" s="34">
        <v>36480</v>
      </c>
      <c r="F93" s="34">
        <v>41040</v>
      </c>
      <c r="G93" s="34">
        <v>45600</v>
      </c>
      <c r="H93" s="34">
        <v>49280</v>
      </c>
      <c r="I93" s="34">
        <v>52960</v>
      </c>
      <c r="J93" s="34">
        <v>56560</v>
      </c>
      <c r="K93" s="34">
        <v>60240</v>
      </c>
    </row>
    <row r="94" spans="1:11">
      <c r="A94" t="str">
        <f t="shared" si="1"/>
        <v>Before 12-31-2008Robertson30</v>
      </c>
      <c r="B94" s="32" t="s">
        <v>36</v>
      </c>
      <c r="C94" s="36">
        <v>30</v>
      </c>
      <c r="D94" s="34">
        <v>11970</v>
      </c>
      <c r="E94" s="34">
        <v>13680</v>
      </c>
      <c r="F94" s="34">
        <v>15390</v>
      </c>
      <c r="G94" s="34">
        <v>17100</v>
      </c>
      <c r="H94" s="34">
        <v>18480</v>
      </c>
      <c r="I94" s="34">
        <v>19860</v>
      </c>
      <c r="J94" s="34">
        <v>21210</v>
      </c>
      <c r="K94" s="34">
        <v>22590</v>
      </c>
    </row>
    <row r="95" spans="1:11">
      <c r="A95" t="str">
        <f t="shared" si="1"/>
        <v>Before 12-31-2008Robertson40</v>
      </c>
      <c r="B95" t="s">
        <v>36</v>
      </c>
      <c r="C95" s="36">
        <v>40</v>
      </c>
      <c r="D95" s="34">
        <v>15960</v>
      </c>
      <c r="E95" s="34">
        <v>18240</v>
      </c>
      <c r="F95" s="34">
        <v>20520</v>
      </c>
      <c r="G95" s="34">
        <v>22800</v>
      </c>
      <c r="H95" s="34">
        <v>24640</v>
      </c>
      <c r="I95" s="34">
        <v>26480</v>
      </c>
      <c r="J95" s="34">
        <v>28280</v>
      </c>
      <c r="K95" s="34">
        <v>30120</v>
      </c>
    </row>
    <row r="96" spans="1:11">
      <c r="A96" t="str">
        <f t="shared" si="1"/>
        <v>Before 12-31-2008Robertson50</v>
      </c>
      <c r="B96" t="s">
        <v>36</v>
      </c>
      <c r="C96" s="36">
        <v>50</v>
      </c>
      <c r="D96" s="34">
        <v>19950</v>
      </c>
      <c r="E96" s="34">
        <v>22800</v>
      </c>
      <c r="F96" s="34">
        <v>25650</v>
      </c>
      <c r="G96" s="34">
        <v>28500</v>
      </c>
      <c r="H96" s="34">
        <v>30800</v>
      </c>
      <c r="I96" s="34">
        <v>33100</v>
      </c>
      <c r="J96" s="34">
        <v>35350</v>
      </c>
      <c r="K96" s="34">
        <v>37650</v>
      </c>
    </row>
    <row r="97" spans="1:11">
      <c r="A97" t="str">
        <f t="shared" si="1"/>
        <v>Before 12-31-2008Robertson60</v>
      </c>
      <c r="B97" t="s">
        <v>36</v>
      </c>
      <c r="C97" s="36">
        <v>60</v>
      </c>
      <c r="D97" s="34">
        <v>23940</v>
      </c>
      <c r="E97" s="34">
        <v>27360</v>
      </c>
      <c r="F97" s="34">
        <v>30780</v>
      </c>
      <c r="G97" s="34">
        <v>34200</v>
      </c>
      <c r="H97" s="34">
        <v>36960</v>
      </c>
      <c r="I97" s="34">
        <v>39720</v>
      </c>
      <c r="J97" s="34">
        <v>42420</v>
      </c>
      <c r="K97" s="34">
        <v>45180</v>
      </c>
    </row>
    <row r="98" spans="1:11">
      <c r="A98" t="str">
        <f t="shared" si="1"/>
        <v>Before 12-31-2008Robertson80</v>
      </c>
      <c r="B98" t="s">
        <v>36</v>
      </c>
      <c r="C98" s="36">
        <v>80</v>
      </c>
      <c r="D98" s="34">
        <v>31920</v>
      </c>
      <c r="E98" s="34">
        <v>36480</v>
      </c>
      <c r="F98" s="34">
        <v>41040</v>
      </c>
      <c r="G98" s="34">
        <v>45600</v>
      </c>
      <c r="H98" s="34">
        <v>49280</v>
      </c>
      <c r="I98" s="34">
        <v>52960</v>
      </c>
      <c r="J98" s="34">
        <v>56560</v>
      </c>
      <c r="K98" s="34">
        <v>60240</v>
      </c>
    </row>
    <row r="99" spans="1:11">
      <c r="A99" t="str">
        <f t="shared" si="1"/>
        <v>Before 12-31-2008Nueces30</v>
      </c>
      <c r="B99" s="32" t="s">
        <v>38</v>
      </c>
      <c r="C99" s="36">
        <v>30</v>
      </c>
      <c r="D99" s="34">
        <v>10980</v>
      </c>
      <c r="E99" s="34">
        <v>12540</v>
      </c>
      <c r="F99" s="34">
        <v>14130</v>
      </c>
      <c r="G99" s="34">
        <v>15690</v>
      </c>
      <c r="H99" s="34">
        <v>16950</v>
      </c>
      <c r="I99" s="34">
        <v>18210</v>
      </c>
      <c r="J99" s="34">
        <v>19470</v>
      </c>
      <c r="K99" s="34">
        <v>20700</v>
      </c>
    </row>
    <row r="100" spans="1:11">
      <c r="A100" t="str">
        <f t="shared" si="1"/>
        <v>Before 12-31-2008Nueces40</v>
      </c>
      <c r="B100" t="s">
        <v>38</v>
      </c>
      <c r="C100" s="36">
        <v>40</v>
      </c>
      <c r="D100" s="34">
        <v>14640</v>
      </c>
      <c r="E100" s="34">
        <v>16720</v>
      </c>
      <c r="F100" s="34">
        <v>18840</v>
      </c>
      <c r="G100" s="34">
        <v>20920</v>
      </c>
      <c r="H100" s="34">
        <v>22600</v>
      </c>
      <c r="I100" s="34">
        <v>24280</v>
      </c>
      <c r="J100" s="34">
        <v>25960</v>
      </c>
      <c r="K100" s="34">
        <v>27600</v>
      </c>
    </row>
    <row r="101" spans="1:11">
      <c r="A101" t="str">
        <f t="shared" si="1"/>
        <v>Before 12-31-2008Nueces50</v>
      </c>
      <c r="B101" t="s">
        <v>38</v>
      </c>
      <c r="C101" s="36">
        <v>50</v>
      </c>
      <c r="D101" s="34">
        <v>18300</v>
      </c>
      <c r="E101" s="34">
        <v>20900</v>
      </c>
      <c r="F101" s="34">
        <v>23550</v>
      </c>
      <c r="G101" s="34">
        <v>26150</v>
      </c>
      <c r="H101" s="34">
        <v>28250</v>
      </c>
      <c r="I101" s="34">
        <v>30350</v>
      </c>
      <c r="J101" s="34">
        <v>32450</v>
      </c>
      <c r="K101" s="34">
        <v>34500</v>
      </c>
    </row>
    <row r="102" spans="1:11">
      <c r="A102" t="str">
        <f t="shared" si="1"/>
        <v>Before 12-31-2008Nueces60</v>
      </c>
      <c r="B102" t="s">
        <v>38</v>
      </c>
      <c r="C102" s="36">
        <v>60</v>
      </c>
      <c r="D102" s="34">
        <v>21960</v>
      </c>
      <c r="E102" s="34">
        <v>25080</v>
      </c>
      <c r="F102" s="34">
        <v>28260</v>
      </c>
      <c r="G102" s="34">
        <v>31380</v>
      </c>
      <c r="H102" s="34">
        <v>33900</v>
      </c>
      <c r="I102" s="34">
        <v>36420</v>
      </c>
      <c r="J102" s="34">
        <v>38940</v>
      </c>
      <c r="K102" s="34">
        <v>41400</v>
      </c>
    </row>
    <row r="103" spans="1:11">
      <c r="A103" t="str">
        <f t="shared" si="1"/>
        <v>Before 12-31-2008Nueces80</v>
      </c>
      <c r="B103" t="s">
        <v>38</v>
      </c>
      <c r="C103" s="36">
        <v>80</v>
      </c>
      <c r="D103" s="34">
        <v>29280</v>
      </c>
      <c r="E103" s="34">
        <v>33440</v>
      </c>
      <c r="F103" s="34">
        <v>37680</v>
      </c>
      <c r="G103" s="34">
        <v>41840</v>
      </c>
      <c r="H103" s="34">
        <v>45200</v>
      </c>
      <c r="I103" s="34">
        <v>48560</v>
      </c>
      <c r="J103" s="34">
        <v>51920</v>
      </c>
      <c r="K103" s="34">
        <v>55200</v>
      </c>
    </row>
    <row r="104" spans="1:11">
      <c r="A104" t="str">
        <f t="shared" si="1"/>
        <v>Before 12-31-2008San Patricio30</v>
      </c>
      <c r="B104" s="32" t="s">
        <v>39</v>
      </c>
      <c r="C104" s="36">
        <v>30</v>
      </c>
      <c r="D104" s="34">
        <v>10980</v>
      </c>
      <c r="E104" s="34">
        <v>12540</v>
      </c>
      <c r="F104" s="34">
        <v>14130</v>
      </c>
      <c r="G104" s="34">
        <v>15690</v>
      </c>
      <c r="H104" s="34">
        <v>16950</v>
      </c>
      <c r="I104" s="34">
        <v>18210</v>
      </c>
      <c r="J104" s="34">
        <v>19470</v>
      </c>
      <c r="K104" s="34">
        <v>20700</v>
      </c>
    </row>
    <row r="105" spans="1:11">
      <c r="A105" t="str">
        <f t="shared" si="1"/>
        <v>Before 12-31-2008San Patricio40</v>
      </c>
      <c r="B105" t="s">
        <v>39</v>
      </c>
      <c r="C105" s="36">
        <v>40</v>
      </c>
      <c r="D105" s="34">
        <v>14640</v>
      </c>
      <c r="E105" s="34">
        <v>16720</v>
      </c>
      <c r="F105" s="34">
        <v>18840</v>
      </c>
      <c r="G105" s="34">
        <v>20920</v>
      </c>
      <c r="H105" s="34">
        <v>22600</v>
      </c>
      <c r="I105" s="34">
        <v>24280</v>
      </c>
      <c r="J105" s="34">
        <v>25960</v>
      </c>
      <c r="K105" s="34">
        <v>27600</v>
      </c>
    </row>
    <row r="106" spans="1:11">
      <c r="A106" t="str">
        <f t="shared" si="1"/>
        <v>Before 12-31-2008San Patricio50</v>
      </c>
      <c r="B106" t="s">
        <v>39</v>
      </c>
      <c r="C106" s="36">
        <v>50</v>
      </c>
      <c r="D106" s="34">
        <v>18300</v>
      </c>
      <c r="E106" s="34">
        <v>20900</v>
      </c>
      <c r="F106" s="34">
        <v>23550</v>
      </c>
      <c r="G106" s="34">
        <v>26150</v>
      </c>
      <c r="H106" s="34">
        <v>28250</v>
      </c>
      <c r="I106" s="34">
        <v>30350</v>
      </c>
      <c r="J106" s="34">
        <v>32450</v>
      </c>
      <c r="K106" s="34">
        <v>34500</v>
      </c>
    </row>
    <row r="107" spans="1:11">
      <c r="A107" t="str">
        <f t="shared" si="1"/>
        <v>Before 12-31-2008San Patricio60</v>
      </c>
      <c r="B107" t="s">
        <v>39</v>
      </c>
      <c r="C107" s="36">
        <v>60</v>
      </c>
      <c r="D107" s="34">
        <v>21960</v>
      </c>
      <c r="E107" s="34">
        <v>25080</v>
      </c>
      <c r="F107" s="34">
        <v>28260</v>
      </c>
      <c r="G107" s="34">
        <v>31380</v>
      </c>
      <c r="H107" s="34">
        <v>33900</v>
      </c>
      <c r="I107" s="34">
        <v>36420</v>
      </c>
      <c r="J107" s="34">
        <v>38940</v>
      </c>
      <c r="K107" s="34">
        <v>41400</v>
      </c>
    </row>
    <row r="108" spans="1:11">
      <c r="A108" t="str">
        <f t="shared" si="1"/>
        <v>Before 12-31-2008San Patricio80</v>
      </c>
      <c r="B108" t="s">
        <v>39</v>
      </c>
      <c r="C108" s="36">
        <v>80</v>
      </c>
      <c r="D108" s="34">
        <v>29280</v>
      </c>
      <c r="E108" s="34">
        <v>33440</v>
      </c>
      <c r="F108" s="34">
        <v>37680</v>
      </c>
      <c r="G108" s="34">
        <v>41840</v>
      </c>
      <c r="H108" s="34">
        <v>45200</v>
      </c>
      <c r="I108" s="34">
        <v>48560</v>
      </c>
      <c r="J108" s="34">
        <v>51920</v>
      </c>
      <c r="K108" s="34">
        <v>55200</v>
      </c>
    </row>
    <row r="109" spans="1:11">
      <c r="A109" t="str">
        <f t="shared" si="1"/>
        <v>Before 12-31-2008Collin30</v>
      </c>
      <c r="B109" s="32" t="s">
        <v>40</v>
      </c>
      <c r="C109" s="36">
        <v>30</v>
      </c>
      <c r="D109" s="34">
        <v>14730</v>
      </c>
      <c r="E109" s="34">
        <v>16830</v>
      </c>
      <c r="F109" s="34">
        <v>18930</v>
      </c>
      <c r="G109" s="34">
        <v>21030</v>
      </c>
      <c r="H109" s="34">
        <v>22710</v>
      </c>
      <c r="I109" s="34">
        <v>24390</v>
      </c>
      <c r="J109" s="34">
        <v>26070</v>
      </c>
      <c r="K109" s="34">
        <v>27750</v>
      </c>
    </row>
    <row r="110" spans="1:11">
      <c r="A110" t="str">
        <f t="shared" si="1"/>
        <v>Before 12-31-2008Collin40</v>
      </c>
      <c r="B110" t="s">
        <v>40</v>
      </c>
      <c r="C110" s="36">
        <v>40</v>
      </c>
      <c r="D110" s="34">
        <v>19640</v>
      </c>
      <c r="E110" s="34">
        <v>22440</v>
      </c>
      <c r="F110" s="34">
        <v>25240</v>
      </c>
      <c r="G110" s="34">
        <v>28040</v>
      </c>
      <c r="H110" s="34">
        <v>30280</v>
      </c>
      <c r="I110" s="34">
        <v>32520</v>
      </c>
      <c r="J110" s="34">
        <v>34760</v>
      </c>
      <c r="K110" s="34">
        <v>37000</v>
      </c>
    </row>
    <row r="111" spans="1:11">
      <c r="A111" t="str">
        <f t="shared" si="1"/>
        <v>Before 12-31-2008Collin50</v>
      </c>
      <c r="B111" t="s">
        <v>40</v>
      </c>
      <c r="C111" s="36">
        <v>50</v>
      </c>
      <c r="D111" s="34">
        <v>24550</v>
      </c>
      <c r="E111" s="34">
        <v>28050</v>
      </c>
      <c r="F111" s="34">
        <v>31550</v>
      </c>
      <c r="G111" s="34">
        <v>35050</v>
      </c>
      <c r="H111" s="34">
        <v>37850</v>
      </c>
      <c r="I111" s="34">
        <v>40650</v>
      </c>
      <c r="J111" s="34">
        <v>43450</v>
      </c>
      <c r="K111" s="34">
        <v>46250</v>
      </c>
    </row>
    <row r="112" spans="1:11">
      <c r="A112" t="str">
        <f t="shared" si="1"/>
        <v>Before 12-31-2008Collin60</v>
      </c>
      <c r="B112" t="s">
        <v>40</v>
      </c>
      <c r="C112" s="36">
        <v>60</v>
      </c>
      <c r="D112" s="34">
        <v>29460</v>
      </c>
      <c r="E112" s="34">
        <v>33660</v>
      </c>
      <c r="F112" s="34">
        <v>37860</v>
      </c>
      <c r="G112" s="34">
        <v>42060</v>
      </c>
      <c r="H112" s="34">
        <v>45420</v>
      </c>
      <c r="I112" s="34">
        <v>48780</v>
      </c>
      <c r="J112" s="34">
        <v>52140</v>
      </c>
      <c r="K112" s="34">
        <v>55500</v>
      </c>
    </row>
    <row r="113" spans="1:11">
      <c r="A113" t="str">
        <f t="shared" si="1"/>
        <v>Before 12-31-2008Collin80</v>
      </c>
      <c r="B113" t="s">
        <v>40</v>
      </c>
      <c r="C113" s="36">
        <v>80</v>
      </c>
      <c r="D113" s="34">
        <v>39280</v>
      </c>
      <c r="E113" s="34">
        <v>44880</v>
      </c>
      <c r="F113" s="34">
        <v>50480</v>
      </c>
      <c r="G113" s="34">
        <v>56080</v>
      </c>
      <c r="H113" s="34">
        <v>60560</v>
      </c>
      <c r="I113" s="34">
        <v>65040</v>
      </c>
      <c r="J113" s="34">
        <v>69520</v>
      </c>
      <c r="K113" s="34">
        <v>74000</v>
      </c>
    </row>
    <row r="114" spans="1:11">
      <c r="A114" t="str">
        <f t="shared" si="1"/>
        <v>Before 12-31-2008Dallas30</v>
      </c>
      <c r="B114" s="32" t="s">
        <v>41</v>
      </c>
      <c r="C114" s="36">
        <v>30</v>
      </c>
      <c r="D114" s="34">
        <v>14730</v>
      </c>
      <c r="E114" s="34">
        <v>16830</v>
      </c>
      <c r="F114" s="34">
        <v>18930</v>
      </c>
      <c r="G114" s="34">
        <v>21030</v>
      </c>
      <c r="H114" s="34">
        <v>22710</v>
      </c>
      <c r="I114" s="34">
        <v>24390</v>
      </c>
      <c r="J114" s="34">
        <v>26070</v>
      </c>
      <c r="K114" s="34">
        <v>27750</v>
      </c>
    </row>
    <row r="115" spans="1:11">
      <c r="A115" t="str">
        <f t="shared" si="1"/>
        <v>Before 12-31-2008Dallas40</v>
      </c>
      <c r="B115" t="s">
        <v>41</v>
      </c>
      <c r="C115" s="36">
        <v>40</v>
      </c>
      <c r="D115" s="34">
        <v>19640</v>
      </c>
      <c r="E115" s="34">
        <v>22440</v>
      </c>
      <c r="F115" s="34">
        <v>25240</v>
      </c>
      <c r="G115" s="34">
        <v>28040</v>
      </c>
      <c r="H115" s="34">
        <v>30280</v>
      </c>
      <c r="I115" s="34">
        <v>32520</v>
      </c>
      <c r="J115" s="34">
        <v>34760</v>
      </c>
      <c r="K115" s="34">
        <v>37000</v>
      </c>
    </row>
    <row r="116" spans="1:11">
      <c r="A116" t="str">
        <f t="shared" si="1"/>
        <v>Before 12-31-2008Dallas50</v>
      </c>
      <c r="B116" t="s">
        <v>41</v>
      </c>
      <c r="C116" s="36">
        <v>50</v>
      </c>
      <c r="D116" s="34">
        <v>24550</v>
      </c>
      <c r="E116" s="34">
        <v>28050</v>
      </c>
      <c r="F116" s="34">
        <v>31550</v>
      </c>
      <c r="G116" s="34">
        <v>35050</v>
      </c>
      <c r="H116" s="34">
        <v>37850</v>
      </c>
      <c r="I116" s="34">
        <v>40650</v>
      </c>
      <c r="J116" s="34">
        <v>43450</v>
      </c>
      <c r="K116" s="34">
        <v>46250</v>
      </c>
    </row>
    <row r="117" spans="1:11">
      <c r="A117" t="str">
        <f t="shared" si="1"/>
        <v>Before 12-31-2008Dallas60</v>
      </c>
      <c r="B117" t="s">
        <v>41</v>
      </c>
      <c r="C117" s="36">
        <v>60</v>
      </c>
      <c r="D117" s="34">
        <v>29460</v>
      </c>
      <c r="E117" s="34">
        <v>33660</v>
      </c>
      <c r="F117" s="34">
        <v>37860</v>
      </c>
      <c r="G117" s="34">
        <v>42060</v>
      </c>
      <c r="H117" s="34">
        <v>45420</v>
      </c>
      <c r="I117" s="34">
        <v>48780</v>
      </c>
      <c r="J117" s="34">
        <v>52140</v>
      </c>
      <c r="K117" s="34">
        <v>55500</v>
      </c>
    </row>
    <row r="118" spans="1:11">
      <c r="A118" t="str">
        <f t="shared" si="1"/>
        <v>Before 12-31-2008Dallas80</v>
      </c>
      <c r="B118" t="s">
        <v>41</v>
      </c>
      <c r="C118" s="36">
        <v>80</v>
      </c>
      <c r="D118" s="34">
        <v>39280</v>
      </c>
      <c r="E118" s="34">
        <v>44880</v>
      </c>
      <c r="F118" s="34">
        <v>50480</v>
      </c>
      <c r="G118" s="34">
        <v>56080</v>
      </c>
      <c r="H118" s="34">
        <v>60560</v>
      </c>
      <c r="I118" s="34">
        <v>65040</v>
      </c>
      <c r="J118" s="34">
        <v>69520</v>
      </c>
      <c r="K118" s="34">
        <v>74000</v>
      </c>
    </row>
    <row r="119" spans="1:11">
      <c r="A119" t="str">
        <f t="shared" si="1"/>
        <v>Before 12-31-2008Delta30</v>
      </c>
      <c r="B119" s="32" t="s">
        <v>42</v>
      </c>
      <c r="C119" s="36">
        <v>30</v>
      </c>
      <c r="D119" s="34">
        <v>14730</v>
      </c>
      <c r="E119" s="34">
        <v>16830</v>
      </c>
      <c r="F119" s="34">
        <v>18930</v>
      </c>
      <c r="G119" s="34">
        <v>21030</v>
      </c>
      <c r="H119" s="34">
        <v>22710</v>
      </c>
      <c r="I119" s="34">
        <v>24390</v>
      </c>
      <c r="J119" s="34">
        <v>26070</v>
      </c>
      <c r="K119" s="34">
        <v>27750</v>
      </c>
    </row>
    <row r="120" spans="1:11">
      <c r="A120" t="str">
        <f t="shared" si="1"/>
        <v>Before 12-31-2008Delta40</v>
      </c>
      <c r="B120" t="s">
        <v>42</v>
      </c>
      <c r="C120" s="36">
        <v>40</v>
      </c>
      <c r="D120" s="34">
        <v>19640</v>
      </c>
      <c r="E120" s="34">
        <v>22440</v>
      </c>
      <c r="F120" s="34">
        <v>25240</v>
      </c>
      <c r="G120" s="34">
        <v>28040</v>
      </c>
      <c r="H120" s="34">
        <v>30280</v>
      </c>
      <c r="I120" s="34">
        <v>32520</v>
      </c>
      <c r="J120" s="34">
        <v>34760</v>
      </c>
      <c r="K120" s="34">
        <v>37000</v>
      </c>
    </row>
    <row r="121" spans="1:11">
      <c r="A121" t="str">
        <f t="shared" si="1"/>
        <v>Before 12-31-2008Delta50</v>
      </c>
      <c r="B121" t="s">
        <v>42</v>
      </c>
      <c r="C121" s="36">
        <v>50</v>
      </c>
      <c r="D121" s="34">
        <v>24550</v>
      </c>
      <c r="E121" s="34">
        <v>28050</v>
      </c>
      <c r="F121" s="34">
        <v>31550</v>
      </c>
      <c r="G121" s="34">
        <v>35050</v>
      </c>
      <c r="H121" s="34">
        <v>37850</v>
      </c>
      <c r="I121" s="34">
        <v>40650</v>
      </c>
      <c r="J121" s="34">
        <v>43450</v>
      </c>
      <c r="K121" s="34">
        <v>46250</v>
      </c>
    </row>
    <row r="122" spans="1:11">
      <c r="A122" t="str">
        <f t="shared" si="1"/>
        <v>Before 12-31-2008Delta60</v>
      </c>
      <c r="B122" t="s">
        <v>42</v>
      </c>
      <c r="C122" s="36">
        <v>60</v>
      </c>
      <c r="D122" s="34">
        <v>29460</v>
      </c>
      <c r="E122" s="34">
        <v>33660</v>
      </c>
      <c r="F122" s="34">
        <v>37860</v>
      </c>
      <c r="G122" s="34">
        <v>42060</v>
      </c>
      <c r="H122" s="34">
        <v>45420</v>
      </c>
      <c r="I122" s="34">
        <v>48780</v>
      </c>
      <c r="J122" s="34">
        <v>52140</v>
      </c>
      <c r="K122" s="34">
        <v>55500</v>
      </c>
    </row>
    <row r="123" spans="1:11">
      <c r="A123" t="str">
        <f t="shared" si="1"/>
        <v>Before 12-31-2008Delta80</v>
      </c>
      <c r="B123" t="s">
        <v>42</v>
      </c>
      <c r="C123" s="36">
        <v>80</v>
      </c>
      <c r="D123" s="34">
        <v>39280</v>
      </c>
      <c r="E123" s="34">
        <v>44880</v>
      </c>
      <c r="F123" s="34">
        <v>50480</v>
      </c>
      <c r="G123" s="34">
        <v>56080</v>
      </c>
      <c r="H123" s="34">
        <v>60560</v>
      </c>
      <c r="I123" s="34">
        <v>65040</v>
      </c>
      <c r="J123" s="34">
        <v>69520</v>
      </c>
      <c r="K123" s="34">
        <v>74000</v>
      </c>
    </row>
    <row r="124" spans="1:11">
      <c r="A124" t="str">
        <f t="shared" si="1"/>
        <v>Before 12-31-2008Denton30</v>
      </c>
      <c r="B124" s="32" t="s">
        <v>43</v>
      </c>
      <c r="C124" s="36">
        <v>30</v>
      </c>
      <c r="D124" s="34">
        <v>14730</v>
      </c>
      <c r="E124" s="34">
        <v>16830</v>
      </c>
      <c r="F124" s="34">
        <v>18930</v>
      </c>
      <c r="G124" s="34">
        <v>21030</v>
      </c>
      <c r="H124" s="34">
        <v>22710</v>
      </c>
      <c r="I124" s="34">
        <v>24390</v>
      </c>
      <c r="J124" s="34">
        <v>26070</v>
      </c>
      <c r="K124" s="34">
        <v>27750</v>
      </c>
    </row>
    <row r="125" spans="1:11">
      <c r="A125" t="str">
        <f t="shared" si="1"/>
        <v>Before 12-31-2008Denton40</v>
      </c>
      <c r="B125" t="s">
        <v>43</v>
      </c>
      <c r="C125" s="36">
        <v>40</v>
      </c>
      <c r="D125" s="34">
        <v>19640</v>
      </c>
      <c r="E125" s="34">
        <v>22440</v>
      </c>
      <c r="F125" s="34">
        <v>25240</v>
      </c>
      <c r="G125" s="34">
        <v>28040</v>
      </c>
      <c r="H125" s="34">
        <v>30280</v>
      </c>
      <c r="I125" s="34">
        <v>32520</v>
      </c>
      <c r="J125" s="34">
        <v>34760</v>
      </c>
      <c r="K125" s="34">
        <v>37000</v>
      </c>
    </row>
    <row r="126" spans="1:11">
      <c r="A126" t="str">
        <f t="shared" si="1"/>
        <v>Before 12-31-2008Denton50</v>
      </c>
      <c r="B126" t="s">
        <v>43</v>
      </c>
      <c r="C126" s="36">
        <v>50</v>
      </c>
      <c r="D126" s="34">
        <v>24550</v>
      </c>
      <c r="E126" s="34">
        <v>28050</v>
      </c>
      <c r="F126" s="34">
        <v>31550</v>
      </c>
      <c r="G126" s="34">
        <v>35050</v>
      </c>
      <c r="H126" s="34">
        <v>37850</v>
      </c>
      <c r="I126" s="34">
        <v>40650</v>
      </c>
      <c r="J126" s="34">
        <v>43450</v>
      </c>
      <c r="K126" s="34">
        <v>46250</v>
      </c>
    </row>
    <row r="127" spans="1:11">
      <c r="A127" t="str">
        <f t="shared" si="1"/>
        <v>Before 12-31-2008Denton60</v>
      </c>
      <c r="B127" t="s">
        <v>43</v>
      </c>
      <c r="C127" s="36">
        <v>60</v>
      </c>
      <c r="D127" s="34">
        <v>29460</v>
      </c>
      <c r="E127" s="34">
        <v>33660</v>
      </c>
      <c r="F127" s="34">
        <v>37860</v>
      </c>
      <c r="G127" s="34">
        <v>42060</v>
      </c>
      <c r="H127" s="34">
        <v>45420</v>
      </c>
      <c r="I127" s="34">
        <v>48780</v>
      </c>
      <c r="J127" s="34">
        <v>52140</v>
      </c>
      <c r="K127" s="34">
        <v>55500</v>
      </c>
    </row>
    <row r="128" spans="1:11">
      <c r="A128" t="str">
        <f t="shared" si="1"/>
        <v>Before 12-31-2008Denton80</v>
      </c>
      <c r="B128" t="s">
        <v>43</v>
      </c>
      <c r="C128" s="36">
        <v>80</v>
      </c>
      <c r="D128" s="34">
        <v>39280</v>
      </c>
      <c r="E128" s="34">
        <v>44880</v>
      </c>
      <c r="F128" s="34">
        <v>50480</v>
      </c>
      <c r="G128" s="34">
        <v>56080</v>
      </c>
      <c r="H128" s="34">
        <v>60560</v>
      </c>
      <c r="I128" s="34">
        <v>65040</v>
      </c>
      <c r="J128" s="34">
        <v>69520</v>
      </c>
      <c r="K128" s="34">
        <v>74000</v>
      </c>
    </row>
    <row r="129" spans="1:11">
      <c r="A129" t="str">
        <f t="shared" si="1"/>
        <v>Before 12-31-2008Ellis30</v>
      </c>
      <c r="B129" s="32" t="s">
        <v>44</v>
      </c>
      <c r="C129" s="36">
        <v>30</v>
      </c>
      <c r="D129" s="34">
        <v>14730</v>
      </c>
      <c r="E129" s="34">
        <v>16830</v>
      </c>
      <c r="F129" s="34">
        <v>18930</v>
      </c>
      <c r="G129" s="34">
        <v>21030</v>
      </c>
      <c r="H129" s="34">
        <v>22710</v>
      </c>
      <c r="I129" s="34">
        <v>24390</v>
      </c>
      <c r="J129" s="34">
        <v>26070</v>
      </c>
      <c r="K129" s="34">
        <v>27750</v>
      </c>
    </row>
    <row r="130" spans="1:11">
      <c r="A130" t="str">
        <f t="shared" si="1"/>
        <v>Before 12-31-2008Ellis40</v>
      </c>
      <c r="B130" t="s">
        <v>44</v>
      </c>
      <c r="C130" s="36">
        <v>40</v>
      </c>
      <c r="D130" s="34">
        <v>19640</v>
      </c>
      <c r="E130" s="34">
        <v>22440</v>
      </c>
      <c r="F130" s="34">
        <v>25240</v>
      </c>
      <c r="G130" s="34">
        <v>28040</v>
      </c>
      <c r="H130" s="34">
        <v>30280</v>
      </c>
      <c r="I130" s="34">
        <v>32520</v>
      </c>
      <c r="J130" s="34">
        <v>34760</v>
      </c>
      <c r="K130" s="34">
        <v>37000</v>
      </c>
    </row>
    <row r="131" spans="1:11">
      <c r="A131" t="str">
        <f t="shared" si="1"/>
        <v>Before 12-31-2008Ellis50</v>
      </c>
      <c r="B131" t="s">
        <v>44</v>
      </c>
      <c r="C131" s="36">
        <v>50</v>
      </c>
      <c r="D131" s="34">
        <v>24550</v>
      </c>
      <c r="E131" s="34">
        <v>28050</v>
      </c>
      <c r="F131" s="34">
        <v>31550</v>
      </c>
      <c r="G131" s="34">
        <v>35050</v>
      </c>
      <c r="H131" s="34">
        <v>37850</v>
      </c>
      <c r="I131" s="34">
        <v>40650</v>
      </c>
      <c r="J131" s="34">
        <v>43450</v>
      </c>
      <c r="K131" s="34">
        <v>46250</v>
      </c>
    </row>
    <row r="132" spans="1:11">
      <c r="A132" t="str">
        <f t="shared" si="1"/>
        <v>Before 12-31-2008Ellis60</v>
      </c>
      <c r="B132" t="s">
        <v>44</v>
      </c>
      <c r="C132" s="36">
        <v>60</v>
      </c>
      <c r="D132" s="34">
        <v>29460</v>
      </c>
      <c r="E132" s="34">
        <v>33660</v>
      </c>
      <c r="F132" s="34">
        <v>37860</v>
      </c>
      <c r="G132" s="34">
        <v>42060</v>
      </c>
      <c r="H132" s="34">
        <v>45420</v>
      </c>
      <c r="I132" s="34">
        <v>48780</v>
      </c>
      <c r="J132" s="34">
        <v>52140</v>
      </c>
      <c r="K132" s="34">
        <v>55500</v>
      </c>
    </row>
    <row r="133" spans="1:11">
      <c r="A133" t="str">
        <f t="shared" ref="A133:A196" si="2">CONCATENATE($B$1,B133,C133)</f>
        <v>Before 12-31-2008Ellis80</v>
      </c>
      <c r="B133" t="s">
        <v>44</v>
      </c>
      <c r="C133" s="36">
        <v>80</v>
      </c>
      <c r="D133" s="34">
        <v>39280</v>
      </c>
      <c r="E133" s="34">
        <v>44880</v>
      </c>
      <c r="F133" s="34">
        <v>50480</v>
      </c>
      <c r="G133" s="34">
        <v>56080</v>
      </c>
      <c r="H133" s="34">
        <v>60560</v>
      </c>
      <c r="I133" s="34">
        <v>65040</v>
      </c>
      <c r="J133" s="34">
        <v>69520</v>
      </c>
      <c r="K133" s="34">
        <v>74000</v>
      </c>
    </row>
    <row r="134" spans="1:11">
      <c r="A134" t="str">
        <f t="shared" si="2"/>
        <v>Before 12-31-2008Hunt30</v>
      </c>
      <c r="B134" s="32" t="s">
        <v>45</v>
      </c>
      <c r="C134" s="36">
        <v>30</v>
      </c>
      <c r="D134" s="34">
        <v>14730</v>
      </c>
      <c r="E134" s="34">
        <v>16830</v>
      </c>
      <c r="F134" s="34">
        <v>18930</v>
      </c>
      <c r="G134" s="34">
        <v>21030</v>
      </c>
      <c r="H134" s="34">
        <v>22710</v>
      </c>
      <c r="I134" s="34">
        <v>24390</v>
      </c>
      <c r="J134" s="34">
        <v>26070</v>
      </c>
      <c r="K134" s="34">
        <v>27750</v>
      </c>
    </row>
    <row r="135" spans="1:11">
      <c r="A135" t="str">
        <f t="shared" si="2"/>
        <v>Before 12-31-2008Hunt40</v>
      </c>
      <c r="B135" t="s">
        <v>45</v>
      </c>
      <c r="C135" s="36">
        <v>40</v>
      </c>
      <c r="D135" s="34">
        <v>19640</v>
      </c>
      <c r="E135" s="34">
        <v>22440</v>
      </c>
      <c r="F135" s="34">
        <v>25240</v>
      </c>
      <c r="G135" s="34">
        <v>28040</v>
      </c>
      <c r="H135" s="34">
        <v>30280</v>
      </c>
      <c r="I135" s="34">
        <v>32520</v>
      </c>
      <c r="J135" s="34">
        <v>34760</v>
      </c>
      <c r="K135" s="34">
        <v>37000</v>
      </c>
    </row>
    <row r="136" spans="1:11">
      <c r="A136" t="str">
        <f t="shared" si="2"/>
        <v>Before 12-31-2008Hunt50</v>
      </c>
      <c r="B136" t="s">
        <v>45</v>
      </c>
      <c r="C136" s="36">
        <v>50</v>
      </c>
      <c r="D136" s="34">
        <v>24550</v>
      </c>
      <c r="E136" s="34">
        <v>28050</v>
      </c>
      <c r="F136" s="34">
        <v>31550</v>
      </c>
      <c r="G136" s="34">
        <v>35050</v>
      </c>
      <c r="H136" s="34">
        <v>37850</v>
      </c>
      <c r="I136" s="34">
        <v>40650</v>
      </c>
      <c r="J136" s="34">
        <v>43450</v>
      </c>
      <c r="K136" s="34">
        <v>46250</v>
      </c>
    </row>
    <row r="137" spans="1:11">
      <c r="A137" t="str">
        <f t="shared" si="2"/>
        <v>Before 12-31-2008Hunt60</v>
      </c>
      <c r="B137" t="s">
        <v>45</v>
      </c>
      <c r="C137" s="36">
        <v>60</v>
      </c>
      <c r="D137" s="34">
        <v>29460</v>
      </c>
      <c r="E137" s="34">
        <v>33660</v>
      </c>
      <c r="F137" s="34">
        <v>37860</v>
      </c>
      <c r="G137" s="34">
        <v>42060</v>
      </c>
      <c r="H137" s="34">
        <v>45420</v>
      </c>
      <c r="I137" s="34">
        <v>48780</v>
      </c>
      <c r="J137" s="34">
        <v>52140</v>
      </c>
      <c r="K137" s="34">
        <v>55500</v>
      </c>
    </row>
    <row r="138" spans="1:11">
      <c r="A138" t="str">
        <f t="shared" si="2"/>
        <v>Before 12-31-2008Hunt80</v>
      </c>
      <c r="B138" t="s">
        <v>45</v>
      </c>
      <c r="C138" s="36">
        <v>80</v>
      </c>
      <c r="D138" s="34">
        <v>39280</v>
      </c>
      <c r="E138" s="34">
        <v>44880</v>
      </c>
      <c r="F138" s="34">
        <v>50480</v>
      </c>
      <c r="G138" s="34">
        <v>56080</v>
      </c>
      <c r="H138" s="34">
        <v>60560</v>
      </c>
      <c r="I138" s="34">
        <v>65040</v>
      </c>
      <c r="J138" s="34">
        <v>69520</v>
      </c>
      <c r="K138" s="34">
        <v>74000</v>
      </c>
    </row>
    <row r="139" spans="1:11">
      <c r="A139" t="str">
        <f t="shared" si="2"/>
        <v>Before 12-31-2008Johnson30</v>
      </c>
      <c r="B139" s="32" t="s">
        <v>46</v>
      </c>
      <c r="C139" s="36">
        <v>30</v>
      </c>
      <c r="D139" s="34">
        <v>14160</v>
      </c>
      <c r="E139" s="34">
        <v>16200</v>
      </c>
      <c r="F139" s="34">
        <v>18210</v>
      </c>
      <c r="G139" s="34">
        <v>20220</v>
      </c>
      <c r="H139" s="34">
        <v>21840</v>
      </c>
      <c r="I139" s="34">
        <v>23460</v>
      </c>
      <c r="J139" s="34">
        <v>25080</v>
      </c>
      <c r="K139" s="34">
        <v>26700</v>
      </c>
    </row>
    <row r="140" spans="1:11">
      <c r="A140" t="str">
        <f t="shared" si="2"/>
        <v>Before 12-31-2008Johnson40</v>
      </c>
      <c r="B140" t="s">
        <v>46</v>
      </c>
      <c r="C140" s="36">
        <v>40</v>
      </c>
      <c r="D140" s="34">
        <v>18880</v>
      </c>
      <c r="E140" s="34">
        <v>21600</v>
      </c>
      <c r="F140" s="34">
        <v>24280</v>
      </c>
      <c r="G140" s="34">
        <v>26960</v>
      </c>
      <c r="H140" s="34">
        <v>29120</v>
      </c>
      <c r="I140" s="34">
        <v>31280</v>
      </c>
      <c r="J140" s="34">
        <v>33440</v>
      </c>
      <c r="K140" s="34">
        <v>35600</v>
      </c>
    </row>
    <row r="141" spans="1:11">
      <c r="A141" t="str">
        <f t="shared" si="2"/>
        <v>Before 12-31-2008Johnson50</v>
      </c>
      <c r="B141" t="s">
        <v>46</v>
      </c>
      <c r="C141" s="36">
        <v>50</v>
      </c>
      <c r="D141" s="34">
        <v>23600</v>
      </c>
      <c r="E141" s="34">
        <v>27000</v>
      </c>
      <c r="F141" s="34">
        <v>30350</v>
      </c>
      <c r="G141" s="34">
        <v>33700</v>
      </c>
      <c r="H141" s="34">
        <v>36400</v>
      </c>
      <c r="I141" s="34">
        <v>39100</v>
      </c>
      <c r="J141" s="34">
        <v>41800</v>
      </c>
      <c r="K141" s="34">
        <v>44500</v>
      </c>
    </row>
    <row r="142" spans="1:11">
      <c r="A142" t="str">
        <f t="shared" si="2"/>
        <v>Before 12-31-2008Johnson60</v>
      </c>
      <c r="B142" t="s">
        <v>46</v>
      </c>
      <c r="C142" s="36">
        <v>60</v>
      </c>
      <c r="D142" s="34">
        <v>28320</v>
      </c>
      <c r="E142" s="34">
        <v>32400</v>
      </c>
      <c r="F142" s="34">
        <v>36420</v>
      </c>
      <c r="G142" s="34">
        <v>40440</v>
      </c>
      <c r="H142" s="34">
        <v>43680</v>
      </c>
      <c r="I142" s="34">
        <v>46920</v>
      </c>
      <c r="J142" s="34">
        <v>50160</v>
      </c>
      <c r="K142" s="34">
        <v>53400</v>
      </c>
    </row>
    <row r="143" spans="1:11">
      <c r="A143" t="str">
        <f t="shared" si="2"/>
        <v>Before 12-31-2008Johnson80</v>
      </c>
      <c r="B143" t="s">
        <v>46</v>
      </c>
      <c r="C143" s="36">
        <v>80</v>
      </c>
      <c r="D143" s="34">
        <v>37760</v>
      </c>
      <c r="E143" s="34">
        <v>43200</v>
      </c>
      <c r="F143" s="34">
        <v>48560</v>
      </c>
      <c r="G143" s="34">
        <v>53920</v>
      </c>
      <c r="H143" s="34">
        <v>58240</v>
      </c>
      <c r="I143" s="34">
        <v>62560</v>
      </c>
      <c r="J143" s="34">
        <v>66880</v>
      </c>
      <c r="K143" s="34">
        <v>71200</v>
      </c>
    </row>
    <row r="144" spans="1:11">
      <c r="A144" t="str">
        <f t="shared" si="2"/>
        <v>Before 12-31-2008Kaufman30</v>
      </c>
      <c r="B144" s="32" t="s">
        <v>47</v>
      </c>
      <c r="C144" s="36">
        <v>30</v>
      </c>
      <c r="D144" s="34">
        <v>14730</v>
      </c>
      <c r="E144" s="34">
        <v>16830</v>
      </c>
      <c r="F144" s="34">
        <v>18930</v>
      </c>
      <c r="G144" s="34">
        <v>21030</v>
      </c>
      <c r="H144" s="34">
        <v>22710</v>
      </c>
      <c r="I144" s="34">
        <v>24390</v>
      </c>
      <c r="J144" s="34">
        <v>26070</v>
      </c>
      <c r="K144" s="34">
        <v>27750</v>
      </c>
    </row>
    <row r="145" spans="1:11">
      <c r="A145" t="str">
        <f t="shared" si="2"/>
        <v>Before 12-31-2008Kaufman40</v>
      </c>
      <c r="B145" t="s">
        <v>47</v>
      </c>
      <c r="C145" s="36">
        <v>40</v>
      </c>
      <c r="D145" s="34">
        <v>19640</v>
      </c>
      <c r="E145" s="34">
        <v>22440</v>
      </c>
      <c r="F145" s="34">
        <v>25240</v>
      </c>
      <c r="G145" s="34">
        <v>28040</v>
      </c>
      <c r="H145" s="34">
        <v>30280</v>
      </c>
      <c r="I145" s="34">
        <v>32520</v>
      </c>
      <c r="J145" s="34">
        <v>34760</v>
      </c>
      <c r="K145" s="34">
        <v>37000</v>
      </c>
    </row>
    <row r="146" spans="1:11">
      <c r="A146" t="str">
        <f t="shared" si="2"/>
        <v>Before 12-31-2008Kaufman50</v>
      </c>
      <c r="B146" t="s">
        <v>47</v>
      </c>
      <c r="C146" s="36">
        <v>50</v>
      </c>
      <c r="D146" s="34">
        <v>24550</v>
      </c>
      <c r="E146" s="34">
        <v>28050</v>
      </c>
      <c r="F146" s="34">
        <v>31550</v>
      </c>
      <c r="G146" s="34">
        <v>35050</v>
      </c>
      <c r="H146" s="34">
        <v>37850</v>
      </c>
      <c r="I146" s="34">
        <v>40650</v>
      </c>
      <c r="J146" s="34">
        <v>43450</v>
      </c>
      <c r="K146" s="34">
        <v>46250</v>
      </c>
    </row>
    <row r="147" spans="1:11">
      <c r="A147" t="str">
        <f t="shared" si="2"/>
        <v>Before 12-31-2008Kaufman60</v>
      </c>
      <c r="B147" t="s">
        <v>47</v>
      </c>
      <c r="C147" s="36">
        <v>60</v>
      </c>
      <c r="D147" s="34">
        <v>29460</v>
      </c>
      <c r="E147" s="34">
        <v>33660</v>
      </c>
      <c r="F147" s="34">
        <v>37860</v>
      </c>
      <c r="G147" s="34">
        <v>42060</v>
      </c>
      <c r="H147" s="34">
        <v>45420</v>
      </c>
      <c r="I147" s="34">
        <v>48780</v>
      </c>
      <c r="J147" s="34">
        <v>52140</v>
      </c>
      <c r="K147" s="34">
        <v>55500</v>
      </c>
    </row>
    <row r="148" spans="1:11">
      <c r="A148" t="str">
        <f t="shared" si="2"/>
        <v>Before 12-31-2008Kaufman80</v>
      </c>
      <c r="B148" t="s">
        <v>47</v>
      </c>
      <c r="C148" s="36">
        <v>80</v>
      </c>
      <c r="D148" s="34">
        <v>39280</v>
      </c>
      <c r="E148" s="34">
        <v>44880</v>
      </c>
      <c r="F148" s="34">
        <v>50480</v>
      </c>
      <c r="G148" s="34">
        <v>56080</v>
      </c>
      <c r="H148" s="34">
        <v>60560</v>
      </c>
      <c r="I148" s="34">
        <v>65040</v>
      </c>
      <c r="J148" s="34">
        <v>69520</v>
      </c>
      <c r="K148" s="34">
        <v>74000</v>
      </c>
    </row>
    <row r="149" spans="1:11">
      <c r="A149" t="str">
        <f t="shared" si="2"/>
        <v>Before 12-31-2008Parker30</v>
      </c>
      <c r="B149" s="32" t="s">
        <v>48</v>
      </c>
      <c r="C149" s="36">
        <v>30</v>
      </c>
      <c r="D149" s="34">
        <v>14160</v>
      </c>
      <c r="E149" s="34">
        <v>16200</v>
      </c>
      <c r="F149" s="34">
        <v>18210</v>
      </c>
      <c r="G149" s="34">
        <v>20220</v>
      </c>
      <c r="H149" s="34">
        <v>21840</v>
      </c>
      <c r="I149" s="34">
        <v>23460</v>
      </c>
      <c r="J149" s="34">
        <v>25080</v>
      </c>
      <c r="K149" s="34">
        <v>26700</v>
      </c>
    </row>
    <row r="150" spans="1:11">
      <c r="A150" t="str">
        <f t="shared" si="2"/>
        <v>Before 12-31-2008Parker40</v>
      </c>
      <c r="B150" t="s">
        <v>48</v>
      </c>
      <c r="C150" s="36">
        <v>40</v>
      </c>
      <c r="D150" s="34">
        <v>18880</v>
      </c>
      <c r="E150" s="34">
        <v>21600</v>
      </c>
      <c r="F150" s="34">
        <v>24280</v>
      </c>
      <c r="G150" s="34">
        <v>26960</v>
      </c>
      <c r="H150" s="34">
        <v>29120</v>
      </c>
      <c r="I150" s="34">
        <v>31280</v>
      </c>
      <c r="J150" s="34">
        <v>33440</v>
      </c>
      <c r="K150" s="34">
        <v>35600</v>
      </c>
    </row>
    <row r="151" spans="1:11">
      <c r="A151" t="str">
        <f t="shared" si="2"/>
        <v>Before 12-31-2008Parker50</v>
      </c>
      <c r="B151" t="s">
        <v>48</v>
      </c>
      <c r="C151" s="36">
        <v>50</v>
      </c>
      <c r="D151" s="34">
        <v>23600</v>
      </c>
      <c r="E151" s="34">
        <v>27000</v>
      </c>
      <c r="F151" s="34">
        <v>30350</v>
      </c>
      <c r="G151" s="34">
        <v>33700</v>
      </c>
      <c r="H151" s="34">
        <v>36400</v>
      </c>
      <c r="I151" s="34">
        <v>39100</v>
      </c>
      <c r="J151" s="34">
        <v>41800</v>
      </c>
      <c r="K151" s="34">
        <v>44500</v>
      </c>
    </row>
    <row r="152" spans="1:11">
      <c r="A152" t="str">
        <f t="shared" si="2"/>
        <v>Before 12-31-2008Parker60</v>
      </c>
      <c r="B152" t="s">
        <v>48</v>
      </c>
      <c r="C152" s="36">
        <v>60</v>
      </c>
      <c r="D152" s="34">
        <v>28320</v>
      </c>
      <c r="E152" s="34">
        <v>32400</v>
      </c>
      <c r="F152" s="34">
        <v>36420</v>
      </c>
      <c r="G152" s="34">
        <v>40440</v>
      </c>
      <c r="H152" s="34">
        <v>43680</v>
      </c>
      <c r="I152" s="34">
        <v>46920</v>
      </c>
      <c r="J152" s="34">
        <v>50160</v>
      </c>
      <c r="K152" s="34">
        <v>53400</v>
      </c>
    </row>
    <row r="153" spans="1:11">
      <c r="A153" t="str">
        <f t="shared" si="2"/>
        <v>Before 12-31-2008Parker80</v>
      </c>
      <c r="B153" t="s">
        <v>48</v>
      </c>
      <c r="C153" s="36">
        <v>80</v>
      </c>
      <c r="D153" s="34">
        <v>37760</v>
      </c>
      <c r="E153" s="34">
        <v>43200</v>
      </c>
      <c r="F153" s="34">
        <v>48560</v>
      </c>
      <c r="G153" s="34">
        <v>53920</v>
      </c>
      <c r="H153" s="34">
        <v>58240</v>
      </c>
      <c r="I153" s="34">
        <v>62560</v>
      </c>
      <c r="J153" s="34">
        <v>66880</v>
      </c>
      <c r="K153" s="34">
        <v>71200</v>
      </c>
    </row>
    <row r="154" spans="1:11">
      <c r="A154" t="str">
        <f t="shared" si="2"/>
        <v>Before 12-31-2008Rockwall30</v>
      </c>
      <c r="B154" s="32" t="s">
        <v>49</v>
      </c>
      <c r="C154" s="36">
        <v>30</v>
      </c>
      <c r="D154" s="34">
        <v>14730</v>
      </c>
      <c r="E154" s="34">
        <v>16830</v>
      </c>
      <c r="F154" s="34">
        <v>18930</v>
      </c>
      <c r="G154" s="34">
        <v>21030</v>
      </c>
      <c r="H154" s="34">
        <v>22710</v>
      </c>
      <c r="I154" s="34">
        <v>24390</v>
      </c>
      <c r="J154" s="34">
        <v>26070</v>
      </c>
      <c r="K154" s="34">
        <v>27750</v>
      </c>
    </row>
    <row r="155" spans="1:11">
      <c r="A155" t="str">
        <f t="shared" si="2"/>
        <v>Before 12-31-2008Rockwall40</v>
      </c>
      <c r="B155" t="s">
        <v>49</v>
      </c>
      <c r="C155" s="36">
        <v>40</v>
      </c>
      <c r="D155" s="34">
        <v>19640</v>
      </c>
      <c r="E155" s="34">
        <v>22440</v>
      </c>
      <c r="F155" s="34">
        <v>25240</v>
      </c>
      <c r="G155" s="34">
        <v>28040</v>
      </c>
      <c r="H155" s="34">
        <v>30280</v>
      </c>
      <c r="I155" s="34">
        <v>32520</v>
      </c>
      <c r="J155" s="34">
        <v>34760</v>
      </c>
      <c r="K155" s="34">
        <v>37000</v>
      </c>
    </row>
    <row r="156" spans="1:11">
      <c r="A156" t="str">
        <f t="shared" si="2"/>
        <v>Before 12-31-2008Rockwall50</v>
      </c>
      <c r="B156" t="s">
        <v>49</v>
      </c>
      <c r="C156" s="36">
        <v>50</v>
      </c>
      <c r="D156" s="34">
        <v>24550</v>
      </c>
      <c r="E156" s="34">
        <v>28050</v>
      </c>
      <c r="F156" s="34">
        <v>31550</v>
      </c>
      <c r="G156" s="34">
        <v>35050</v>
      </c>
      <c r="H156" s="34">
        <v>37850</v>
      </c>
      <c r="I156" s="34">
        <v>40650</v>
      </c>
      <c r="J156" s="34">
        <v>43450</v>
      </c>
      <c r="K156" s="34">
        <v>46250</v>
      </c>
    </row>
    <row r="157" spans="1:11">
      <c r="A157" t="str">
        <f t="shared" si="2"/>
        <v>Before 12-31-2008Rockwall60</v>
      </c>
      <c r="B157" t="s">
        <v>49</v>
      </c>
      <c r="C157" s="36">
        <v>60</v>
      </c>
      <c r="D157" s="34">
        <v>29460</v>
      </c>
      <c r="E157" s="34">
        <v>33660</v>
      </c>
      <c r="F157" s="34">
        <v>37860</v>
      </c>
      <c r="G157" s="34">
        <v>42060</v>
      </c>
      <c r="H157" s="34">
        <v>45420</v>
      </c>
      <c r="I157" s="34">
        <v>48780</v>
      </c>
      <c r="J157" s="34">
        <v>52140</v>
      </c>
      <c r="K157" s="34">
        <v>55500</v>
      </c>
    </row>
    <row r="158" spans="1:11">
      <c r="A158" t="str">
        <f t="shared" si="2"/>
        <v>Before 12-31-2008Rockwall80</v>
      </c>
      <c r="B158" t="s">
        <v>49</v>
      </c>
      <c r="C158" s="36">
        <v>80</v>
      </c>
      <c r="D158" s="34">
        <v>39280</v>
      </c>
      <c r="E158" s="34">
        <v>44880</v>
      </c>
      <c r="F158" s="34">
        <v>50480</v>
      </c>
      <c r="G158" s="34">
        <v>56080</v>
      </c>
      <c r="H158" s="34">
        <v>60560</v>
      </c>
      <c r="I158" s="34">
        <v>65040</v>
      </c>
      <c r="J158" s="34">
        <v>69520</v>
      </c>
      <c r="K158" s="34">
        <v>74000</v>
      </c>
    </row>
    <row r="159" spans="1:11">
      <c r="A159" t="str">
        <f t="shared" si="2"/>
        <v>Before 12-31-2008Tarrant30</v>
      </c>
      <c r="B159" s="32" t="s">
        <v>50</v>
      </c>
      <c r="C159" s="36">
        <v>30</v>
      </c>
      <c r="D159" s="34">
        <v>14160</v>
      </c>
      <c r="E159" s="34">
        <v>16200</v>
      </c>
      <c r="F159" s="34">
        <v>18210</v>
      </c>
      <c r="G159" s="34">
        <v>20220</v>
      </c>
      <c r="H159" s="34">
        <v>21840</v>
      </c>
      <c r="I159" s="34">
        <v>23460</v>
      </c>
      <c r="J159" s="34">
        <v>25080</v>
      </c>
      <c r="K159" s="34">
        <v>26700</v>
      </c>
    </row>
    <row r="160" spans="1:11">
      <c r="A160" t="str">
        <f t="shared" si="2"/>
        <v>Before 12-31-2008Tarrant40</v>
      </c>
      <c r="B160" t="s">
        <v>50</v>
      </c>
      <c r="C160" s="36">
        <v>40</v>
      </c>
      <c r="D160" s="34">
        <v>18880</v>
      </c>
      <c r="E160" s="34">
        <v>21600</v>
      </c>
      <c r="F160" s="34">
        <v>24280</v>
      </c>
      <c r="G160" s="34">
        <v>26960</v>
      </c>
      <c r="H160" s="34">
        <v>29120</v>
      </c>
      <c r="I160" s="34">
        <v>31280</v>
      </c>
      <c r="J160" s="34">
        <v>33440</v>
      </c>
      <c r="K160" s="34">
        <v>35600</v>
      </c>
    </row>
    <row r="161" spans="1:11">
      <c r="A161" t="str">
        <f t="shared" si="2"/>
        <v>Before 12-31-2008Tarrant50</v>
      </c>
      <c r="B161" t="s">
        <v>50</v>
      </c>
      <c r="C161" s="36">
        <v>50</v>
      </c>
      <c r="D161" s="34">
        <v>23600</v>
      </c>
      <c r="E161" s="34">
        <v>27000</v>
      </c>
      <c r="F161" s="34">
        <v>30350</v>
      </c>
      <c r="G161" s="34">
        <v>33700</v>
      </c>
      <c r="H161" s="34">
        <v>36400</v>
      </c>
      <c r="I161" s="34">
        <v>39100</v>
      </c>
      <c r="J161" s="34">
        <v>41800</v>
      </c>
      <c r="K161" s="34">
        <v>44500</v>
      </c>
    </row>
    <row r="162" spans="1:11">
      <c r="A162" t="str">
        <f t="shared" si="2"/>
        <v>Before 12-31-2008Tarrant60</v>
      </c>
      <c r="B162" t="s">
        <v>50</v>
      </c>
      <c r="C162" s="36">
        <v>60</v>
      </c>
      <c r="D162" s="34">
        <v>28320</v>
      </c>
      <c r="E162" s="34">
        <v>32400</v>
      </c>
      <c r="F162" s="34">
        <v>36420</v>
      </c>
      <c r="G162" s="34">
        <v>40440</v>
      </c>
      <c r="H162" s="34">
        <v>43680</v>
      </c>
      <c r="I162" s="34">
        <v>46920</v>
      </c>
      <c r="J162" s="34">
        <v>50160</v>
      </c>
      <c r="K162" s="34">
        <v>53400</v>
      </c>
    </row>
    <row r="163" spans="1:11">
      <c r="A163" t="str">
        <f t="shared" si="2"/>
        <v>Before 12-31-2008Tarrant80</v>
      </c>
      <c r="B163" t="s">
        <v>50</v>
      </c>
      <c r="C163" s="36">
        <v>80</v>
      </c>
      <c r="D163" s="34">
        <v>37760</v>
      </c>
      <c r="E163" s="34">
        <v>43200</v>
      </c>
      <c r="F163" s="34">
        <v>48560</v>
      </c>
      <c r="G163" s="34">
        <v>53920</v>
      </c>
      <c r="H163" s="34">
        <v>58240</v>
      </c>
      <c r="I163" s="34">
        <v>62560</v>
      </c>
      <c r="J163" s="34">
        <v>66880</v>
      </c>
      <c r="K163" s="34">
        <v>71200</v>
      </c>
    </row>
    <row r="164" spans="1:11">
      <c r="A164" t="str">
        <f t="shared" si="2"/>
        <v>Before 12-31-2008El Paso30</v>
      </c>
      <c r="B164" s="32" t="s">
        <v>51</v>
      </c>
      <c r="C164" s="36">
        <v>30</v>
      </c>
      <c r="D164" s="34">
        <v>10050</v>
      </c>
      <c r="E164" s="34">
        <v>11490</v>
      </c>
      <c r="F164" s="34">
        <v>12930</v>
      </c>
      <c r="G164" s="34">
        <v>14370</v>
      </c>
      <c r="H164" s="34">
        <v>15510</v>
      </c>
      <c r="I164" s="34">
        <v>16680</v>
      </c>
      <c r="J164" s="34">
        <v>17820</v>
      </c>
      <c r="K164" s="34">
        <v>18960</v>
      </c>
    </row>
    <row r="165" spans="1:11">
      <c r="A165" t="str">
        <f t="shared" si="2"/>
        <v>Before 12-31-2008El Paso40</v>
      </c>
      <c r="B165" t="s">
        <v>51</v>
      </c>
      <c r="C165" s="36">
        <v>40</v>
      </c>
      <c r="D165" s="34">
        <v>13400</v>
      </c>
      <c r="E165" s="34">
        <v>15320</v>
      </c>
      <c r="F165" s="34">
        <v>17240</v>
      </c>
      <c r="G165" s="34">
        <v>19160</v>
      </c>
      <c r="H165" s="34">
        <v>20680</v>
      </c>
      <c r="I165" s="34">
        <v>22240</v>
      </c>
      <c r="J165" s="34">
        <v>23760</v>
      </c>
      <c r="K165" s="34">
        <v>25280</v>
      </c>
    </row>
    <row r="166" spans="1:11">
      <c r="A166" t="str">
        <f t="shared" si="2"/>
        <v>Before 12-31-2008El Paso50</v>
      </c>
      <c r="B166" t="s">
        <v>51</v>
      </c>
      <c r="C166" s="36">
        <v>50</v>
      </c>
      <c r="D166" s="34">
        <v>16750</v>
      </c>
      <c r="E166" s="34">
        <v>19150</v>
      </c>
      <c r="F166" s="34">
        <v>21550</v>
      </c>
      <c r="G166" s="34">
        <v>23950</v>
      </c>
      <c r="H166" s="34">
        <v>25850</v>
      </c>
      <c r="I166" s="34">
        <v>27800</v>
      </c>
      <c r="J166" s="34">
        <v>29700</v>
      </c>
      <c r="K166" s="34">
        <v>31600</v>
      </c>
    </row>
    <row r="167" spans="1:11">
      <c r="A167" t="str">
        <f t="shared" si="2"/>
        <v>Before 12-31-2008El Paso60</v>
      </c>
      <c r="B167" t="s">
        <v>51</v>
      </c>
      <c r="C167" s="36">
        <v>60</v>
      </c>
      <c r="D167" s="34">
        <v>20100</v>
      </c>
      <c r="E167" s="34">
        <v>22980</v>
      </c>
      <c r="F167" s="34">
        <v>25860</v>
      </c>
      <c r="G167" s="34">
        <v>28740</v>
      </c>
      <c r="H167" s="34">
        <v>31020</v>
      </c>
      <c r="I167" s="34">
        <v>33360</v>
      </c>
      <c r="J167" s="34">
        <v>35640</v>
      </c>
      <c r="K167" s="34">
        <v>37920</v>
      </c>
    </row>
    <row r="168" spans="1:11">
      <c r="A168" t="str">
        <f t="shared" si="2"/>
        <v>Before 12-31-2008El Paso80</v>
      </c>
      <c r="B168" t="s">
        <v>51</v>
      </c>
      <c r="C168" s="36">
        <v>80</v>
      </c>
      <c r="D168" s="34">
        <v>26800</v>
      </c>
      <c r="E168" s="34">
        <v>30640</v>
      </c>
      <c r="F168" s="34">
        <v>34480</v>
      </c>
      <c r="G168" s="34">
        <v>38320</v>
      </c>
      <c r="H168" s="34">
        <v>41360</v>
      </c>
      <c r="I168" s="34">
        <v>44480</v>
      </c>
      <c r="J168" s="34">
        <v>47520</v>
      </c>
      <c r="K168" s="34">
        <v>50560</v>
      </c>
    </row>
    <row r="169" spans="1:11">
      <c r="A169" t="str">
        <f t="shared" si="2"/>
        <v>Before 12-31-2008Chambers30</v>
      </c>
      <c r="B169" s="32" t="s">
        <v>52</v>
      </c>
      <c r="C169" s="36">
        <v>30</v>
      </c>
      <c r="D169" s="34">
        <v>13680</v>
      </c>
      <c r="E169" s="34">
        <v>15630</v>
      </c>
      <c r="F169" s="34">
        <v>17580</v>
      </c>
      <c r="G169" s="34">
        <v>19530</v>
      </c>
      <c r="H169" s="34">
        <v>21120</v>
      </c>
      <c r="I169" s="34">
        <v>22680</v>
      </c>
      <c r="J169" s="34">
        <v>24240</v>
      </c>
      <c r="K169" s="34">
        <v>25800</v>
      </c>
    </row>
    <row r="170" spans="1:11">
      <c r="A170" t="str">
        <f t="shared" si="2"/>
        <v>Before 12-31-2008Chambers40</v>
      </c>
      <c r="B170" t="s">
        <v>52</v>
      </c>
      <c r="C170" s="36">
        <v>40</v>
      </c>
      <c r="D170" s="34">
        <v>18240</v>
      </c>
      <c r="E170" s="34">
        <v>20840</v>
      </c>
      <c r="F170" s="34">
        <v>23440</v>
      </c>
      <c r="G170" s="34">
        <v>26040</v>
      </c>
      <c r="H170" s="34">
        <v>28160</v>
      </c>
      <c r="I170" s="34">
        <v>30240</v>
      </c>
      <c r="J170" s="34">
        <v>32320</v>
      </c>
      <c r="K170" s="34">
        <v>34400</v>
      </c>
    </row>
    <row r="171" spans="1:11">
      <c r="A171" t="str">
        <f t="shared" si="2"/>
        <v>Before 12-31-2008Chambers50</v>
      </c>
      <c r="B171" t="s">
        <v>52</v>
      </c>
      <c r="C171" s="36">
        <v>50</v>
      </c>
      <c r="D171" s="34">
        <v>22800</v>
      </c>
      <c r="E171" s="34">
        <v>26050</v>
      </c>
      <c r="F171" s="34">
        <v>29300</v>
      </c>
      <c r="G171" s="34">
        <v>32550</v>
      </c>
      <c r="H171" s="34">
        <v>35200</v>
      </c>
      <c r="I171" s="34">
        <v>37800</v>
      </c>
      <c r="J171" s="34">
        <v>40400</v>
      </c>
      <c r="K171" s="34">
        <v>43000</v>
      </c>
    </row>
    <row r="172" spans="1:11">
      <c r="A172" t="str">
        <f t="shared" si="2"/>
        <v>Before 12-31-2008Chambers60</v>
      </c>
      <c r="B172" t="s">
        <v>52</v>
      </c>
      <c r="C172" s="36">
        <v>60</v>
      </c>
      <c r="D172" s="34">
        <v>27360</v>
      </c>
      <c r="E172" s="34">
        <v>31260</v>
      </c>
      <c r="F172" s="34">
        <v>35160</v>
      </c>
      <c r="G172" s="34">
        <v>39060</v>
      </c>
      <c r="H172" s="34">
        <v>42240</v>
      </c>
      <c r="I172" s="34">
        <v>45360</v>
      </c>
      <c r="J172" s="34">
        <v>48480</v>
      </c>
      <c r="K172" s="34">
        <v>51600</v>
      </c>
    </row>
    <row r="173" spans="1:11">
      <c r="A173" t="str">
        <f t="shared" si="2"/>
        <v>Before 12-31-2008Chambers80</v>
      </c>
      <c r="B173" t="s">
        <v>52</v>
      </c>
      <c r="C173" s="36">
        <v>80</v>
      </c>
      <c r="D173" s="34">
        <v>36480</v>
      </c>
      <c r="E173" s="34">
        <v>41680</v>
      </c>
      <c r="F173" s="34">
        <v>46880</v>
      </c>
      <c r="G173" s="34">
        <v>52080</v>
      </c>
      <c r="H173" s="34">
        <v>56320</v>
      </c>
      <c r="I173" s="34">
        <v>60480</v>
      </c>
      <c r="J173" s="34">
        <v>64640</v>
      </c>
      <c r="K173" s="34">
        <v>68800</v>
      </c>
    </row>
    <row r="174" spans="1:11">
      <c r="A174" t="str">
        <f t="shared" si="2"/>
        <v>Before 12-31-2008Fort Bend30</v>
      </c>
      <c r="B174" s="32" t="s">
        <v>53</v>
      </c>
      <c r="C174" s="36">
        <v>30</v>
      </c>
      <c r="D174" s="34">
        <v>13680</v>
      </c>
      <c r="E174" s="34">
        <v>15630</v>
      </c>
      <c r="F174" s="34">
        <v>17580</v>
      </c>
      <c r="G174" s="34">
        <v>19530</v>
      </c>
      <c r="H174" s="34">
        <v>21120</v>
      </c>
      <c r="I174" s="34">
        <v>22680</v>
      </c>
      <c r="J174" s="34">
        <v>24240</v>
      </c>
      <c r="K174" s="34">
        <v>25800</v>
      </c>
    </row>
    <row r="175" spans="1:11">
      <c r="A175" t="str">
        <f t="shared" si="2"/>
        <v>Before 12-31-2008Fort Bend40</v>
      </c>
      <c r="B175" t="s">
        <v>53</v>
      </c>
      <c r="C175" s="36">
        <v>40</v>
      </c>
      <c r="D175" s="34">
        <v>18240</v>
      </c>
      <c r="E175" s="34">
        <v>20840</v>
      </c>
      <c r="F175" s="34">
        <v>23440</v>
      </c>
      <c r="G175" s="34">
        <v>26040</v>
      </c>
      <c r="H175" s="34">
        <v>28160</v>
      </c>
      <c r="I175" s="34">
        <v>30240</v>
      </c>
      <c r="J175" s="34">
        <v>32320</v>
      </c>
      <c r="K175" s="34">
        <v>34400</v>
      </c>
    </row>
    <row r="176" spans="1:11">
      <c r="A176" t="str">
        <f t="shared" si="2"/>
        <v>Before 12-31-2008Fort Bend50</v>
      </c>
      <c r="B176" t="s">
        <v>53</v>
      </c>
      <c r="C176" s="36">
        <v>50</v>
      </c>
      <c r="D176" s="34">
        <v>22800</v>
      </c>
      <c r="E176" s="34">
        <v>26050</v>
      </c>
      <c r="F176" s="34">
        <v>29300</v>
      </c>
      <c r="G176" s="34">
        <v>32550</v>
      </c>
      <c r="H176" s="34">
        <v>35200</v>
      </c>
      <c r="I176" s="34">
        <v>37800</v>
      </c>
      <c r="J176" s="34">
        <v>40400</v>
      </c>
      <c r="K176" s="34">
        <v>43000</v>
      </c>
    </row>
    <row r="177" spans="1:11">
      <c r="A177" t="str">
        <f t="shared" si="2"/>
        <v>Before 12-31-2008Fort Bend60</v>
      </c>
      <c r="B177" t="s">
        <v>53</v>
      </c>
      <c r="C177" s="36">
        <v>60</v>
      </c>
      <c r="D177" s="34">
        <v>27360</v>
      </c>
      <c r="E177" s="34">
        <v>31260</v>
      </c>
      <c r="F177" s="34">
        <v>35160</v>
      </c>
      <c r="G177" s="34">
        <v>39060</v>
      </c>
      <c r="H177" s="34">
        <v>42240</v>
      </c>
      <c r="I177" s="34">
        <v>45360</v>
      </c>
      <c r="J177" s="34">
        <v>48480</v>
      </c>
      <c r="K177" s="34">
        <v>51600</v>
      </c>
    </row>
    <row r="178" spans="1:11">
      <c r="A178" t="str">
        <f t="shared" si="2"/>
        <v>Before 12-31-2008Fort Bend80</v>
      </c>
      <c r="B178" t="s">
        <v>53</v>
      </c>
      <c r="C178" s="36">
        <v>80</v>
      </c>
      <c r="D178" s="34">
        <v>36480</v>
      </c>
      <c r="E178" s="34">
        <v>41680</v>
      </c>
      <c r="F178" s="34">
        <v>46880</v>
      </c>
      <c r="G178" s="34">
        <v>52080</v>
      </c>
      <c r="H178" s="34">
        <v>56320</v>
      </c>
      <c r="I178" s="34">
        <v>60480</v>
      </c>
      <c r="J178" s="34">
        <v>64640</v>
      </c>
      <c r="K178" s="34">
        <v>68800</v>
      </c>
    </row>
    <row r="179" spans="1:11">
      <c r="A179" t="str">
        <f t="shared" si="2"/>
        <v>Before 12-31-2008Galveston30</v>
      </c>
      <c r="B179" s="32" t="s">
        <v>54</v>
      </c>
      <c r="C179" s="36">
        <v>30</v>
      </c>
      <c r="D179" s="34">
        <v>13680</v>
      </c>
      <c r="E179" s="34">
        <v>15630</v>
      </c>
      <c r="F179" s="34">
        <v>17580</v>
      </c>
      <c r="G179" s="34">
        <v>19530</v>
      </c>
      <c r="H179" s="34">
        <v>21120</v>
      </c>
      <c r="I179" s="34">
        <v>22680</v>
      </c>
      <c r="J179" s="34">
        <v>24240</v>
      </c>
      <c r="K179" s="34">
        <v>25800</v>
      </c>
    </row>
    <row r="180" spans="1:11">
      <c r="A180" t="str">
        <f t="shared" si="2"/>
        <v>Before 12-31-2008Galveston40</v>
      </c>
      <c r="B180" t="s">
        <v>54</v>
      </c>
      <c r="C180" s="36">
        <v>40</v>
      </c>
      <c r="D180" s="34">
        <v>18240</v>
      </c>
      <c r="E180" s="34">
        <v>20840</v>
      </c>
      <c r="F180" s="34">
        <v>23440</v>
      </c>
      <c r="G180" s="34">
        <v>26040</v>
      </c>
      <c r="H180" s="34">
        <v>28160</v>
      </c>
      <c r="I180" s="34">
        <v>30240</v>
      </c>
      <c r="J180" s="34">
        <v>32320</v>
      </c>
      <c r="K180" s="34">
        <v>34400</v>
      </c>
    </row>
    <row r="181" spans="1:11">
      <c r="A181" t="str">
        <f t="shared" si="2"/>
        <v>Before 12-31-2008Galveston50</v>
      </c>
      <c r="B181" t="s">
        <v>54</v>
      </c>
      <c r="C181" s="36">
        <v>50</v>
      </c>
      <c r="D181" s="34">
        <v>22800</v>
      </c>
      <c r="E181" s="34">
        <v>26050</v>
      </c>
      <c r="F181" s="34">
        <v>29300</v>
      </c>
      <c r="G181" s="34">
        <v>32550</v>
      </c>
      <c r="H181" s="34">
        <v>35200</v>
      </c>
      <c r="I181" s="34">
        <v>37800</v>
      </c>
      <c r="J181" s="34">
        <v>40400</v>
      </c>
      <c r="K181" s="34">
        <v>43000</v>
      </c>
    </row>
    <row r="182" spans="1:11">
      <c r="A182" t="str">
        <f t="shared" si="2"/>
        <v>Before 12-31-2008Galveston60</v>
      </c>
      <c r="B182" t="s">
        <v>54</v>
      </c>
      <c r="C182" s="36">
        <v>60</v>
      </c>
      <c r="D182" s="34">
        <v>27360</v>
      </c>
      <c r="E182" s="34">
        <v>31260</v>
      </c>
      <c r="F182" s="34">
        <v>35160</v>
      </c>
      <c r="G182" s="34">
        <v>39060</v>
      </c>
      <c r="H182" s="34">
        <v>42240</v>
      </c>
      <c r="I182" s="34">
        <v>45360</v>
      </c>
      <c r="J182" s="34">
        <v>48480</v>
      </c>
      <c r="K182" s="34">
        <v>51600</v>
      </c>
    </row>
    <row r="183" spans="1:11">
      <c r="A183" t="str">
        <f t="shared" si="2"/>
        <v>Before 12-31-2008Galveston80</v>
      </c>
      <c r="B183" t="s">
        <v>54</v>
      </c>
      <c r="C183" s="36">
        <v>80</v>
      </c>
      <c r="D183" s="34">
        <v>36480</v>
      </c>
      <c r="E183" s="34">
        <v>41680</v>
      </c>
      <c r="F183" s="34">
        <v>46880</v>
      </c>
      <c r="G183" s="34">
        <v>52080</v>
      </c>
      <c r="H183" s="34">
        <v>56320</v>
      </c>
      <c r="I183" s="34">
        <v>60480</v>
      </c>
      <c r="J183" s="34">
        <v>64640</v>
      </c>
      <c r="K183" s="34">
        <v>68800</v>
      </c>
    </row>
    <row r="184" spans="1:11">
      <c r="A184" t="str">
        <f t="shared" si="2"/>
        <v>Before 12-31-2008Harris30</v>
      </c>
      <c r="B184" s="32" t="s">
        <v>55</v>
      </c>
      <c r="C184" s="36">
        <v>30</v>
      </c>
      <c r="D184" s="34">
        <v>13680</v>
      </c>
      <c r="E184" s="34">
        <v>15630</v>
      </c>
      <c r="F184" s="34">
        <v>17580</v>
      </c>
      <c r="G184" s="34">
        <v>19530</v>
      </c>
      <c r="H184" s="34">
        <v>21120</v>
      </c>
      <c r="I184" s="34">
        <v>22680</v>
      </c>
      <c r="J184" s="34">
        <v>24240</v>
      </c>
      <c r="K184" s="34">
        <v>25800</v>
      </c>
    </row>
    <row r="185" spans="1:11">
      <c r="A185" t="str">
        <f t="shared" si="2"/>
        <v>Before 12-31-2008Harris40</v>
      </c>
      <c r="B185" t="s">
        <v>55</v>
      </c>
      <c r="C185" s="36">
        <v>40</v>
      </c>
      <c r="D185" s="34">
        <v>18240</v>
      </c>
      <c r="E185" s="34">
        <v>20840</v>
      </c>
      <c r="F185" s="34">
        <v>23440</v>
      </c>
      <c r="G185" s="34">
        <v>26040</v>
      </c>
      <c r="H185" s="34">
        <v>28160</v>
      </c>
      <c r="I185" s="34">
        <v>30240</v>
      </c>
      <c r="J185" s="34">
        <v>32320</v>
      </c>
      <c r="K185" s="34">
        <v>34400</v>
      </c>
    </row>
    <row r="186" spans="1:11">
      <c r="A186" t="str">
        <f t="shared" si="2"/>
        <v>Before 12-31-2008Harris50</v>
      </c>
      <c r="B186" t="s">
        <v>55</v>
      </c>
      <c r="C186" s="36">
        <v>50</v>
      </c>
      <c r="D186" s="34">
        <v>22800</v>
      </c>
      <c r="E186" s="34">
        <v>26050</v>
      </c>
      <c r="F186" s="34">
        <v>29300</v>
      </c>
      <c r="G186" s="34">
        <v>32550</v>
      </c>
      <c r="H186" s="34">
        <v>35200</v>
      </c>
      <c r="I186" s="34">
        <v>37800</v>
      </c>
      <c r="J186" s="34">
        <v>40400</v>
      </c>
      <c r="K186" s="34">
        <v>43000</v>
      </c>
    </row>
    <row r="187" spans="1:11">
      <c r="A187" t="str">
        <f t="shared" si="2"/>
        <v>Before 12-31-2008Harris60</v>
      </c>
      <c r="B187" t="s">
        <v>55</v>
      </c>
      <c r="C187" s="36">
        <v>60</v>
      </c>
      <c r="D187" s="34">
        <v>27360</v>
      </c>
      <c r="E187" s="34">
        <v>31260</v>
      </c>
      <c r="F187" s="34">
        <v>35160</v>
      </c>
      <c r="G187" s="34">
        <v>39060</v>
      </c>
      <c r="H187" s="34">
        <v>42240</v>
      </c>
      <c r="I187" s="34">
        <v>45360</v>
      </c>
      <c r="J187" s="34">
        <v>48480</v>
      </c>
      <c r="K187" s="34">
        <v>51600</v>
      </c>
    </row>
    <row r="188" spans="1:11">
      <c r="A188" t="str">
        <f t="shared" si="2"/>
        <v>Before 12-31-2008Harris80</v>
      </c>
      <c r="B188" t="s">
        <v>55</v>
      </c>
      <c r="C188" s="36">
        <v>80</v>
      </c>
      <c r="D188" s="34">
        <v>36480</v>
      </c>
      <c r="E188" s="34">
        <v>41680</v>
      </c>
      <c r="F188" s="34">
        <v>46880</v>
      </c>
      <c r="G188" s="34">
        <v>52080</v>
      </c>
      <c r="H188" s="34">
        <v>56320</v>
      </c>
      <c r="I188" s="34">
        <v>60480</v>
      </c>
      <c r="J188" s="34">
        <v>64640</v>
      </c>
      <c r="K188" s="34">
        <v>68800</v>
      </c>
    </row>
    <row r="189" spans="1:11">
      <c r="A189" t="str">
        <f t="shared" si="2"/>
        <v>Before 12-31-2008Liberty30</v>
      </c>
      <c r="B189" s="32" t="s">
        <v>56</v>
      </c>
      <c r="C189" s="36">
        <v>30</v>
      </c>
      <c r="D189" s="34">
        <v>13680</v>
      </c>
      <c r="E189" s="34">
        <v>15630</v>
      </c>
      <c r="F189" s="34">
        <v>17580</v>
      </c>
      <c r="G189" s="34">
        <v>19530</v>
      </c>
      <c r="H189" s="34">
        <v>21120</v>
      </c>
      <c r="I189" s="34">
        <v>22680</v>
      </c>
      <c r="J189" s="34">
        <v>24240</v>
      </c>
      <c r="K189" s="34">
        <v>25800</v>
      </c>
    </row>
    <row r="190" spans="1:11">
      <c r="A190" t="str">
        <f t="shared" si="2"/>
        <v>Before 12-31-2008Liberty40</v>
      </c>
      <c r="B190" t="s">
        <v>56</v>
      </c>
      <c r="C190" s="36">
        <v>40</v>
      </c>
      <c r="D190" s="34">
        <v>18240</v>
      </c>
      <c r="E190" s="34">
        <v>20840</v>
      </c>
      <c r="F190" s="34">
        <v>23440</v>
      </c>
      <c r="G190" s="34">
        <v>26040</v>
      </c>
      <c r="H190" s="34">
        <v>28160</v>
      </c>
      <c r="I190" s="34">
        <v>30240</v>
      </c>
      <c r="J190" s="34">
        <v>32320</v>
      </c>
      <c r="K190" s="34">
        <v>34400</v>
      </c>
    </row>
    <row r="191" spans="1:11">
      <c r="A191" t="str">
        <f t="shared" si="2"/>
        <v>Before 12-31-2008Liberty50</v>
      </c>
      <c r="B191" t="s">
        <v>56</v>
      </c>
      <c r="C191" s="36">
        <v>50</v>
      </c>
      <c r="D191" s="34">
        <v>22800</v>
      </c>
      <c r="E191" s="34">
        <v>26050</v>
      </c>
      <c r="F191" s="34">
        <v>29300</v>
      </c>
      <c r="G191" s="34">
        <v>32550</v>
      </c>
      <c r="H191" s="34">
        <v>35200</v>
      </c>
      <c r="I191" s="34">
        <v>37800</v>
      </c>
      <c r="J191" s="34">
        <v>40400</v>
      </c>
      <c r="K191" s="34">
        <v>43000</v>
      </c>
    </row>
    <row r="192" spans="1:11">
      <c r="A192" t="str">
        <f t="shared" si="2"/>
        <v>Before 12-31-2008Liberty60</v>
      </c>
      <c r="B192" t="s">
        <v>56</v>
      </c>
      <c r="C192" s="36">
        <v>60</v>
      </c>
      <c r="D192" s="34">
        <v>27360</v>
      </c>
      <c r="E192" s="34">
        <v>31260</v>
      </c>
      <c r="F192" s="34">
        <v>35160</v>
      </c>
      <c r="G192" s="34">
        <v>39060</v>
      </c>
      <c r="H192" s="34">
        <v>42240</v>
      </c>
      <c r="I192" s="34">
        <v>45360</v>
      </c>
      <c r="J192" s="34">
        <v>48480</v>
      </c>
      <c r="K192" s="34">
        <v>51600</v>
      </c>
    </row>
    <row r="193" spans="1:11">
      <c r="A193" t="str">
        <f t="shared" si="2"/>
        <v>Before 12-31-2008Liberty80</v>
      </c>
      <c r="B193" t="s">
        <v>56</v>
      </c>
      <c r="C193" s="36">
        <v>80</v>
      </c>
      <c r="D193" s="34">
        <v>36480</v>
      </c>
      <c r="E193" s="34">
        <v>41680</v>
      </c>
      <c r="F193" s="34">
        <v>46880</v>
      </c>
      <c r="G193" s="34">
        <v>52080</v>
      </c>
      <c r="H193" s="34">
        <v>56320</v>
      </c>
      <c r="I193" s="34">
        <v>60480</v>
      </c>
      <c r="J193" s="34">
        <v>64640</v>
      </c>
      <c r="K193" s="34">
        <v>68800</v>
      </c>
    </row>
    <row r="194" spans="1:11">
      <c r="A194" t="str">
        <f t="shared" si="2"/>
        <v>Before 12-31-2008Montgomery30</v>
      </c>
      <c r="B194" s="32" t="s">
        <v>57</v>
      </c>
      <c r="C194" s="36">
        <v>30</v>
      </c>
      <c r="D194" s="34">
        <v>13680</v>
      </c>
      <c r="E194" s="34">
        <v>15630</v>
      </c>
      <c r="F194" s="34">
        <v>17580</v>
      </c>
      <c r="G194" s="34">
        <v>19530</v>
      </c>
      <c r="H194" s="34">
        <v>21120</v>
      </c>
      <c r="I194" s="34">
        <v>22680</v>
      </c>
      <c r="J194" s="34">
        <v>24240</v>
      </c>
      <c r="K194" s="34">
        <v>25800</v>
      </c>
    </row>
    <row r="195" spans="1:11">
      <c r="A195" t="str">
        <f t="shared" si="2"/>
        <v>Before 12-31-2008Montgomery40</v>
      </c>
      <c r="B195" t="s">
        <v>57</v>
      </c>
      <c r="C195" s="36">
        <v>40</v>
      </c>
      <c r="D195" s="34">
        <v>18240</v>
      </c>
      <c r="E195" s="34">
        <v>20840</v>
      </c>
      <c r="F195" s="34">
        <v>23440</v>
      </c>
      <c r="G195" s="34">
        <v>26040</v>
      </c>
      <c r="H195" s="34">
        <v>28160</v>
      </c>
      <c r="I195" s="34">
        <v>30240</v>
      </c>
      <c r="J195" s="34">
        <v>32320</v>
      </c>
      <c r="K195" s="34">
        <v>34400</v>
      </c>
    </row>
    <row r="196" spans="1:11">
      <c r="A196" t="str">
        <f t="shared" si="2"/>
        <v>Before 12-31-2008Montgomery50</v>
      </c>
      <c r="B196" t="s">
        <v>57</v>
      </c>
      <c r="C196" s="36">
        <v>50</v>
      </c>
      <c r="D196" s="34">
        <v>22800</v>
      </c>
      <c r="E196" s="34">
        <v>26050</v>
      </c>
      <c r="F196" s="34">
        <v>29300</v>
      </c>
      <c r="G196" s="34">
        <v>32550</v>
      </c>
      <c r="H196" s="34">
        <v>35200</v>
      </c>
      <c r="I196" s="34">
        <v>37800</v>
      </c>
      <c r="J196" s="34">
        <v>40400</v>
      </c>
      <c r="K196" s="34">
        <v>43000</v>
      </c>
    </row>
    <row r="197" spans="1:11">
      <c r="A197" t="str">
        <f t="shared" ref="A197:A260" si="3">CONCATENATE($B$1,B197,C197)</f>
        <v>Before 12-31-2008Montgomery60</v>
      </c>
      <c r="B197" t="s">
        <v>57</v>
      </c>
      <c r="C197" s="36">
        <v>60</v>
      </c>
      <c r="D197" s="34">
        <v>27360</v>
      </c>
      <c r="E197" s="34">
        <v>31260</v>
      </c>
      <c r="F197" s="34">
        <v>35160</v>
      </c>
      <c r="G197" s="34">
        <v>39060</v>
      </c>
      <c r="H197" s="34">
        <v>42240</v>
      </c>
      <c r="I197" s="34">
        <v>45360</v>
      </c>
      <c r="J197" s="34">
        <v>48480</v>
      </c>
      <c r="K197" s="34">
        <v>51600</v>
      </c>
    </row>
    <row r="198" spans="1:11">
      <c r="A198" t="str">
        <f t="shared" si="3"/>
        <v>Before 12-31-2008Montgomery80</v>
      </c>
      <c r="B198" t="s">
        <v>57</v>
      </c>
      <c r="C198" s="36">
        <v>80</v>
      </c>
      <c r="D198" s="34">
        <v>36480</v>
      </c>
      <c r="E198" s="34">
        <v>41680</v>
      </c>
      <c r="F198" s="34">
        <v>46880</v>
      </c>
      <c r="G198" s="34">
        <v>52080</v>
      </c>
      <c r="H198" s="34">
        <v>56320</v>
      </c>
      <c r="I198" s="34">
        <v>60480</v>
      </c>
      <c r="J198" s="34">
        <v>64640</v>
      </c>
      <c r="K198" s="34">
        <v>68800</v>
      </c>
    </row>
    <row r="199" spans="1:11">
      <c r="A199" t="str">
        <f t="shared" si="3"/>
        <v>Before 12-31-2008San Jacinto30</v>
      </c>
      <c r="B199" s="32" t="s">
        <v>58</v>
      </c>
      <c r="C199" s="36">
        <v>30</v>
      </c>
      <c r="D199" s="34">
        <v>13680</v>
      </c>
      <c r="E199" s="34">
        <v>15630</v>
      </c>
      <c r="F199" s="34">
        <v>17580</v>
      </c>
      <c r="G199" s="34">
        <v>19530</v>
      </c>
      <c r="H199" s="34">
        <v>21120</v>
      </c>
      <c r="I199" s="34">
        <v>22680</v>
      </c>
      <c r="J199" s="34">
        <v>24240</v>
      </c>
      <c r="K199" s="34">
        <v>25800</v>
      </c>
    </row>
    <row r="200" spans="1:11">
      <c r="A200" t="str">
        <f t="shared" si="3"/>
        <v>Before 12-31-2008San Jacinto40</v>
      </c>
      <c r="B200" t="s">
        <v>58</v>
      </c>
      <c r="C200" s="36">
        <v>40</v>
      </c>
      <c r="D200" s="34">
        <v>18240</v>
      </c>
      <c r="E200" s="34">
        <v>20840</v>
      </c>
      <c r="F200" s="34">
        <v>23440</v>
      </c>
      <c r="G200" s="34">
        <v>26040</v>
      </c>
      <c r="H200" s="34">
        <v>28160</v>
      </c>
      <c r="I200" s="34">
        <v>30240</v>
      </c>
      <c r="J200" s="34">
        <v>32320</v>
      </c>
      <c r="K200" s="34">
        <v>34400</v>
      </c>
    </row>
    <row r="201" spans="1:11">
      <c r="A201" t="str">
        <f t="shared" si="3"/>
        <v>Before 12-31-2008San Jacinto50</v>
      </c>
      <c r="B201" t="s">
        <v>58</v>
      </c>
      <c r="C201" s="36">
        <v>50</v>
      </c>
      <c r="D201" s="34">
        <v>22800</v>
      </c>
      <c r="E201" s="34">
        <v>26050</v>
      </c>
      <c r="F201" s="34">
        <v>29300</v>
      </c>
      <c r="G201" s="34">
        <v>32550</v>
      </c>
      <c r="H201" s="34">
        <v>35200</v>
      </c>
      <c r="I201" s="34">
        <v>37800</v>
      </c>
      <c r="J201" s="34">
        <v>40400</v>
      </c>
      <c r="K201" s="34">
        <v>43000</v>
      </c>
    </row>
    <row r="202" spans="1:11">
      <c r="A202" t="str">
        <f t="shared" si="3"/>
        <v>Before 12-31-2008San Jacinto60</v>
      </c>
      <c r="B202" t="s">
        <v>58</v>
      </c>
      <c r="C202" s="36">
        <v>60</v>
      </c>
      <c r="D202" s="34">
        <v>27360</v>
      </c>
      <c r="E202" s="34">
        <v>31260</v>
      </c>
      <c r="F202" s="34">
        <v>35160</v>
      </c>
      <c r="G202" s="34">
        <v>39060</v>
      </c>
      <c r="H202" s="34">
        <v>42240</v>
      </c>
      <c r="I202" s="34">
        <v>45360</v>
      </c>
      <c r="J202" s="34">
        <v>48480</v>
      </c>
      <c r="K202" s="34">
        <v>51600</v>
      </c>
    </row>
    <row r="203" spans="1:11">
      <c r="A203" t="str">
        <f t="shared" si="3"/>
        <v>Before 12-31-2008San Jacinto80</v>
      </c>
      <c r="B203" t="s">
        <v>58</v>
      </c>
      <c r="C203" s="36">
        <v>80</v>
      </c>
      <c r="D203" s="34">
        <v>36480</v>
      </c>
      <c r="E203" s="34">
        <v>41680</v>
      </c>
      <c r="F203" s="34">
        <v>46880</v>
      </c>
      <c r="G203" s="34">
        <v>52080</v>
      </c>
      <c r="H203" s="34">
        <v>56320</v>
      </c>
      <c r="I203" s="34">
        <v>60480</v>
      </c>
      <c r="J203" s="34">
        <v>64640</v>
      </c>
      <c r="K203" s="34">
        <v>68800</v>
      </c>
    </row>
    <row r="204" spans="1:11">
      <c r="A204" t="str">
        <f t="shared" si="3"/>
        <v>Before 12-31-2008Waller30</v>
      </c>
      <c r="B204" s="32" t="s">
        <v>59</v>
      </c>
      <c r="C204" s="36">
        <v>30</v>
      </c>
      <c r="D204" s="34">
        <v>13680</v>
      </c>
      <c r="E204" s="34">
        <v>15630</v>
      </c>
      <c r="F204" s="34">
        <v>17580</v>
      </c>
      <c r="G204" s="34">
        <v>19530</v>
      </c>
      <c r="H204" s="34">
        <v>21120</v>
      </c>
      <c r="I204" s="34">
        <v>22680</v>
      </c>
      <c r="J204" s="34">
        <v>24240</v>
      </c>
      <c r="K204" s="34">
        <v>25800</v>
      </c>
    </row>
    <row r="205" spans="1:11">
      <c r="A205" t="str">
        <f t="shared" si="3"/>
        <v>Before 12-31-2008Waller40</v>
      </c>
      <c r="B205" t="s">
        <v>59</v>
      </c>
      <c r="C205" s="36">
        <v>40</v>
      </c>
      <c r="D205" s="34">
        <v>18240</v>
      </c>
      <c r="E205" s="34">
        <v>20840</v>
      </c>
      <c r="F205" s="34">
        <v>23440</v>
      </c>
      <c r="G205" s="34">
        <v>26040</v>
      </c>
      <c r="H205" s="34">
        <v>28160</v>
      </c>
      <c r="I205" s="34">
        <v>30240</v>
      </c>
      <c r="J205" s="34">
        <v>32320</v>
      </c>
      <c r="K205" s="34">
        <v>34400</v>
      </c>
    </row>
    <row r="206" spans="1:11">
      <c r="A206" t="str">
        <f t="shared" si="3"/>
        <v>Before 12-31-2008Waller50</v>
      </c>
      <c r="B206" t="s">
        <v>59</v>
      </c>
      <c r="C206" s="36">
        <v>50</v>
      </c>
      <c r="D206" s="34">
        <v>22800</v>
      </c>
      <c r="E206" s="34">
        <v>26050</v>
      </c>
      <c r="F206" s="34">
        <v>29300</v>
      </c>
      <c r="G206" s="34">
        <v>32550</v>
      </c>
      <c r="H206" s="34">
        <v>35200</v>
      </c>
      <c r="I206" s="34">
        <v>37800</v>
      </c>
      <c r="J206" s="34">
        <v>40400</v>
      </c>
      <c r="K206" s="34">
        <v>43000</v>
      </c>
    </row>
    <row r="207" spans="1:11">
      <c r="A207" t="str">
        <f t="shared" si="3"/>
        <v>Before 12-31-2008Waller60</v>
      </c>
      <c r="B207" t="s">
        <v>59</v>
      </c>
      <c r="C207" s="36">
        <v>60</v>
      </c>
      <c r="D207" s="34">
        <v>27360</v>
      </c>
      <c r="E207" s="34">
        <v>31260</v>
      </c>
      <c r="F207" s="34">
        <v>35160</v>
      </c>
      <c r="G207" s="34">
        <v>39060</v>
      </c>
      <c r="H207" s="34">
        <v>42240</v>
      </c>
      <c r="I207" s="34">
        <v>45360</v>
      </c>
      <c r="J207" s="34">
        <v>48480</v>
      </c>
      <c r="K207" s="34">
        <v>51600</v>
      </c>
    </row>
    <row r="208" spans="1:11">
      <c r="A208" t="str">
        <f t="shared" si="3"/>
        <v>Before 12-31-2008Waller80</v>
      </c>
      <c r="B208" t="s">
        <v>59</v>
      </c>
      <c r="C208" s="36">
        <v>80</v>
      </c>
      <c r="D208" s="34">
        <v>36480</v>
      </c>
      <c r="E208" s="34">
        <v>41680</v>
      </c>
      <c r="F208" s="34">
        <v>46880</v>
      </c>
      <c r="G208" s="34">
        <v>52080</v>
      </c>
      <c r="H208" s="34">
        <v>56320</v>
      </c>
      <c r="I208" s="34">
        <v>60480</v>
      </c>
      <c r="J208" s="34">
        <v>64640</v>
      </c>
      <c r="K208" s="34">
        <v>68800</v>
      </c>
    </row>
    <row r="209" spans="1:11">
      <c r="A209" t="str">
        <f t="shared" si="3"/>
        <v>Before 12-31-2008Bell30</v>
      </c>
      <c r="B209" s="32" t="s">
        <v>60</v>
      </c>
      <c r="C209" s="36">
        <v>30</v>
      </c>
      <c r="D209" s="34">
        <v>11550</v>
      </c>
      <c r="E209" s="34">
        <v>13200</v>
      </c>
      <c r="F209" s="34">
        <v>14850</v>
      </c>
      <c r="G209" s="34">
        <v>16470</v>
      </c>
      <c r="H209" s="34">
        <v>17790</v>
      </c>
      <c r="I209" s="34">
        <v>19110</v>
      </c>
      <c r="J209" s="34">
        <v>20430</v>
      </c>
      <c r="K209" s="34">
        <v>21750</v>
      </c>
    </row>
    <row r="210" spans="1:11">
      <c r="A210" t="str">
        <f t="shared" si="3"/>
        <v>Before 12-31-2008Bell40</v>
      </c>
      <c r="B210" t="s">
        <v>60</v>
      </c>
      <c r="C210" s="36">
        <v>40</v>
      </c>
      <c r="D210" s="34">
        <v>15400</v>
      </c>
      <c r="E210" s="34">
        <v>17600</v>
      </c>
      <c r="F210" s="34">
        <v>19800</v>
      </c>
      <c r="G210" s="34">
        <v>21960</v>
      </c>
      <c r="H210" s="34">
        <v>23720</v>
      </c>
      <c r="I210" s="34">
        <v>25480</v>
      </c>
      <c r="J210" s="34">
        <v>27240</v>
      </c>
      <c r="K210" s="34">
        <v>29000</v>
      </c>
    </row>
    <row r="211" spans="1:11">
      <c r="A211" t="str">
        <f t="shared" si="3"/>
        <v>Before 12-31-2008Bell50</v>
      </c>
      <c r="B211" t="s">
        <v>60</v>
      </c>
      <c r="C211" s="36">
        <v>50</v>
      </c>
      <c r="D211" s="34">
        <v>19250</v>
      </c>
      <c r="E211" s="34">
        <v>22000</v>
      </c>
      <c r="F211" s="34">
        <v>24750</v>
      </c>
      <c r="G211" s="34">
        <v>27450</v>
      </c>
      <c r="H211" s="34">
        <v>29650</v>
      </c>
      <c r="I211" s="34">
        <v>31850</v>
      </c>
      <c r="J211" s="34">
        <v>34050</v>
      </c>
      <c r="K211" s="34">
        <v>36250</v>
      </c>
    </row>
    <row r="212" spans="1:11">
      <c r="A212" t="str">
        <f t="shared" si="3"/>
        <v>Before 12-31-2008Bell60</v>
      </c>
      <c r="B212" t="s">
        <v>60</v>
      </c>
      <c r="C212" s="36">
        <v>60</v>
      </c>
      <c r="D212" s="34">
        <v>23100</v>
      </c>
      <c r="E212" s="34">
        <v>26400</v>
      </c>
      <c r="F212" s="34">
        <v>29700</v>
      </c>
      <c r="G212" s="34">
        <v>32940</v>
      </c>
      <c r="H212" s="34">
        <v>35580</v>
      </c>
      <c r="I212" s="34">
        <v>38220</v>
      </c>
      <c r="J212" s="34">
        <v>40860</v>
      </c>
      <c r="K212" s="34">
        <v>43500</v>
      </c>
    </row>
    <row r="213" spans="1:11">
      <c r="A213" t="str">
        <f t="shared" si="3"/>
        <v>Before 12-31-2008Bell80</v>
      </c>
      <c r="B213" t="s">
        <v>60</v>
      </c>
      <c r="C213" s="36">
        <v>80</v>
      </c>
      <c r="D213" s="34">
        <v>30800</v>
      </c>
      <c r="E213" s="34">
        <v>35200</v>
      </c>
      <c r="F213" s="34">
        <v>39600</v>
      </c>
      <c r="G213" s="34">
        <v>43920</v>
      </c>
      <c r="H213" s="34">
        <v>47440</v>
      </c>
      <c r="I213" s="34">
        <v>50960</v>
      </c>
      <c r="J213" s="34">
        <v>54480</v>
      </c>
      <c r="K213" s="34">
        <v>58000</v>
      </c>
    </row>
    <row r="214" spans="1:11">
      <c r="A214" t="str">
        <f t="shared" si="3"/>
        <v>Before 12-31-2008Coryell30</v>
      </c>
      <c r="B214" s="32" t="s">
        <v>61</v>
      </c>
      <c r="C214" s="36">
        <v>30</v>
      </c>
      <c r="D214" s="34">
        <v>11550</v>
      </c>
      <c r="E214" s="34">
        <v>13200</v>
      </c>
      <c r="F214" s="34">
        <v>14850</v>
      </c>
      <c r="G214" s="34">
        <v>16470</v>
      </c>
      <c r="H214" s="34">
        <v>17790</v>
      </c>
      <c r="I214" s="34">
        <v>19110</v>
      </c>
      <c r="J214" s="34">
        <v>20430</v>
      </c>
      <c r="K214" s="34">
        <v>21750</v>
      </c>
    </row>
    <row r="215" spans="1:11">
      <c r="A215" t="str">
        <f t="shared" si="3"/>
        <v>Before 12-31-2008Coryell40</v>
      </c>
      <c r="B215" t="s">
        <v>61</v>
      </c>
      <c r="C215" s="36">
        <v>40</v>
      </c>
      <c r="D215" s="34">
        <v>15400</v>
      </c>
      <c r="E215" s="34">
        <v>17600</v>
      </c>
      <c r="F215" s="34">
        <v>19800</v>
      </c>
      <c r="G215" s="34">
        <v>21960</v>
      </c>
      <c r="H215" s="34">
        <v>23720</v>
      </c>
      <c r="I215" s="34">
        <v>25480</v>
      </c>
      <c r="J215" s="34">
        <v>27240</v>
      </c>
      <c r="K215" s="34">
        <v>29000</v>
      </c>
    </row>
    <row r="216" spans="1:11">
      <c r="A216" t="str">
        <f t="shared" si="3"/>
        <v>Before 12-31-2008Coryell50</v>
      </c>
      <c r="B216" t="s">
        <v>61</v>
      </c>
      <c r="C216" s="36">
        <v>50</v>
      </c>
      <c r="D216" s="34">
        <v>19250</v>
      </c>
      <c r="E216" s="34">
        <v>22000</v>
      </c>
      <c r="F216" s="34">
        <v>24750</v>
      </c>
      <c r="G216" s="34">
        <v>27450</v>
      </c>
      <c r="H216" s="34">
        <v>29650</v>
      </c>
      <c r="I216" s="34">
        <v>31850</v>
      </c>
      <c r="J216" s="34">
        <v>34050</v>
      </c>
      <c r="K216" s="34">
        <v>36250</v>
      </c>
    </row>
    <row r="217" spans="1:11">
      <c r="A217" t="str">
        <f t="shared" si="3"/>
        <v>Before 12-31-2008Coryell60</v>
      </c>
      <c r="B217" t="s">
        <v>61</v>
      </c>
      <c r="C217" s="36">
        <v>60</v>
      </c>
      <c r="D217" s="34">
        <v>23100</v>
      </c>
      <c r="E217" s="34">
        <v>26400</v>
      </c>
      <c r="F217" s="34">
        <v>29700</v>
      </c>
      <c r="G217" s="34">
        <v>32940</v>
      </c>
      <c r="H217" s="34">
        <v>35580</v>
      </c>
      <c r="I217" s="34">
        <v>38220</v>
      </c>
      <c r="J217" s="34">
        <v>40860</v>
      </c>
      <c r="K217" s="34">
        <v>43500</v>
      </c>
    </row>
    <row r="218" spans="1:11">
      <c r="A218" t="str">
        <f t="shared" si="3"/>
        <v>Before 12-31-2008Coryell80</v>
      </c>
      <c r="B218" t="s">
        <v>61</v>
      </c>
      <c r="C218" s="36">
        <v>80</v>
      </c>
      <c r="D218" s="34">
        <v>30800</v>
      </c>
      <c r="E218" s="34">
        <v>35200</v>
      </c>
      <c r="F218" s="34">
        <v>39600</v>
      </c>
      <c r="G218" s="34">
        <v>43920</v>
      </c>
      <c r="H218" s="34">
        <v>47440</v>
      </c>
      <c r="I218" s="34">
        <v>50960</v>
      </c>
      <c r="J218" s="34">
        <v>54480</v>
      </c>
      <c r="K218" s="34">
        <v>58000</v>
      </c>
    </row>
    <row r="219" spans="1:11">
      <c r="A219" t="str">
        <f t="shared" si="3"/>
        <v>Before 12-31-2008Webb30</v>
      </c>
      <c r="B219" s="32" t="s">
        <v>63</v>
      </c>
      <c r="C219" s="36">
        <v>30</v>
      </c>
      <c r="D219" s="34">
        <v>9780</v>
      </c>
      <c r="E219" s="34">
        <v>11160</v>
      </c>
      <c r="F219" s="34">
        <v>12570</v>
      </c>
      <c r="G219" s="34">
        <v>13950</v>
      </c>
      <c r="H219" s="34">
        <v>15090</v>
      </c>
      <c r="I219" s="34">
        <v>16200</v>
      </c>
      <c r="J219" s="34">
        <v>17310</v>
      </c>
      <c r="K219" s="34">
        <v>18420</v>
      </c>
    </row>
    <row r="220" spans="1:11">
      <c r="A220" t="str">
        <f t="shared" si="3"/>
        <v>Before 12-31-2008Webb40</v>
      </c>
      <c r="B220" t="s">
        <v>63</v>
      </c>
      <c r="C220" s="36">
        <v>40</v>
      </c>
      <c r="D220" s="34">
        <v>13040</v>
      </c>
      <c r="E220" s="34">
        <v>14880</v>
      </c>
      <c r="F220" s="34">
        <v>16760</v>
      </c>
      <c r="G220" s="34">
        <v>18600</v>
      </c>
      <c r="H220" s="34">
        <v>20120</v>
      </c>
      <c r="I220" s="34">
        <v>21600</v>
      </c>
      <c r="J220" s="34">
        <v>23080</v>
      </c>
      <c r="K220" s="34">
        <v>24560</v>
      </c>
    </row>
    <row r="221" spans="1:11">
      <c r="A221" t="str">
        <f t="shared" si="3"/>
        <v>Before 12-31-2008Webb50</v>
      </c>
      <c r="B221" t="s">
        <v>63</v>
      </c>
      <c r="C221" s="36">
        <v>50</v>
      </c>
      <c r="D221" s="34">
        <v>16300</v>
      </c>
      <c r="E221" s="34">
        <v>18600</v>
      </c>
      <c r="F221" s="34">
        <v>20950</v>
      </c>
      <c r="G221" s="34">
        <v>23250</v>
      </c>
      <c r="H221" s="34">
        <v>25150</v>
      </c>
      <c r="I221" s="34">
        <v>27000</v>
      </c>
      <c r="J221" s="34">
        <v>28850</v>
      </c>
      <c r="K221" s="34">
        <v>30700</v>
      </c>
    </row>
    <row r="222" spans="1:11">
      <c r="A222" t="str">
        <f t="shared" si="3"/>
        <v>Before 12-31-2008Webb60</v>
      </c>
      <c r="B222" t="s">
        <v>63</v>
      </c>
      <c r="C222" s="36">
        <v>60</v>
      </c>
      <c r="D222" s="34">
        <v>19560</v>
      </c>
      <c r="E222" s="34">
        <v>22320</v>
      </c>
      <c r="F222" s="34">
        <v>25140</v>
      </c>
      <c r="G222" s="34">
        <v>27900</v>
      </c>
      <c r="H222" s="34">
        <v>30180</v>
      </c>
      <c r="I222" s="34">
        <v>32400</v>
      </c>
      <c r="J222" s="34">
        <v>34620</v>
      </c>
      <c r="K222" s="34">
        <v>36840</v>
      </c>
    </row>
    <row r="223" spans="1:11">
      <c r="A223" t="str">
        <f t="shared" si="3"/>
        <v>Before 12-31-2008Webb80</v>
      </c>
      <c r="B223" t="s">
        <v>63</v>
      </c>
      <c r="C223" s="36">
        <v>80</v>
      </c>
      <c r="D223" s="34">
        <v>26080</v>
      </c>
      <c r="E223" s="34">
        <v>29760</v>
      </c>
      <c r="F223" s="34">
        <v>33520</v>
      </c>
      <c r="G223" s="34">
        <v>37200</v>
      </c>
      <c r="H223" s="34">
        <v>40240</v>
      </c>
      <c r="I223" s="34">
        <v>43200</v>
      </c>
      <c r="J223" s="34">
        <v>46160</v>
      </c>
      <c r="K223" s="34">
        <v>49120</v>
      </c>
    </row>
    <row r="224" spans="1:11">
      <c r="A224" t="str">
        <f t="shared" si="3"/>
        <v>Before 12-31-2008Gregg30</v>
      </c>
      <c r="B224" s="32" t="s">
        <v>66</v>
      </c>
      <c r="C224" s="36">
        <v>30</v>
      </c>
      <c r="D224" s="34">
        <v>11460</v>
      </c>
      <c r="E224" s="34">
        <v>13080</v>
      </c>
      <c r="F224" s="34">
        <v>14730</v>
      </c>
      <c r="G224" s="34">
        <v>16350</v>
      </c>
      <c r="H224" s="34">
        <v>17670</v>
      </c>
      <c r="I224" s="34">
        <v>18990</v>
      </c>
      <c r="J224" s="34">
        <v>20280</v>
      </c>
      <c r="K224" s="34">
        <v>21600</v>
      </c>
    </row>
    <row r="225" spans="1:11">
      <c r="A225" t="str">
        <f t="shared" si="3"/>
        <v>Before 12-31-2008Gregg40</v>
      </c>
      <c r="B225" t="s">
        <v>66</v>
      </c>
      <c r="C225" s="36">
        <v>40</v>
      </c>
      <c r="D225" s="34">
        <v>15280</v>
      </c>
      <c r="E225" s="34">
        <v>17440</v>
      </c>
      <c r="F225" s="34">
        <v>19640</v>
      </c>
      <c r="G225" s="34">
        <v>21800</v>
      </c>
      <c r="H225" s="34">
        <v>23560</v>
      </c>
      <c r="I225" s="34">
        <v>25320</v>
      </c>
      <c r="J225" s="34">
        <v>27040</v>
      </c>
      <c r="K225" s="34">
        <v>28800</v>
      </c>
    </row>
    <row r="226" spans="1:11">
      <c r="A226" t="str">
        <f t="shared" si="3"/>
        <v>Before 12-31-2008Gregg50</v>
      </c>
      <c r="B226" t="s">
        <v>66</v>
      </c>
      <c r="C226" s="36">
        <v>50</v>
      </c>
      <c r="D226" s="34">
        <v>19100</v>
      </c>
      <c r="E226" s="34">
        <v>21800</v>
      </c>
      <c r="F226" s="34">
        <v>24550</v>
      </c>
      <c r="G226" s="34">
        <v>27250</v>
      </c>
      <c r="H226" s="34">
        <v>29450</v>
      </c>
      <c r="I226" s="34">
        <v>31650</v>
      </c>
      <c r="J226" s="34">
        <v>33800</v>
      </c>
      <c r="K226" s="34">
        <v>36000</v>
      </c>
    </row>
    <row r="227" spans="1:11">
      <c r="A227" t="str">
        <f t="shared" si="3"/>
        <v>Before 12-31-2008Gregg60</v>
      </c>
      <c r="B227" t="s">
        <v>66</v>
      </c>
      <c r="C227" s="36">
        <v>60</v>
      </c>
      <c r="D227" s="34">
        <v>22920</v>
      </c>
      <c r="E227" s="34">
        <v>26160</v>
      </c>
      <c r="F227" s="34">
        <v>29460</v>
      </c>
      <c r="G227" s="34">
        <v>32700</v>
      </c>
      <c r="H227" s="34">
        <v>35340</v>
      </c>
      <c r="I227" s="34">
        <v>37980</v>
      </c>
      <c r="J227" s="34">
        <v>40560</v>
      </c>
      <c r="K227" s="34">
        <v>43200</v>
      </c>
    </row>
    <row r="228" spans="1:11">
      <c r="A228" t="str">
        <f t="shared" si="3"/>
        <v>Before 12-31-2008Gregg80</v>
      </c>
      <c r="B228" t="s">
        <v>66</v>
      </c>
      <c r="C228" s="36">
        <v>80</v>
      </c>
      <c r="D228" s="34">
        <v>30560</v>
      </c>
      <c r="E228" s="34">
        <v>34880</v>
      </c>
      <c r="F228" s="34">
        <v>39280</v>
      </c>
      <c r="G228" s="34">
        <v>43600</v>
      </c>
      <c r="H228" s="34">
        <v>47120</v>
      </c>
      <c r="I228" s="34">
        <v>50640</v>
      </c>
      <c r="J228" s="34">
        <v>54080</v>
      </c>
      <c r="K228" s="34">
        <v>57600</v>
      </c>
    </row>
    <row r="229" spans="1:11">
      <c r="A229" t="str">
        <f t="shared" si="3"/>
        <v>Before 12-31-2008Upshur30</v>
      </c>
      <c r="B229" s="32" t="s">
        <v>67</v>
      </c>
      <c r="C229" s="36">
        <v>30</v>
      </c>
      <c r="D229" s="34">
        <v>11460</v>
      </c>
      <c r="E229" s="34">
        <v>13080</v>
      </c>
      <c r="F229" s="34">
        <v>14730</v>
      </c>
      <c r="G229" s="34">
        <v>16350</v>
      </c>
      <c r="H229" s="34">
        <v>17670</v>
      </c>
      <c r="I229" s="34">
        <v>18990</v>
      </c>
      <c r="J229" s="34">
        <v>20280</v>
      </c>
      <c r="K229" s="34">
        <v>21600</v>
      </c>
    </row>
    <row r="230" spans="1:11">
      <c r="A230" t="str">
        <f t="shared" si="3"/>
        <v>Before 12-31-2008Upshur40</v>
      </c>
      <c r="B230" t="s">
        <v>67</v>
      </c>
      <c r="C230" s="36">
        <v>40</v>
      </c>
      <c r="D230" s="34">
        <v>15280</v>
      </c>
      <c r="E230" s="34">
        <v>17440</v>
      </c>
      <c r="F230" s="34">
        <v>19640</v>
      </c>
      <c r="G230" s="34">
        <v>21800</v>
      </c>
      <c r="H230" s="34">
        <v>23560</v>
      </c>
      <c r="I230" s="34">
        <v>25320</v>
      </c>
      <c r="J230" s="34">
        <v>27040</v>
      </c>
      <c r="K230" s="34">
        <v>28800</v>
      </c>
    </row>
    <row r="231" spans="1:11">
      <c r="A231" t="str">
        <f t="shared" si="3"/>
        <v>Before 12-31-2008Upshur50</v>
      </c>
      <c r="B231" t="s">
        <v>67</v>
      </c>
      <c r="C231" s="36">
        <v>50</v>
      </c>
      <c r="D231" s="34">
        <v>19100</v>
      </c>
      <c r="E231" s="34">
        <v>21800</v>
      </c>
      <c r="F231" s="34">
        <v>24550</v>
      </c>
      <c r="G231" s="34">
        <v>27250</v>
      </c>
      <c r="H231" s="34">
        <v>29450</v>
      </c>
      <c r="I231" s="34">
        <v>31650</v>
      </c>
      <c r="J231" s="34">
        <v>33800</v>
      </c>
      <c r="K231" s="34">
        <v>36000</v>
      </c>
    </row>
    <row r="232" spans="1:11">
      <c r="A232" t="str">
        <f t="shared" si="3"/>
        <v>Before 12-31-2008Upshur60</v>
      </c>
      <c r="B232" t="s">
        <v>67</v>
      </c>
      <c r="C232" s="36">
        <v>60</v>
      </c>
      <c r="D232" s="34">
        <v>22920</v>
      </c>
      <c r="E232" s="34">
        <v>26160</v>
      </c>
      <c r="F232" s="34">
        <v>29460</v>
      </c>
      <c r="G232" s="34">
        <v>32700</v>
      </c>
      <c r="H232" s="34">
        <v>35340</v>
      </c>
      <c r="I232" s="34">
        <v>37980</v>
      </c>
      <c r="J232" s="34">
        <v>40560</v>
      </c>
      <c r="K232" s="34">
        <v>43200</v>
      </c>
    </row>
    <row r="233" spans="1:11">
      <c r="A233" t="str">
        <f t="shared" si="3"/>
        <v>Before 12-31-2008Upshur80</v>
      </c>
      <c r="B233" t="s">
        <v>67</v>
      </c>
      <c r="C233" s="36">
        <v>80</v>
      </c>
      <c r="D233" s="34">
        <v>30560</v>
      </c>
      <c r="E233" s="34">
        <v>34880</v>
      </c>
      <c r="F233" s="34">
        <v>39280</v>
      </c>
      <c r="G233" s="34">
        <v>43600</v>
      </c>
      <c r="H233" s="34">
        <v>47120</v>
      </c>
      <c r="I233" s="34">
        <v>50640</v>
      </c>
      <c r="J233" s="34">
        <v>54080</v>
      </c>
      <c r="K233" s="34">
        <v>57600</v>
      </c>
    </row>
    <row r="234" spans="1:11">
      <c r="A234" t="str">
        <f t="shared" si="3"/>
        <v>Before 12-31-2008Crosby30</v>
      </c>
      <c r="B234" s="32" t="s">
        <v>69</v>
      </c>
      <c r="C234" s="36">
        <v>30</v>
      </c>
      <c r="D234" s="34">
        <v>11490</v>
      </c>
      <c r="E234" s="34">
        <v>13110</v>
      </c>
      <c r="F234" s="34">
        <v>14760</v>
      </c>
      <c r="G234" s="34">
        <v>16380</v>
      </c>
      <c r="H234" s="34">
        <v>17700</v>
      </c>
      <c r="I234" s="34">
        <v>19020</v>
      </c>
      <c r="J234" s="34">
        <v>20340</v>
      </c>
      <c r="K234" s="34">
        <v>21630</v>
      </c>
    </row>
    <row r="235" spans="1:11">
      <c r="A235" t="str">
        <f t="shared" si="3"/>
        <v>Before 12-31-2008Crosby40</v>
      </c>
      <c r="B235" t="s">
        <v>69</v>
      </c>
      <c r="C235" s="36">
        <v>40</v>
      </c>
      <c r="D235" s="34">
        <v>15320</v>
      </c>
      <c r="E235" s="34">
        <v>17480</v>
      </c>
      <c r="F235" s="34">
        <v>19680</v>
      </c>
      <c r="G235" s="34">
        <v>21840</v>
      </c>
      <c r="H235" s="34">
        <v>23600</v>
      </c>
      <c r="I235" s="34">
        <v>25360</v>
      </c>
      <c r="J235" s="34">
        <v>27120</v>
      </c>
      <c r="K235" s="34">
        <v>28840</v>
      </c>
    </row>
    <row r="236" spans="1:11">
      <c r="A236" t="str">
        <f t="shared" si="3"/>
        <v>Before 12-31-2008Crosby50</v>
      </c>
      <c r="B236" t="s">
        <v>69</v>
      </c>
      <c r="C236" s="36">
        <v>50</v>
      </c>
      <c r="D236" s="34">
        <v>19150</v>
      </c>
      <c r="E236" s="34">
        <v>21850</v>
      </c>
      <c r="F236" s="34">
        <v>24600</v>
      </c>
      <c r="G236" s="34">
        <v>27300</v>
      </c>
      <c r="H236" s="34">
        <v>29500</v>
      </c>
      <c r="I236" s="34">
        <v>31700</v>
      </c>
      <c r="J236" s="34">
        <v>33900</v>
      </c>
      <c r="K236" s="34">
        <v>36050</v>
      </c>
    </row>
    <row r="237" spans="1:11">
      <c r="A237" t="str">
        <f t="shared" si="3"/>
        <v>Before 12-31-2008Crosby60</v>
      </c>
      <c r="B237" t="s">
        <v>69</v>
      </c>
      <c r="C237" s="36">
        <v>60</v>
      </c>
      <c r="D237" s="34">
        <v>22980</v>
      </c>
      <c r="E237" s="34">
        <v>26220</v>
      </c>
      <c r="F237" s="34">
        <v>29520</v>
      </c>
      <c r="G237" s="34">
        <v>32760</v>
      </c>
      <c r="H237" s="34">
        <v>35400</v>
      </c>
      <c r="I237" s="34">
        <v>38040</v>
      </c>
      <c r="J237" s="34">
        <v>40680</v>
      </c>
      <c r="K237" s="34">
        <v>43260</v>
      </c>
    </row>
    <row r="238" spans="1:11">
      <c r="A238" t="str">
        <f t="shared" si="3"/>
        <v>Before 12-31-2008Crosby80</v>
      </c>
      <c r="B238" t="s">
        <v>69</v>
      </c>
      <c r="C238" s="36">
        <v>80</v>
      </c>
      <c r="D238" s="34">
        <v>30640</v>
      </c>
      <c r="E238" s="34">
        <v>34960</v>
      </c>
      <c r="F238" s="34">
        <v>39360</v>
      </c>
      <c r="G238" s="34">
        <v>43680</v>
      </c>
      <c r="H238" s="34">
        <v>47200</v>
      </c>
      <c r="I238" s="34">
        <v>50720</v>
      </c>
      <c r="J238" s="34">
        <v>54240</v>
      </c>
      <c r="K238" s="34">
        <v>57680</v>
      </c>
    </row>
    <row r="239" spans="1:11">
      <c r="A239" t="str">
        <f t="shared" si="3"/>
        <v>Before 12-31-2008Lubbock30</v>
      </c>
      <c r="B239" s="32" t="s">
        <v>68</v>
      </c>
      <c r="C239" s="36">
        <v>30</v>
      </c>
      <c r="D239" s="34">
        <v>11490</v>
      </c>
      <c r="E239" s="34">
        <v>13110</v>
      </c>
      <c r="F239" s="34">
        <v>14760</v>
      </c>
      <c r="G239" s="34">
        <v>16380</v>
      </c>
      <c r="H239" s="34">
        <v>17700</v>
      </c>
      <c r="I239" s="34">
        <v>19020</v>
      </c>
      <c r="J239" s="34">
        <v>20340</v>
      </c>
      <c r="K239" s="34">
        <v>21630</v>
      </c>
    </row>
    <row r="240" spans="1:11">
      <c r="A240" t="str">
        <f t="shared" si="3"/>
        <v>Before 12-31-2008Lubbock40</v>
      </c>
      <c r="B240" t="s">
        <v>68</v>
      </c>
      <c r="C240" s="36">
        <v>40</v>
      </c>
      <c r="D240" s="34">
        <v>15320</v>
      </c>
      <c r="E240" s="34">
        <v>17480</v>
      </c>
      <c r="F240" s="34">
        <v>19680</v>
      </c>
      <c r="G240" s="34">
        <v>21840</v>
      </c>
      <c r="H240" s="34">
        <v>23600</v>
      </c>
      <c r="I240" s="34">
        <v>25360</v>
      </c>
      <c r="J240" s="34">
        <v>27120</v>
      </c>
      <c r="K240" s="34">
        <v>28840</v>
      </c>
    </row>
    <row r="241" spans="1:11">
      <c r="A241" t="str">
        <f t="shared" si="3"/>
        <v>Before 12-31-2008Lubbock50</v>
      </c>
      <c r="B241" t="s">
        <v>68</v>
      </c>
      <c r="C241" s="36">
        <v>50</v>
      </c>
      <c r="D241" s="34">
        <v>19150</v>
      </c>
      <c r="E241" s="34">
        <v>21850</v>
      </c>
      <c r="F241" s="34">
        <v>24600</v>
      </c>
      <c r="G241" s="34">
        <v>27300</v>
      </c>
      <c r="H241" s="34">
        <v>29500</v>
      </c>
      <c r="I241" s="34">
        <v>31700</v>
      </c>
      <c r="J241" s="34">
        <v>33900</v>
      </c>
      <c r="K241" s="34">
        <v>36050</v>
      </c>
    </row>
    <row r="242" spans="1:11">
      <c r="A242" t="str">
        <f t="shared" si="3"/>
        <v>Before 12-31-2008Lubbock60</v>
      </c>
      <c r="B242" t="s">
        <v>68</v>
      </c>
      <c r="C242" s="36">
        <v>60</v>
      </c>
      <c r="D242" s="34">
        <v>22980</v>
      </c>
      <c r="E242" s="34">
        <v>26220</v>
      </c>
      <c r="F242" s="34">
        <v>29520</v>
      </c>
      <c r="G242" s="34">
        <v>32760</v>
      </c>
      <c r="H242" s="34">
        <v>35400</v>
      </c>
      <c r="I242" s="34">
        <v>38040</v>
      </c>
      <c r="J242" s="34">
        <v>40680</v>
      </c>
      <c r="K242" s="34">
        <v>43260</v>
      </c>
    </row>
    <row r="243" spans="1:11">
      <c r="A243" t="str">
        <f t="shared" si="3"/>
        <v>Before 12-31-2008Lubbock80</v>
      </c>
      <c r="B243" t="s">
        <v>68</v>
      </c>
      <c r="C243" s="36">
        <v>80</v>
      </c>
      <c r="D243" s="34">
        <v>30640</v>
      </c>
      <c r="E243" s="34">
        <v>34960</v>
      </c>
      <c r="F243" s="34">
        <v>39360</v>
      </c>
      <c r="G243" s="34">
        <v>43680</v>
      </c>
      <c r="H243" s="34">
        <v>47200</v>
      </c>
      <c r="I243" s="34">
        <v>50720</v>
      </c>
      <c r="J243" s="34">
        <v>54240</v>
      </c>
      <c r="K243" s="34">
        <v>57680</v>
      </c>
    </row>
    <row r="244" spans="1:11">
      <c r="A244" t="str">
        <f t="shared" si="3"/>
        <v>Before 12-31-2008Hidalgo30</v>
      </c>
      <c r="B244" s="32" t="s">
        <v>70</v>
      </c>
      <c r="C244" s="36">
        <v>30</v>
      </c>
      <c r="D244" s="34">
        <v>9780</v>
      </c>
      <c r="E244" s="34">
        <v>11160</v>
      </c>
      <c r="F244" s="34">
        <v>12570</v>
      </c>
      <c r="G244" s="34">
        <v>13950</v>
      </c>
      <c r="H244" s="34">
        <v>15090</v>
      </c>
      <c r="I244" s="34">
        <v>16200</v>
      </c>
      <c r="J244" s="34">
        <v>17310</v>
      </c>
      <c r="K244" s="34">
        <v>18420</v>
      </c>
    </row>
    <row r="245" spans="1:11">
      <c r="A245" t="str">
        <f t="shared" si="3"/>
        <v>Before 12-31-2008Hidalgo40</v>
      </c>
      <c r="B245" t="s">
        <v>70</v>
      </c>
      <c r="C245" s="36">
        <v>40</v>
      </c>
      <c r="D245" s="34">
        <v>13040</v>
      </c>
      <c r="E245" s="34">
        <v>14880</v>
      </c>
      <c r="F245" s="34">
        <v>16760</v>
      </c>
      <c r="G245" s="34">
        <v>18600</v>
      </c>
      <c r="H245" s="34">
        <v>20120</v>
      </c>
      <c r="I245" s="34">
        <v>21600</v>
      </c>
      <c r="J245" s="34">
        <v>23080</v>
      </c>
      <c r="K245" s="34">
        <v>24560</v>
      </c>
    </row>
    <row r="246" spans="1:11">
      <c r="A246" t="str">
        <f t="shared" si="3"/>
        <v>Before 12-31-2008Hidalgo50</v>
      </c>
      <c r="B246" t="s">
        <v>70</v>
      </c>
      <c r="C246" s="36">
        <v>50</v>
      </c>
      <c r="D246" s="34">
        <v>16300</v>
      </c>
      <c r="E246" s="34">
        <v>18600</v>
      </c>
      <c r="F246" s="34">
        <v>20950</v>
      </c>
      <c r="G246" s="34">
        <v>23250</v>
      </c>
      <c r="H246" s="34">
        <v>25150</v>
      </c>
      <c r="I246" s="34">
        <v>27000</v>
      </c>
      <c r="J246" s="34">
        <v>28850</v>
      </c>
      <c r="K246" s="34">
        <v>30700</v>
      </c>
    </row>
    <row r="247" spans="1:11">
      <c r="A247" t="str">
        <f t="shared" si="3"/>
        <v>Before 12-31-2008Hidalgo60</v>
      </c>
      <c r="B247" t="s">
        <v>70</v>
      </c>
      <c r="C247" s="36">
        <v>60</v>
      </c>
      <c r="D247" s="34">
        <v>19560</v>
      </c>
      <c r="E247" s="34">
        <v>22320</v>
      </c>
      <c r="F247" s="34">
        <v>25140</v>
      </c>
      <c r="G247" s="34">
        <v>27900</v>
      </c>
      <c r="H247" s="34">
        <v>30180</v>
      </c>
      <c r="I247" s="34">
        <v>32400</v>
      </c>
      <c r="J247" s="34">
        <v>34620</v>
      </c>
      <c r="K247" s="34">
        <v>36840</v>
      </c>
    </row>
    <row r="248" spans="1:11">
      <c r="A248" t="str">
        <f t="shared" si="3"/>
        <v>Before 12-31-2008Hidalgo80</v>
      </c>
      <c r="B248" t="s">
        <v>70</v>
      </c>
      <c r="C248" s="36">
        <v>80</v>
      </c>
      <c r="D248" s="34">
        <v>26080</v>
      </c>
      <c r="E248" s="34">
        <v>29760</v>
      </c>
      <c r="F248" s="34">
        <v>33520</v>
      </c>
      <c r="G248" s="34">
        <v>37200</v>
      </c>
      <c r="H248" s="34">
        <v>40240</v>
      </c>
      <c r="I248" s="34">
        <v>43200</v>
      </c>
      <c r="J248" s="34">
        <v>46160</v>
      </c>
      <c r="K248" s="34">
        <v>49120</v>
      </c>
    </row>
    <row r="249" spans="1:11">
      <c r="A249" t="str">
        <f t="shared" si="3"/>
        <v>Before 12-31-2008Midland30</v>
      </c>
      <c r="B249" s="32" t="s">
        <v>71</v>
      </c>
      <c r="C249" s="36">
        <v>30</v>
      </c>
      <c r="D249" s="34">
        <v>13230</v>
      </c>
      <c r="E249" s="34">
        <v>15120</v>
      </c>
      <c r="F249" s="34">
        <v>17010</v>
      </c>
      <c r="G249" s="34">
        <v>18900</v>
      </c>
      <c r="H249" s="34">
        <v>20430</v>
      </c>
      <c r="I249" s="34">
        <v>21930</v>
      </c>
      <c r="J249" s="34">
        <v>23460</v>
      </c>
      <c r="K249" s="34">
        <v>24960</v>
      </c>
    </row>
    <row r="250" spans="1:11">
      <c r="A250" t="str">
        <f t="shared" si="3"/>
        <v>Before 12-31-2008Midland40</v>
      </c>
      <c r="B250" t="s">
        <v>71</v>
      </c>
      <c r="C250" s="36">
        <v>40</v>
      </c>
      <c r="D250" s="34">
        <v>17640</v>
      </c>
      <c r="E250" s="34">
        <v>20160</v>
      </c>
      <c r="F250" s="34">
        <v>22680</v>
      </c>
      <c r="G250" s="34">
        <v>25200</v>
      </c>
      <c r="H250" s="34">
        <v>27240</v>
      </c>
      <c r="I250" s="34">
        <v>29240</v>
      </c>
      <c r="J250" s="34">
        <v>31280</v>
      </c>
      <c r="K250" s="34">
        <v>33280</v>
      </c>
    </row>
    <row r="251" spans="1:11">
      <c r="A251" t="str">
        <f t="shared" si="3"/>
        <v>Before 12-31-2008Midland50</v>
      </c>
      <c r="B251" t="s">
        <v>71</v>
      </c>
      <c r="C251" s="36">
        <v>50</v>
      </c>
      <c r="D251" s="34">
        <v>22050</v>
      </c>
      <c r="E251" s="34">
        <v>25200</v>
      </c>
      <c r="F251" s="34">
        <v>28350</v>
      </c>
      <c r="G251" s="34">
        <v>31500</v>
      </c>
      <c r="H251" s="34">
        <v>34050</v>
      </c>
      <c r="I251" s="34">
        <v>36550</v>
      </c>
      <c r="J251" s="34">
        <v>39100</v>
      </c>
      <c r="K251" s="34">
        <v>41600</v>
      </c>
    </row>
    <row r="252" spans="1:11">
      <c r="A252" t="str">
        <f t="shared" si="3"/>
        <v>Before 12-31-2008Midland60</v>
      </c>
      <c r="B252" t="s">
        <v>71</v>
      </c>
      <c r="C252" s="36">
        <v>60</v>
      </c>
      <c r="D252" s="34">
        <v>26460</v>
      </c>
      <c r="E252" s="34">
        <v>30240</v>
      </c>
      <c r="F252" s="34">
        <v>34020</v>
      </c>
      <c r="G252" s="34">
        <v>37800</v>
      </c>
      <c r="H252" s="34">
        <v>40860</v>
      </c>
      <c r="I252" s="34">
        <v>43860</v>
      </c>
      <c r="J252" s="34">
        <v>46920</v>
      </c>
      <c r="K252" s="34">
        <v>49920</v>
      </c>
    </row>
    <row r="253" spans="1:11">
      <c r="A253" t="str">
        <f t="shared" si="3"/>
        <v>Before 12-31-2008Midland80</v>
      </c>
      <c r="B253" t="s">
        <v>71</v>
      </c>
      <c r="C253" s="36">
        <v>80</v>
      </c>
      <c r="D253" s="34">
        <v>35280</v>
      </c>
      <c r="E253" s="34">
        <v>40320</v>
      </c>
      <c r="F253" s="34">
        <v>45360</v>
      </c>
      <c r="G253" s="34">
        <v>50400</v>
      </c>
      <c r="H253" s="34">
        <v>54480</v>
      </c>
      <c r="I253" s="34">
        <v>58480</v>
      </c>
      <c r="J253" s="34">
        <v>62560</v>
      </c>
      <c r="K253" s="34">
        <v>66560</v>
      </c>
    </row>
    <row r="254" spans="1:11">
      <c r="A254" t="str">
        <f t="shared" si="3"/>
        <v>Before 12-31-2008Ector30</v>
      </c>
      <c r="B254" s="32" t="s">
        <v>73</v>
      </c>
      <c r="C254" s="36">
        <v>30</v>
      </c>
      <c r="D254" s="34">
        <v>11520</v>
      </c>
      <c r="E254" s="34">
        <v>13170</v>
      </c>
      <c r="F254" s="34">
        <v>14820</v>
      </c>
      <c r="G254" s="34">
        <v>16470</v>
      </c>
      <c r="H254" s="34">
        <v>17790</v>
      </c>
      <c r="I254" s="34">
        <v>19110</v>
      </c>
      <c r="J254" s="34">
        <v>20430</v>
      </c>
      <c r="K254" s="34">
        <v>21750</v>
      </c>
    </row>
    <row r="255" spans="1:11">
      <c r="A255" t="str">
        <f t="shared" si="3"/>
        <v>Before 12-31-2008Ector40</v>
      </c>
      <c r="B255" t="s">
        <v>73</v>
      </c>
      <c r="C255" s="36">
        <v>40</v>
      </c>
      <c r="D255" s="34">
        <v>15360</v>
      </c>
      <c r="E255" s="34">
        <v>17560</v>
      </c>
      <c r="F255" s="34">
        <v>19760</v>
      </c>
      <c r="G255" s="34">
        <v>21960</v>
      </c>
      <c r="H255" s="34">
        <v>23720</v>
      </c>
      <c r="I255" s="34">
        <v>25480</v>
      </c>
      <c r="J255" s="34">
        <v>27240</v>
      </c>
      <c r="K255" s="34">
        <v>29000</v>
      </c>
    </row>
    <row r="256" spans="1:11">
      <c r="A256" t="str">
        <f t="shared" si="3"/>
        <v>Before 12-31-2008Ector50</v>
      </c>
      <c r="B256" t="s">
        <v>73</v>
      </c>
      <c r="C256" s="36">
        <v>50</v>
      </c>
      <c r="D256" s="34">
        <v>19200</v>
      </c>
      <c r="E256" s="34">
        <v>21950</v>
      </c>
      <c r="F256" s="34">
        <v>24700</v>
      </c>
      <c r="G256" s="34">
        <v>27450</v>
      </c>
      <c r="H256" s="34">
        <v>29650</v>
      </c>
      <c r="I256" s="34">
        <v>31850</v>
      </c>
      <c r="J256" s="34">
        <v>34050</v>
      </c>
      <c r="K256" s="34">
        <v>36250</v>
      </c>
    </row>
    <row r="257" spans="1:11">
      <c r="A257" t="str">
        <f t="shared" si="3"/>
        <v>Before 12-31-2008Ector60</v>
      </c>
      <c r="B257" t="s">
        <v>73</v>
      </c>
      <c r="C257" s="36">
        <v>60</v>
      </c>
      <c r="D257" s="34">
        <v>23040</v>
      </c>
      <c r="E257" s="34">
        <v>26340</v>
      </c>
      <c r="F257" s="34">
        <v>29640</v>
      </c>
      <c r="G257" s="34">
        <v>32940</v>
      </c>
      <c r="H257" s="34">
        <v>35580</v>
      </c>
      <c r="I257" s="34">
        <v>38220</v>
      </c>
      <c r="J257" s="34">
        <v>40860</v>
      </c>
      <c r="K257" s="34">
        <v>43500</v>
      </c>
    </row>
    <row r="258" spans="1:11">
      <c r="A258" t="str">
        <f t="shared" si="3"/>
        <v>Before 12-31-2008Ector80</v>
      </c>
      <c r="B258" t="s">
        <v>73</v>
      </c>
      <c r="C258" s="36">
        <v>80</v>
      </c>
      <c r="D258" s="34">
        <v>30720</v>
      </c>
      <c r="E258" s="34">
        <v>35120</v>
      </c>
      <c r="F258" s="34">
        <v>39520</v>
      </c>
      <c r="G258" s="34">
        <v>43920</v>
      </c>
      <c r="H258" s="34">
        <v>47440</v>
      </c>
      <c r="I258" s="34">
        <v>50960</v>
      </c>
      <c r="J258" s="34">
        <v>54480</v>
      </c>
      <c r="K258" s="34">
        <v>58000</v>
      </c>
    </row>
    <row r="259" spans="1:11">
      <c r="A259" t="str">
        <f t="shared" si="3"/>
        <v>Before 12-31-2008Irion30</v>
      </c>
      <c r="B259" s="32" t="s">
        <v>75</v>
      </c>
      <c r="C259" s="36">
        <v>30</v>
      </c>
      <c r="D259" s="34">
        <v>10890</v>
      </c>
      <c r="E259" s="34">
        <v>12450</v>
      </c>
      <c r="F259" s="34">
        <v>14010</v>
      </c>
      <c r="G259" s="34">
        <v>15540</v>
      </c>
      <c r="H259" s="34">
        <v>16800</v>
      </c>
      <c r="I259" s="34">
        <v>18030</v>
      </c>
      <c r="J259" s="34">
        <v>19290</v>
      </c>
      <c r="K259" s="34">
        <v>20520</v>
      </c>
    </row>
    <row r="260" spans="1:11">
      <c r="A260" t="str">
        <f t="shared" si="3"/>
        <v>Before 12-31-2008Irion40</v>
      </c>
      <c r="B260" t="s">
        <v>75</v>
      </c>
      <c r="C260" s="36">
        <v>40</v>
      </c>
      <c r="D260" s="34">
        <v>14520</v>
      </c>
      <c r="E260" s="34">
        <v>16600</v>
      </c>
      <c r="F260" s="34">
        <v>18680</v>
      </c>
      <c r="G260" s="34">
        <v>20720</v>
      </c>
      <c r="H260" s="34">
        <v>22400</v>
      </c>
      <c r="I260" s="34">
        <v>24040</v>
      </c>
      <c r="J260" s="34">
        <v>25720</v>
      </c>
      <c r="K260" s="34">
        <v>27360</v>
      </c>
    </row>
    <row r="261" spans="1:11">
      <c r="A261" t="str">
        <f t="shared" ref="A261:A324" si="4">CONCATENATE($B$1,B261,C261)</f>
        <v>Before 12-31-2008Irion50</v>
      </c>
      <c r="B261" t="s">
        <v>75</v>
      </c>
      <c r="C261" s="36">
        <v>50</v>
      </c>
      <c r="D261" s="34">
        <v>18150</v>
      </c>
      <c r="E261" s="34">
        <v>20750</v>
      </c>
      <c r="F261" s="34">
        <v>23350</v>
      </c>
      <c r="G261" s="34">
        <v>25900</v>
      </c>
      <c r="H261" s="34">
        <v>28000</v>
      </c>
      <c r="I261" s="34">
        <v>30050</v>
      </c>
      <c r="J261" s="34">
        <v>32150</v>
      </c>
      <c r="K261" s="34">
        <v>34200</v>
      </c>
    </row>
    <row r="262" spans="1:11">
      <c r="A262" t="str">
        <f t="shared" si="4"/>
        <v>Before 12-31-2008Irion60</v>
      </c>
      <c r="B262" t="s">
        <v>75</v>
      </c>
      <c r="C262" s="36">
        <v>60</v>
      </c>
      <c r="D262" s="34">
        <v>21780</v>
      </c>
      <c r="E262" s="34">
        <v>24900</v>
      </c>
      <c r="F262" s="34">
        <v>28020</v>
      </c>
      <c r="G262" s="34">
        <v>31080</v>
      </c>
      <c r="H262" s="34">
        <v>33600</v>
      </c>
      <c r="I262" s="34">
        <v>36060</v>
      </c>
      <c r="J262" s="34">
        <v>38580</v>
      </c>
      <c r="K262" s="34">
        <v>41040</v>
      </c>
    </row>
    <row r="263" spans="1:11">
      <c r="A263" t="str">
        <f t="shared" si="4"/>
        <v>Before 12-31-2008Irion80</v>
      </c>
      <c r="B263" t="s">
        <v>75</v>
      </c>
      <c r="C263" s="36">
        <v>80</v>
      </c>
      <c r="D263" s="34">
        <v>29040</v>
      </c>
      <c r="E263" s="34">
        <v>33200</v>
      </c>
      <c r="F263" s="34">
        <v>37360</v>
      </c>
      <c r="G263" s="34">
        <v>41440</v>
      </c>
      <c r="H263" s="34">
        <v>44800</v>
      </c>
      <c r="I263" s="34">
        <v>48080</v>
      </c>
      <c r="J263" s="34">
        <v>51440</v>
      </c>
      <c r="K263" s="34">
        <v>54720</v>
      </c>
    </row>
    <row r="264" spans="1:11">
      <c r="A264" t="str">
        <f t="shared" si="4"/>
        <v>Before 12-31-2008Tom Green30</v>
      </c>
      <c r="B264" s="32" t="s">
        <v>76</v>
      </c>
      <c r="C264" s="36">
        <v>30</v>
      </c>
      <c r="D264" s="34">
        <v>10890</v>
      </c>
      <c r="E264" s="34">
        <v>12450</v>
      </c>
      <c r="F264" s="34">
        <v>14010</v>
      </c>
      <c r="G264" s="34">
        <v>15540</v>
      </c>
      <c r="H264" s="34">
        <v>16800</v>
      </c>
      <c r="I264" s="34">
        <v>18030</v>
      </c>
      <c r="J264" s="34">
        <v>19290</v>
      </c>
      <c r="K264" s="34">
        <v>20520</v>
      </c>
    </row>
    <row r="265" spans="1:11">
      <c r="A265" t="str">
        <f t="shared" si="4"/>
        <v>Before 12-31-2008Tom Green40</v>
      </c>
      <c r="B265" t="s">
        <v>76</v>
      </c>
      <c r="C265" s="36">
        <v>40</v>
      </c>
      <c r="D265" s="34">
        <v>14520</v>
      </c>
      <c r="E265" s="34">
        <v>16600</v>
      </c>
      <c r="F265" s="34">
        <v>18680</v>
      </c>
      <c r="G265" s="34">
        <v>20720</v>
      </c>
      <c r="H265" s="34">
        <v>22400</v>
      </c>
      <c r="I265" s="34">
        <v>24040</v>
      </c>
      <c r="J265" s="34">
        <v>25720</v>
      </c>
      <c r="K265" s="34">
        <v>27360</v>
      </c>
    </row>
    <row r="266" spans="1:11">
      <c r="A266" t="str">
        <f t="shared" si="4"/>
        <v>Before 12-31-2008Tom Green50</v>
      </c>
      <c r="B266" t="s">
        <v>76</v>
      </c>
      <c r="C266" s="36">
        <v>50</v>
      </c>
      <c r="D266" s="34">
        <v>18150</v>
      </c>
      <c r="E266" s="34">
        <v>20750</v>
      </c>
      <c r="F266" s="34">
        <v>23350</v>
      </c>
      <c r="G266" s="34">
        <v>25900</v>
      </c>
      <c r="H266" s="34">
        <v>28000</v>
      </c>
      <c r="I266" s="34">
        <v>30050</v>
      </c>
      <c r="J266" s="34">
        <v>32150</v>
      </c>
      <c r="K266" s="34">
        <v>34200</v>
      </c>
    </row>
    <row r="267" spans="1:11">
      <c r="A267" t="str">
        <f t="shared" si="4"/>
        <v>Before 12-31-2008Tom Green60</v>
      </c>
      <c r="B267" t="s">
        <v>76</v>
      </c>
      <c r="C267" s="36">
        <v>60</v>
      </c>
      <c r="D267" s="34">
        <v>21780</v>
      </c>
      <c r="E267" s="34">
        <v>24900</v>
      </c>
      <c r="F267" s="34">
        <v>28020</v>
      </c>
      <c r="G267" s="34">
        <v>31080</v>
      </c>
      <c r="H267" s="34">
        <v>33600</v>
      </c>
      <c r="I267" s="34">
        <v>36060</v>
      </c>
      <c r="J267" s="34">
        <v>38580</v>
      </c>
      <c r="K267" s="34">
        <v>41040</v>
      </c>
    </row>
    <row r="268" spans="1:11">
      <c r="A268" t="str">
        <f t="shared" si="4"/>
        <v>Before 12-31-2008Tom Green80</v>
      </c>
      <c r="B268" t="s">
        <v>76</v>
      </c>
      <c r="C268" s="36">
        <v>80</v>
      </c>
      <c r="D268" s="34">
        <v>29040</v>
      </c>
      <c r="E268" s="34">
        <v>33200</v>
      </c>
      <c r="F268" s="34">
        <v>37360</v>
      </c>
      <c r="G268" s="34">
        <v>41440</v>
      </c>
      <c r="H268" s="34">
        <v>44800</v>
      </c>
      <c r="I268" s="34">
        <v>48080</v>
      </c>
      <c r="J268" s="34">
        <v>51440</v>
      </c>
      <c r="K268" s="34">
        <v>54720</v>
      </c>
    </row>
    <row r="269" spans="1:11">
      <c r="A269" t="str">
        <f t="shared" si="4"/>
        <v>Before 12-31-2008Bandera30</v>
      </c>
      <c r="B269" s="32" t="s">
        <v>78</v>
      </c>
      <c r="C269" s="36">
        <v>30</v>
      </c>
      <c r="D269" s="34">
        <v>12150</v>
      </c>
      <c r="E269" s="34">
        <v>13890</v>
      </c>
      <c r="F269" s="34">
        <v>15630</v>
      </c>
      <c r="G269" s="34">
        <v>17340</v>
      </c>
      <c r="H269" s="34">
        <v>18750</v>
      </c>
      <c r="I269" s="34">
        <v>20130</v>
      </c>
      <c r="J269" s="34">
        <v>21510</v>
      </c>
      <c r="K269" s="34">
        <v>22890</v>
      </c>
    </row>
    <row r="270" spans="1:11">
      <c r="A270" t="str">
        <f t="shared" si="4"/>
        <v>Before 12-31-2008Bandera40</v>
      </c>
      <c r="B270" t="s">
        <v>78</v>
      </c>
      <c r="C270" s="36">
        <v>40</v>
      </c>
      <c r="D270" s="34">
        <v>16200</v>
      </c>
      <c r="E270" s="34">
        <v>18520</v>
      </c>
      <c r="F270" s="34">
        <v>20840</v>
      </c>
      <c r="G270" s="34">
        <v>23120</v>
      </c>
      <c r="H270" s="34">
        <v>25000</v>
      </c>
      <c r="I270" s="34">
        <v>26840</v>
      </c>
      <c r="J270" s="34">
        <v>28680</v>
      </c>
      <c r="K270" s="34">
        <v>30520</v>
      </c>
    </row>
    <row r="271" spans="1:11">
      <c r="A271" t="str">
        <f t="shared" si="4"/>
        <v>Before 12-31-2008Bandera50</v>
      </c>
      <c r="B271" t="s">
        <v>78</v>
      </c>
      <c r="C271" s="36">
        <v>50</v>
      </c>
      <c r="D271" s="34">
        <v>20250</v>
      </c>
      <c r="E271" s="34">
        <v>23150</v>
      </c>
      <c r="F271" s="34">
        <v>26050</v>
      </c>
      <c r="G271" s="34">
        <v>28900</v>
      </c>
      <c r="H271" s="34">
        <v>31250</v>
      </c>
      <c r="I271" s="34">
        <v>33550</v>
      </c>
      <c r="J271" s="34">
        <v>35850</v>
      </c>
      <c r="K271" s="34">
        <v>38150</v>
      </c>
    </row>
    <row r="272" spans="1:11">
      <c r="A272" t="str">
        <f t="shared" si="4"/>
        <v>Before 12-31-2008Bandera60</v>
      </c>
      <c r="B272" t="s">
        <v>78</v>
      </c>
      <c r="C272" s="36">
        <v>60</v>
      </c>
      <c r="D272" s="34">
        <v>24300</v>
      </c>
      <c r="E272" s="34">
        <v>27780</v>
      </c>
      <c r="F272" s="34">
        <v>31260</v>
      </c>
      <c r="G272" s="34">
        <v>34680</v>
      </c>
      <c r="H272" s="34">
        <v>37500</v>
      </c>
      <c r="I272" s="34">
        <v>40260</v>
      </c>
      <c r="J272" s="34">
        <v>43020</v>
      </c>
      <c r="K272" s="34">
        <v>45780</v>
      </c>
    </row>
    <row r="273" spans="1:11">
      <c r="A273" t="str">
        <f t="shared" si="4"/>
        <v>Before 12-31-2008Bandera80</v>
      </c>
      <c r="B273" t="s">
        <v>78</v>
      </c>
      <c r="C273" s="36">
        <v>80</v>
      </c>
      <c r="D273" s="34">
        <v>32400</v>
      </c>
      <c r="E273" s="34">
        <v>37040</v>
      </c>
      <c r="F273" s="34">
        <v>41680</v>
      </c>
      <c r="G273" s="34">
        <v>46240</v>
      </c>
      <c r="H273" s="34">
        <v>50000</v>
      </c>
      <c r="I273" s="34">
        <v>53680</v>
      </c>
      <c r="J273" s="34">
        <v>57360</v>
      </c>
      <c r="K273" s="34">
        <v>61040</v>
      </c>
    </row>
    <row r="274" spans="1:11">
      <c r="A274" t="str">
        <f t="shared" si="4"/>
        <v>Before 12-31-2008Bexar30</v>
      </c>
      <c r="B274" s="32" t="s">
        <v>79</v>
      </c>
      <c r="C274" s="36">
        <v>30</v>
      </c>
      <c r="D274" s="34">
        <v>12150</v>
      </c>
      <c r="E274" s="34">
        <v>13890</v>
      </c>
      <c r="F274" s="34">
        <v>15630</v>
      </c>
      <c r="G274" s="34">
        <v>17340</v>
      </c>
      <c r="H274" s="34">
        <v>18750</v>
      </c>
      <c r="I274" s="34">
        <v>20130</v>
      </c>
      <c r="J274" s="34">
        <v>21510</v>
      </c>
      <c r="K274" s="34">
        <v>22890</v>
      </c>
    </row>
    <row r="275" spans="1:11">
      <c r="A275" t="str">
        <f t="shared" si="4"/>
        <v>Before 12-31-2008Bexar40</v>
      </c>
      <c r="B275" t="s">
        <v>79</v>
      </c>
      <c r="C275" s="36">
        <v>40</v>
      </c>
      <c r="D275" s="34">
        <v>16200</v>
      </c>
      <c r="E275" s="34">
        <v>18520</v>
      </c>
      <c r="F275" s="34">
        <v>20840</v>
      </c>
      <c r="G275" s="34">
        <v>23120</v>
      </c>
      <c r="H275" s="34">
        <v>25000</v>
      </c>
      <c r="I275" s="34">
        <v>26840</v>
      </c>
      <c r="J275" s="34">
        <v>28680</v>
      </c>
      <c r="K275" s="34">
        <v>30520</v>
      </c>
    </row>
    <row r="276" spans="1:11">
      <c r="A276" t="str">
        <f t="shared" si="4"/>
        <v>Before 12-31-2008Bexar50</v>
      </c>
      <c r="B276" t="s">
        <v>79</v>
      </c>
      <c r="C276" s="36">
        <v>50</v>
      </c>
      <c r="D276" s="34">
        <v>20250</v>
      </c>
      <c r="E276" s="34">
        <v>23150</v>
      </c>
      <c r="F276" s="34">
        <v>26050</v>
      </c>
      <c r="G276" s="34">
        <v>28900</v>
      </c>
      <c r="H276" s="34">
        <v>31250</v>
      </c>
      <c r="I276" s="34">
        <v>33550</v>
      </c>
      <c r="J276" s="34">
        <v>35850</v>
      </c>
      <c r="K276" s="34">
        <v>38150</v>
      </c>
    </row>
    <row r="277" spans="1:11">
      <c r="A277" t="str">
        <f t="shared" si="4"/>
        <v>Before 12-31-2008Bexar60</v>
      </c>
      <c r="B277" t="s">
        <v>79</v>
      </c>
      <c r="C277" s="36">
        <v>60</v>
      </c>
      <c r="D277" s="34">
        <v>24300</v>
      </c>
      <c r="E277" s="34">
        <v>27780</v>
      </c>
      <c r="F277" s="34">
        <v>31260</v>
      </c>
      <c r="G277" s="34">
        <v>34680</v>
      </c>
      <c r="H277" s="34">
        <v>37500</v>
      </c>
      <c r="I277" s="34">
        <v>40260</v>
      </c>
      <c r="J277" s="34">
        <v>43020</v>
      </c>
      <c r="K277" s="34">
        <v>45780</v>
      </c>
    </row>
    <row r="278" spans="1:11">
      <c r="A278" t="str">
        <f t="shared" si="4"/>
        <v>Before 12-31-2008Bexar80</v>
      </c>
      <c r="B278" t="s">
        <v>79</v>
      </c>
      <c r="C278" s="36">
        <v>80</v>
      </c>
      <c r="D278" s="34">
        <v>32400</v>
      </c>
      <c r="E278" s="34">
        <v>37040</v>
      </c>
      <c r="F278" s="34">
        <v>41680</v>
      </c>
      <c r="G278" s="34">
        <v>46240</v>
      </c>
      <c r="H278" s="34">
        <v>50000</v>
      </c>
      <c r="I278" s="34">
        <v>53680</v>
      </c>
      <c r="J278" s="34">
        <v>57360</v>
      </c>
      <c r="K278" s="34">
        <v>61040</v>
      </c>
    </row>
    <row r="279" spans="1:11">
      <c r="A279" t="str">
        <f t="shared" si="4"/>
        <v>Before 12-31-2008Comal30</v>
      </c>
      <c r="B279" s="32" t="s">
        <v>80</v>
      </c>
      <c r="C279" s="36">
        <v>30</v>
      </c>
      <c r="D279" s="34">
        <v>12150</v>
      </c>
      <c r="E279" s="34">
        <v>13890</v>
      </c>
      <c r="F279" s="34">
        <v>15630</v>
      </c>
      <c r="G279" s="34">
        <v>17340</v>
      </c>
      <c r="H279" s="34">
        <v>18750</v>
      </c>
      <c r="I279" s="34">
        <v>20130</v>
      </c>
      <c r="J279" s="34">
        <v>21510</v>
      </c>
      <c r="K279" s="34">
        <v>22890</v>
      </c>
    </row>
    <row r="280" spans="1:11">
      <c r="A280" t="str">
        <f t="shared" si="4"/>
        <v>Before 12-31-2008Comal40</v>
      </c>
      <c r="B280" t="s">
        <v>80</v>
      </c>
      <c r="C280" s="36">
        <v>40</v>
      </c>
      <c r="D280" s="34">
        <v>16200</v>
      </c>
      <c r="E280" s="34">
        <v>18520</v>
      </c>
      <c r="F280" s="34">
        <v>20840</v>
      </c>
      <c r="G280" s="34">
        <v>23120</v>
      </c>
      <c r="H280" s="34">
        <v>25000</v>
      </c>
      <c r="I280" s="34">
        <v>26840</v>
      </c>
      <c r="J280" s="34">
        <v>28680</v>
      </c>
      <c r="K280" s="34">
        <v>30520</v>
      </c>
    </row>
    <row r="281" spans="1:11">
      <c r="A281" t="str">
        <f t="shared" si="4"/>
        <v>Before 12-31-2008Comal50</v>
      </c>
      <c r="B281" t="s">
        <v>80</v>
      </c>
      <c r="C281" s="36">
        <v>50</v>
      </c>
      <c r="D281" s="34">
        <v>20250</v>
      </c>
      <c r="E281" s="34">
        <v>23150</v>
      </c>
      <c r="F281" s="34">
        <v>26050</v>
      </c>
      <c r="G281" s="34">
        <v>28900</v>
      </c>
      <c r="H281" s="34">
        <v>31250</v>
      </c>
      <c r="I281" s="34">
        <v>33550</v>
      </c>
      <c r="J281" s="34">
        <v>35850</v>
      </c>
      <c r="K281" s="34">
        <v>38150</v>
      </c>
    </row>
    <row r="282" spans="1:11">
      <c r="A282" t="str">
        <f t="shared" si="4"/>
        <v>Before 12-31-2008Comal60</v>
      </c>
      <c r="B282" t="s">
        <v>80</v>
      </c>
      <c r="C282" s="36">
        <v>60</v>
      </c>
      <c r="D282" s="34">
        <v>24300</v>
      </c>
      <c r="E282" s="34">
        <v>27780</v>
      </c>
      <c r="F282" s="34">
        <v>31260</v>
      </c>
      <c r="G282" s="34">
        <v>34680</v>
      </c>
      <c r="H282" s="34">
        <v>37500</v>
      </c>
      <c r="I282" s="34">
        <v>40260</v>
      </c>
      <c r="J282" s="34">
        <v>43020</v>
      </c>
      <c r="K282" s="34">
        <v>45780</v>
      </c>
    </row>
    <row r="283" spans="1:11">
      <c r="A283" t="str">
        <f t="shared" si="4"/>
        <v>Before 12-31-2008Comal80</v>
      </c>
      <c r="B283" t="s">
        <v>80</v>
      </c>
      <c r="C283" s="36">
        <v>80</v>
      </c>
      <c r="D283" s="34">
        <v>32400</v>
      </c>
      <c r="E283" s="34">
        <v>37040</v>
      </c>
      <c r="F283" s="34">
        <v>41680</v>
      </c>
      <c r="G283" s="34">
        <v>46240</v>
      </c>
      <c r="H283" s="34">
        <v>50000</v>
      </c>
      <c r="I283" s="34">
        <v>53680</v>
      </c>
      <c r="J283" s="34">
        <v>57360</v>
      </c>
      <c r="K283" s="34">
        <v>61040</v>
      </c>
    </row>
    <row r="284" spans="1:11">
      <c r="A284" t="str">
        <f t="shared" si="4"/>
        <v>Before 12-31-2008Guadalupe30</v>
      </c>
      <c r="B284" s="32" t="s">
        <v>81</v>
      </c>
      <c r="C284" s="36">
        <v>30</v>
      </c>
      <c r="D284" s="34">
        <v>12150</v>
      </c>
      <c r="E284" s="34">
        <v>13890</v>
      </c>
      <c r="F284" s="34">
        <v>15630</v>
      </c>
      <c r="G284" s="34">
        <v>17340</v>
      </c>
      <c r="H284" s="34">
        <v>18750</v>
      </c>
      <c r="I284" s="34">
        <v>20130</v>
      </c>
      <c r="J284" s="34">
        <v>21510</v>
      </c>
      <c r="K284" s="34">
        <v>22890</v>
      </c>
    </row>
    <row r="285" spans="1:11">
      <c r="A285" t="str">
        <f t="shared" si="4"/>
        <v>Before 12-31-2008Guadalupe40</v>
      </c>
      <c r="B285" t="s">
        <v>81</v>
      </c>
      <c r="C285" s="36">
        <v>40</v>
      </c>
      <c r="D285" s="34">
        <v>16200</v>
      </c>
      <c r="E285" s="34">
        <v>18520</v>
      </c>
      <c r="F285" s="34">
        <v>20840</v>
      </c>
      <c r="G285" s="34">
        <v>23120</v>
      </c>
      <c r="H285" s="34">
        <v>25000</v>
      </c>
      <c r="I285" s="34">
        <v>26840</v>
      </c>
      <c r="J285" s="34">
        <v>28680</v>
      </c>
      <c r="K285" s="34">
        <v>30520</v>
      </c>
    </row>
    <row r="286" spans="1:11">
      <c r="A286" t="str">
        <f t="shared" si="4"/>
        <v>Before 12-31-2008Guadalupe50</v>
      </c>
      <c r="B286" t="s">
        <v>81</v>
      </c>
      <c r="C286" s="36">
        <v>50</v>
      </c>
      <c r="D286" s="34">
        <v>20250</v>
      </c>
      <c r="E286" s="34">
        <v>23150</v>
      </c>
      <c r="F286" s="34">
        <v>26050</v>
      </c>
      <c r="G286" s="34">
        <v>28900</v>
      </c>
      <c r="H286" s="34">
        <v>31250</v>
      </c>
      <c r="I286" s="34">
        <v>33550</v>
      </c>
      <c r="J286" s="34">
        <v>35850</v>
      </c>
      <c r="K286" s="34">
        <v>38150</v>
      </c>
    </row>
    <row r="287" spans="1:11">
      <c r="A287" t="str">
        <f t="shared" si="4"/>
        <v>Before 12-31-2008Guadalupe60</v>
      </c>
      <c r="B287" t="s">
        <v>81</v>
      </c>
      <c r="C287" s="36">
        <v>60</v>
      </c>
      <c r="D287" s="34">
        <v>24300</v>
      </c>
      <c r="E287" s="34">
        <v>27780</v>
      </c>
      <c r="F287" s="34">
        <v>31260</v>
      </c>
      <c r="G287" s="34">
        <v>34680</v>
      </c>
      <c r="H287" s="34">
        <v>37500</v>
      </c>
      <c r="I287" s="34">
        <v>40260</v>
      </c>
      <c r="J287" s="34">
        <v>43020</v>
      </c>
      <c r="K287" s="34">
        <v>45780</v>
      </c>
    </row>
    <row r="288" spans="1:11">
      <c r="A288" t="str">
        <f t="shared" si="4"/>
        <v>Before 12-31-2008Guadalupe80</v>
      </c>
      <c r="B288" t="s">
        <v>81</v>
      </c>
      <c r="C288" s="36">
        <v>80</v>
      </c>
      <c r="D288" s="34">
        <v>32400</v>
      </c>
      <c r="E288" s="34">
        <v>37040</v>
      </c>
      <c r="F288" s="34">
        <v>41680</v>
      </c>
      <c r="G288" s="34">
        <v>46240</v>
      </c>
      <c r="H288" s="34">
        <v>50000</v>
      </c>
      <c r="I288" s="34">
        <v>53680</v>
      </c>
      <c r="J288" s="34">
        <v>57360</v>
      </c>
      <c r="K288" s="34">
        <v>61040</v>
      </c>
    </row>
    <row r="289" spans="1:11">
      <c r="A289" t="str">
        <f t="shared" si="4"/>
        <v>Before 12-31-2008Wilson30</v>
      </c>
      <c r="B289" s="32" t="s">
        <v>82</v>
      </c>
      <c r="C289" s="36">
        <v>30</v>
      </c>
      <c r="D289" s="34">
        <v>12150</v>
      </c>
      <c r="E289" s="34">
        <v>13890</v>
      </c>
      <c r="F289" s="34">
        <v>15630</v>
      </c>
      <c r="G289" s="34">
        <v>17340</v>
      </c>
      <c r="H289" s="34">
        <v>18750</v>
      </c>
      <c r="I289" s="34">
        <v>20130</v>
      </c>
      <c r="J289" s="34">
        <v>21510</v>
      </c>
      <c r="K289" s="34">
        <v>22890</v>
      </c>
    </row>
    <row r="290" spans="1:11">
      <c r="A290" t="str">
        <f t="shared" si="4"/>
        <v>Before 12-31-2008Wilson40</v>
      </c>
      <c r="B290" t="s">
        <v>82</v>
      </c>
      <c r="C290" s="36">
        <v>40</v>
      </c>
      <c r="D290" s="34">
        <v>16200</v>
      </c>
      <c r="E290" s="34">
        <v>18520</v>
      </c>
      <c r="F290" s="34">
        <v>20840</v>
      </c>
      <c r="G290" s="34">
        <v>23120</v>
      </c>
      <c r="H290" s="34">
        <v>25000</v>
      </c>
      <c r="I290" s="34">
        <v>26840</v>
      </c>
      <c r="J290" s="34">
        <v>28680</v>
      </c>
      <c r="K290" s="34">
        <v>30520</v>
      </c>
    </row>
    <row r="291" spans="1:11">
      <c r="A291" t="str">
        <f t="shared" si="4"/>
        <v>Before 12-31-2008Wilson50</v>
      </c>
      <c r="B291" t="s">
        <v>82</v>
      </c>
      <c r="C291" s="36">
        <v>50</v>
      </c>
      <c r="D291" s="34">
        <v>20250</v>
      </c>
      <c r="E291" s="34">
        <v>23150</v>
      </c>
      <c r="F291" s="34">
        <v>26050</v>
      </c>
      <c r="G291" s="34">
        <v>28900</v>
      </c>
      <c r="H291" s="34">
        <v>31250</v>
      </c>
      <c r="I291" s="34">
        <v>33550</v>
      </c>
      <c r="J291" s="34">
        <v>35850</v>
      </c>
      <c r="K291" s="34">
        <v>38150</v>
      </c>
    </row>
    <row r="292" spans="1:11">
      <c r="A292" t="str">
        <f t="shared" si="4"/>
        <v>Before 12-31-2008Wilson60</v>
      </c>
      <c r="B292" t="s">
        <v>82</v>
      </c>
      <c r="C292" s="36">
        <v>60</v>
      </c>
      <c r="D292" s="34">
        <v>24300</v>
      </c>
      <c r="E292" s="34">
        <v>27780</v>
      </c>
      <c r="F292" s="34">
        <v>31260</v>
      </c>
      <c r="G292" s="34">
        <v>34680</v>
      </c>
      <c r="H292" s="34">
        <v>37500</v>
      </c>
      <c r="I292" s="34">
        <v>40260</v>
      </c>
      <c r="J292" s="34">
        <v>43020</v>
      </c>
      <c r="K292" s="34">
        <v>45780</v>
      </c>
    </row>
    <row r="293" spans="1:11">
      <c r="A293" t="str">
        <f t="shared" si="4"/>
        <v>Before 12-31-2008Wilson80</v>
      </c>
      <c r="B293" t="s">
        <v>82</v>
      </c>
      <c r="C293" s="36">
        <v>80</v>
      </c>
      <c r="D293" s="34">
        <v>32400</v>
      </c>
      <c r="E293" s="34">
        <v>37040</v>
      </c>
      <c r="F293" s="34">
        <v>41680</v>
      </c>
      <c r="G293" s="34">
        <v>46240</v>
      </c>
      <c r="H293" s="34">
        <v>50000</v>
      </c>
      <c r="I293" s="34">
        <v>53680</v>
      </c>
      <c r="J293" s="34">
        <v>57360</v>
      </c>
      <c r="K293" s="34">
        <v>61040</v>
      </c>
    </row>
    <row r="294" spans="1:11">
      <c r="A294" t="str">
        <f t="shared" si="4"/>
        <v>Before 12-31-2008Grayson30</v>
      </c>
      <c r="B294" s="32" t="s">
        <v>83</v>
      </c>
      <c r="C294" s="36">
        <v>30</v>
      </c>
      <c r="D294" s="34">
        <v>12150</v>
      </c>
      <c r="E294" s="34">
        <v>13890</v>
      </c>
      <c r="F294" s="34">
        <v>15630</v>
      </c>
      <c r="G294" s="34">
        <v>17370</v>
      </c>
      <c r="H294" s="34">
        <v>18750</v>
      </c>
      <c r="I294" s="34">
        <v>20160</v>
      </c>
      <c r="J294" s="34">
        <v>21540</v>
      </c>
      <c r="K294" s="34">
        <v>22920</v>
      </c>
    </row>
    <row r="295" spans="1:11">
      <c r="A295" t="str">
        <f t="shared" si="4"/>
        <v>Before 12-31-2008Grayson40</v>
      </c>
      <c r="B295" t="s">
        <v>83</v>
      </c>
      <c r="C295" s="36">
        <v>40</v>
      </c>
      <c r="D295" s="34">
        <v>16200</v>
      </c>
      <c r="E295" s="34">
        <v>18520</v>
      </c>
      <c r="F295" s="34">
        <v>20840</v>
      </c>
      <c r="G295" s="34">
        <v>23160</v>
      </c>
      <c r="H295" s="34">
        <v>25000</v>
      </c>
      <c r="I295" s="34">
        <v>26880</v>
      </c>
      <c r="J295" s="34">
        <v>28720</v>
      </c>
      <c r="K295" s="34">
        <v>30560</v>
      </c>
    </row>
    <row r="296" spans="1:11">
      <c r="A296" t="str">
        <f t="shared" si="4"/>
        <v>Before 12-31-2008Grayson50</v>
      </c>
      <c r="B296" t="s">
        <v>83</v>
      </c>
      <c r="C296" s="36">
        <v>50</v>
      </c>
      <c r="D296" s="34">
        <v>20250</v>
      </c>
      <c r="E296" s="34">
        <v>23150</v>
      </c>
      <c r="F296" s="34">
        <v>26050</v>
      </c>
      <c r="G296" s="34">
        <v>28950</v>
      </c>
      <c r="H296" s="34">
        <v>31250</v>
      </c>
      <c r="I296" s="34">
        <v>33600</v>
      </c>
      <c r="J296" s="34">
        <v>35900</v>
      </c>
      <c r="K296" s="34">
        <v>38200</v>
      </c>
    </row>
    <row r="297" spans="1:11">
      <c r="A297" t="str">
        <f t="shared" si="4"/>
        <v>Before 12-31-2008Grayson60</v>
      </c>
      <c r="B297" t="s">
        <v>83</v>
      </c>
      <c r="C297" s="36">
        <v>60</v>
      </c>
      <c r="D297" s="34">
        <v>24300</v>
      </c>
      <c r="E297" s="34">
        <v>27780</v>
      </c>
      <c r="F297" s="34">
        <v>31260</v>
      </c>
      <c r="G297" s="34">
        <v>34740</v>
      </c>
      <c r="H297" s="34">
        <v>37500</v>
      </c>
      <c r="I297" s="34">
        <v>40320</v>
      </c>
      <c r="J297" s="34">
        <v>43080</v>
      </c>
      <c r="K297" s="34">
        <v>45840</v>
      </c>
    </row>
    <row r="298" spans="1:11">
      <c r="A298" t="str">
        <f t="shared" si="4"/>
        <v>Before 12-31-2008Grayson80</v>
      </c>
      <c r="B298" t="s">
        <v>83</v>
      </c>
      <c r="C298" s="36">
        <v>80</v>
      </c>
      <c r="D298" s="34">
        <v>32400</v>
      </c>
      <c r="E298" s="34">
        <v>37040</v>
      </c>
      <c r="F298" s="34">
        <v>41680</v>
      </c>
      <c r="G298" s="34">
        <v>46320</v>
      </c>
      <c r="H298" s="34">
        <v>50000</v>
      </c>
      <c r="I298" s="34">
        <v>53760</v>
      </c>
      <c r="J298" s="34">
        <v>57440</v>
      </c>
      <c r="K298" s="34">
        <v>61120</v>
      </c>
    </row>
    <row r="299" spans="1:11">
      <c r="A299" t="str">
        <f t="shared" si="4"/>
        <v>Before 12-31-2008Bowie30</v>
      </c>
      <c r="B299" s="32" t="s">
        <v>84</v>
      </c>
      <c r="C299" s="36">
        <v>30</v>
      </c>
      <c r="D299" s="34">
        <v>10860</v>
      </c>
      <c r="E299" s="34">
        <v>12420</v>
      </c>
      <c r="F299" s="34">
        <v>13950</v>
      </c>
      <c r="G299" s="34">
        <v>15510</v>
      </c>
      <c r="H299" s="34">
        <v>16740</v>
      </c>
      <c r="I299" s="34">
        <v>18000</v>
      </c>
      <c r="J299" s="34">
        <v>19230</v>
      </c>
      <c r="K299" s="34">
        <v>20460</v>
      </c>
    </row>
    <row r="300" spans="1:11">
      <c r="A300" t="str">
        <f t="shared" si="4"/>
        <v>Before 12-31-2008Bowie40</v>
      </c>
      <c r="B300" t="s">
        <v>84</v>
      </c>
      <c r="C300" s="36">
        <v>40</v>
      </c>
      <c r="D300" s="34">
        <v>14480</v>
      </c>
      <c r="E300" s="34">
        <v>16560</v>
      </c>
      <c r="F300" s="34">
        <v>18600</v>
      </c>
      <c r="G300" s="34">
        <v>20680</v>
      </c>
      <c r="H300" s="34">
        <v>22320</v>
      </c>
      <c r="I300" s="34">
        <v>24000</v>
      </c>
      <c r="J300" s="34">
        <v>25640</v>
      </c>
      <c r="K300" s="34">
        <v>27280</v>
      </c>
    </row>
    <row r="301" spans="1:11">
      <c r="A301" t="str">
        <f t="shared" si="4"/>
        <v>Before 12-31-2008Bowie50</v>
      </c>
      <c r="B301" t="s">
        <v>84</v>
      </c>
      <c r="C301" s="36">
        <v>50</v>
      </c>
      <c r="D301" s="34">
        <v>18100</v>
      </c>
      <c r="E301" s="34">
        <v>20700</v>
      </c>
      <c r="F301" s="34">
        <v>23250</v>
      </c>
      <c r="G301" s="34">
        <v>25850</v>
      </c>
      <c r="H301" s="34">
        <v>27900</v>
      </c>
      <c r="I301" s="34">
        <v>30000</v>
      </c>
      <c r="J301" s="34">
        <v>32050</v>
      </c>
      <c r="K301" s="34">
        <v>34100</v>
      </c>
    </row>
    <row r="302" spans="1:11">
      <c r="A302" t="str">
        <f t="shared" si="4"/>
        <v>Before 12-31-2008Bowie60</v>
      </c>
      <c r="B302" t="s">
        <v>84</v>
      </c>
      <c r="C302" s="36">
        <v>60</v>
      </c>
      <c r="D302" s="34">
        <v>21720</v>
      </c>
      <c r="E302" s="34">
        <v>24840</v>
      </c>
      <c r="F302" s="34">
        <v>27900</v>
      </c>
      <c r="G302" s="34">
        <v>31020</v>
      </c>
      <c r="H302" s="34">
        <v>33480</v>
      </c>
      <c r="I302" s="34">
        <v>36000</v>
      </c>
      <c r="J302" s="34">
        <v>38460</v>
      </c>
      <c r="K302" s="34">
        <v>40920</v>
      </c>
    </row>
    <row r="303" spans="1:11">
      <c r="A303" t="str">
        <f t="shared" si="4"/>
        <v>Before 12-31-2008Bowie80</v>
      </c>
      <c r="B303" t="s">
        <v>84</v>
      </c>
      <c r="C303" s="36">
        <v>80</v>
      </c>
      <c r="D303" s="34">
        <v>28960</v>
      </c>
      <c r="E303" s="34">
        <v>33120</v>
      </c>
      <c r="F303" s="34">
        <v>37200</v>
      </c>
      <c r="G303" s="34">
        <v>41360</v>
      </c>
      <c r="H303" s="34">
        <v>44640</v>
      </c>
      <c r="I303" s="34">
        <v>48000</v>
      </c>
      <c r="J303" s="34">
        <v>51280</v>
      </c>
      <c r="K303" s="34">
        <v>54560</v>
      </c>
    </row>
    <row r="304" spans="1:11">
      <c r="A304" t="str">
        <f t="shared" si="4"/>
        <v>Before 12-31-2008Smith30</v>
      </c>
      <c r="B304" s="32" t="s">
        <v>86</v>
      </c>
      <c r="C304" s="36">
        <v>30</v>
      </c>
      <c r="D304" s="34">
        <v>11820</v>
      </c>
      <c r="E304" s="34">
        <v>13500</v>
      </c>
      <c r="F304" s="34">
        <v>15180</v>
      </c>
      <c r="G304" s="34">
        <v>16860</v>
      </c>
      <c r="H304" s="34">
        <v>18210</v>
      </c>
      <c r="I304" s="34">
        <v>19560</v>
      </c>
      <c r="J304" s="34">
        <v>20910</v>
      </c>
      <c r="K304" s="34">
        <v>22260</v>
      </c>
    </row>
    <row r="305" spans="1:11">
      <c r="A305" t="str">
        <f t="shared" si="4"/>
        <v>Before 12-31-2008Smith40</v>
      </c>
      <c r="B305" t="s">
        <v>86</v>
      </c>
      <c r="C305" s="36">
        <v>40</v>
      </c>
      <c r="D305" s="34">
        <v>15760</v>
      </c>
      <c r="E305" s="34">
        <v>18000</v>
      </c>
      <c r="F305" s="34">
        <v>20240</v>
      </c>
      <c r="G305" s="34">
        <v>22480</v>
      </c>
      <c r="H305" s="34">
        <v>24280</v>
      </c>
      <c r="I305" s="34">
        <v>26080</v>
      </c>
      <c r="J305" s="34">
        <v>27880</v>
      </c>
      <c r="K305" s="34">
        <v>29680</v>
      </c>
    </row>
    <row r="306" spans="1:11">
      <c r="A306" t="str">
        <f t="shared" si="4"/>
        <v>Before 12-31-2008Smith50</v>
      </c>
      <c r="B306" t="s">
        <v>86</v>
      </c>
      <c r="C306" s="36">
        <v>50</v>
      </c>
      <c r="D306" s="34">
        <v>19700</v>
      </c>
      <c r="E306" s="34">
        <v>22500</v>
      </c>
      <c r="F306" s="34">
        <v>25300</v>
      </c>
      <c r="G306" s="34">
        <v>28100</v>
      </c>
      <c r="H306" s="34">
        <v>30350</v>
      </c>
      <c r="I306" s="34">
        <v>32600</v>
      </c>
      <c r="J306" s="34">
        <v>34850</v>
      </c>
      <c r="K306" s="34">
        <v>37100</v>
      </c>
    </row>
    <row r="307" spans="1:11">
      <c r="A307" t="str">
        <f t="shared" si="4"/>
        <v>Before 12-31-2008Smith60</v>
      </c>
      <c r="B307" t="s">
        <v>86</v>
      </c>
      <c r="C307" s="36">
        <v>60</v>
      </c>
      <c r="D307" s="34">
        <v>23640</v>
      </c>
      <c r="E307" s="34">
        <v>27000</v>
      </c>
      <c r="F307" s="34">
        <v>30360</v>
      </c>
      <c r="G307" s="34">
        <v>33720</v>
      </c>
      <c r="H307" s="34">
        <v>36420</v>
      </c>
      <c r="I307" s="34">
        <v>39120</v>
      </c>
      <c r="J307" s="34">
        <v>41820</v>
      </c>
      <c r="K307" s="34">
        <v>44520</v>
      </c>
    </row>
    <row r="308" spans="1:11">
      <c r="A308" t="str">
        <f t="shared" si="4"/>
        <v>Before 12-31-2008Smith80</v>
      </c>
      <c r="B308" t="s">
        <v>86</v>
      </c>
      <c r="C308" s="36">
        <v>80</v>
      </c>
      <c r="D308" s="34">
        <v>31520</v>
      </c>
      <c r="E308" s="34">
        <v>36000</v>
      </c>
      <c r="F308" s="34">
        <v>40480</v>
      </c>
      <c r="G308" s="34">
        <v>44960</v>
      </c>
      <c r="H308" s="34">
        <v>48560</v>
      </c>
      <c r="I308" s="34">
        <v>52160</v>
      </c>
      <c r="J308" s="34">
        <v>55760</v>
      </c>
      <c r="K308" s="34">
        <v>59360</v>
      </c>
    </row>
    <row r="309" spans="1:11">
      <c r="A309" t="str">
        <f t="shared" si="4"/>
        <v>Before 12-31-2008Goliad30</v>
      </c>
      <c r="B309" s="32" t="s">
        <v>88</v>
      </c>
      <c r="C309" s="36">
        <v>30</v>
      </c>
      <c r="D309" s="34">
        <v>12180</v>
      </c>
      <c r="E309" s="34">
        <v>13920</v>
      </c>
      <c r="F309" s="34">
        <v>15660</v>
      </c>
      <c r="G309" s="34">
        <v>17400</v>
      </c>
      <c r="H309" s="34">
        <v>18780</v>
      </c>
      <c r="I309" s="34">
        <v>20190</v>
      </c>
      <c r="J309" s="34">
        <v>21570</v>
      </c>
      <c r="K309" s="34">
        <v>22980</v>
      </c>
    </row>
    <row r="310" spans="1:11">
      <c r="A310" t="str">
        <f t="shared" si="4"/>
        <v>Before 12-31-2008Goliad40</v>
      </c>
      <c r="B310" t="s">
        <v>88</v>
      </c>
      <c r="C310" s="36">
        <v>40</v>
      </c>
      <c r="D310" s="34">
        <v>16240</v>
      </c>
      <c r="E310" s="34">
        <v>18560</v>
      </c>
      <c r="F310" s="34">
        <v>20880</v>
      </c>
      <c r="G310" s="34">
        <v>23200</v>
      </c>
      <c r="H310" s="34">
        <v>25040</v>
      </c>
      <c r="I310" s="34">
        <v>26920</v>
      </c>
      <c r="J310" s="34">
        <v>28760</v>
      </c>
      <c r="K310" s="34">
        <v>30640</v>
      </c>
    </row>
    <row r="311" spans="1:11">
      <c r="A311" t="str">
        <f t="shared" si="4"/>
        <v>Before 12-31-2008Goliad50</v>
      </c>
      <c r="B311" t="s">
        <v>88</v>
      </c>
      <c r="C311" s="36">
        <v>50</v>
      </c>
      <c r="D311" s="34">
        <v>20300</v>
      </c>
      <c r="E311" s="34">
        <v>23200</v>
      </c>
      <c r="F311" s="34">
        <v>26100</v>
      </c>
      <c r="G311" s="34">
        <v>29000</v>
      </c>
      <c r="H311" s="34">
        <v>31300</v>
      </c>
      <c r="I311" s="34">
        <v>33650</v>
      </c>
      <c r="J311" s="34">
        <v>35950</v>
      </c>
      <c r="K311" s="34">
        <v>38300</v>
      </c>
    </row>
    <row r="312" spans="1:11">
      <c r="A312" t="str">
        <f t="shared" si="4"/>
        <v>Before 12-31-2008Goliad60</v>
      </c>
      <c r="B312" t="s">
        <v>88</v>
      </c>
      <c r="C312" s="36">
        <v>60</v>
      </c>
      <c r="D312" s="34">
        <v>24360</v>
      </c>
      <c r="E312" s="34">
        <v>27840</v>
      </c>
      <c r="F312" s="34">
        <v>31320</v>
      </c>
      <c r="G312" s="34">
        <v>34800</v>
      </c>
      <c r="H312" s="34">
        <v>37560</v>
      </c>
      <c r="I312" s="34">
        <v>40380</v>
      </c>
      <c r="J312" s="34">
        <v>43140</v>
      </c>
      <c r="K312" s="34">
        <v>45960</v>
      </c>
    </row>
    <row r="313" spans="1:11">
      <c r="A313" t="str">
        <f t="shared" si="4"/>
        <v>Before 12-31-2008Goliad80</v>
      </c>
      <c r="B313" t="s">
        <v>88</v>
      </c>
      <c r="C313" s="36">
        <v>80</v>
      </c>
      <c r="D313" s="34">
        <v>32480</v>
      </c>
      <c r="E313" s="34">
        <v>37120</v>
      </c>
      <c r="F313" s="34">
        <v>41760</v>
      </c>
      <c r="G313" s="34">
        <v>46400</v>
      </c>
      <c r="H313" s="34">
        <v>50080</v>
      </c>
      <c r="I313" s="34">
        <v>53840</v>
      </c>
      <c r="J313" s="34">
        <v>57520</v>
      </c>
      <c r="K313" s="34">
        <v>61280</v>
      </c>
    </row>
    <row r="314" spans="1:11">
      <c r="A314" t="str">
        <f t="shared" si="4"/>
        <v>Before 12-31-2008Victoria30</v>
      </c>
      <c r="B314" s="32" t="s">
        <v>87</v>
      </c>
      <c r="C314" s="36">
        <v>30</v>
      </c>
      <c r="D314" s="34">
        <v>12180</v>
      </c>
      <c r="E314" s="34">
        <v>13920</v>
      </c>
      <c r="F314" s="34">
        <v>15660</v>
      </c>
      <c r="G314" s="34">
        <v>17400</v>
      </c>
      <c r="H314" s="34">
        <v>18780</v>
      </c>
      <c r="I314" s="34">
        <v>20190</v>
      </c>
      <c r="J314" s="34">
        <v>21570</v>
      </c>
      <c r="K314" s="34">
        <v>22980</v>
      </c>
    </row>
    <row r="315" spans="1:11">
      <c r="A315" t="str">
        <f t="shared" si="4"/>
        <v>Before 12-31-2008Victoria40</v>
      </c>
      <c r="B315" t="s">
        <v>87</v>
      </c>
      <c r="C315" s="36">
        <v>40</v>
      </c>
      <c r="D315" s="34">
        <v>16240</v>
      </c>
      <c r="E315" s="34">
        <v>18560</v>
      </c>
      <c r="F315" s="34">
        <v>20880</v>
      </c>
      <c r="G315" s="34">
        <v>23200</v>
      </c>
      <c r="H315" s="34">
        <v>25040</v>
      </c>
      <c r="I315" s="34">
        <v>26920</v>
      </c>
      <c r="J315" s="34">
        <v>28760</v>
      </c>
      <c r="K315" s="34">
        <v>30640</v>
      </c>
    </row>
    <row r="316" spans="1:11">
      <c r="A316" t="str">
        <f t="shared" si="4"/>
        <v>Before 12-31-2008Victoria50</v>
      </c>
      <c r="B316" t="s">
        <v>87</v>
      </c>
      <c r="C316" s="36">
        <v>50</v>
      </c>
      <c r="D316" s="34">
        <v>20300</v>
      </c>
      <c r="E316" s="34">
        <v>23200</v>
      </c>
      <c r="F316" s="34">
        <v>26100</v>
      </c>
      <c r="G316" s="34">
        <v>29000</v>
      </c>
      <c r="H316" s="34">
        <v>31300</v>
      </c>
      <c r="I316" s="34">
        <v>33650</v>
      </c>
      <c r="J316" s="34">
        <v>35950</v>
      </c>
      <c r="K316" s="34">
        <v>38300</v>
      </c>
    </row>
    <row r="317" spans="1:11">
      <c r="A317" t="str">
        <f t="shared" si="4"/>
        <v>Before 12-31-2008Victoria60</v>
      </c>
      <c r="B317" t="s">
        <v>87</v>
      </c>
      <c r="C317" s="36">
        <v>60</v>
      </c>
      <c r="D317" s="34">
        <v>24360</v>
      </c>
      <c r="E317" s="34">
        <v>27840</v>
      </c>
      <c r="F317" s="34">
        <v>31320</v>
      </c>
      <c r="G317" s="34">
        <v>34800</v>
      </c>
      <c r="H317" s="34">
        <v>37560</v>
      </c>
      <c r="I317" s="34">
        <v>40380</v>
      </c>
      <c r="J317" s="34">
        <v>43140</v>
      </c>
      <c r="K317" s="34">
        <v>45960</v>
      </c>
    </row>
    <row r="318" spans="1:11">
      <c r="A318" t="str">
        <f t="shared" si="4"/>
        <v>Before 12-31-2008Victoria80</v>
      </c>
      <c r="B318" t="s">
        <v>87</v>
      </c>
      <c r="C318" s="36">
        <v>80</v>
      </c>
      <c r="D318" s="34">
        <v>32480</v>
      </c>
      <c r="E318" s="34">
        <v>37120</v>
      </c>
      <c r="F318" s="34">
        <v>41760</v>
      </c>
      <c r="G318" s="34">
        <v>46400</v>
      </c>
      <c r="H318" s="34">
        <v>50080</v>
      </c>
      <c r="I318" s="34">
        <v>53840</v>
      </c>
      <c r="J318" s="34">
        <v>57520</v>
      </c>
      <c r="K318" s="34">
        <v>61280</v>
      </c>
    </row>
    <row r="319" spans="1:11">
      <c r="A319" t="str">
        <f t="shared" si="4"/>
        <v>Before 12-31-2008McLennan30</v>
      </c>
      <c r="B319" s="32" t="s">
        <v>90</v>
      </c>
      <c r="C319" s="36">
        <v>30</v>
      </c>
      <c r="D319" s="34">
        <v>11400</v>
      </c>
      <c r="E319" s="34">
        <v>13020</v>
      </c>
      <c r="F319" s="34">
        <v>14670</v>
      </c>
      <c r="G319" s="34">
        <v>16290</v>
      </c>
      <c r="H319" s="34">
        <v>17580</v>
      </c>
      <c r="I319" s="34">
        <v>18900</v>
      </c>
      <c r="J319" s="34">
        <v>20190</v>
      </c>
      <c r="K319" s="34">
        <v>21510</v>
      </c>
    </row>
    <row r="320" spans="1:11">
      <c r="A320" t="str">
        <f t="shared" si="4"/>
        <v>Before 12-31-2008McLennan40</v>
      </c>
      <c r="B320" t="s">
        <v>90</v>
      </c>
      <c r="C320" s="36">
        <v>40</v>
      </c>
      <c r="D320" s="34">
        <v>15200</v>
      </c>
      <c r="E320" s="34">
        <v>17360</v>
      </c>
      <c r="F320" s="34">
        <v>19560</v>
      </c>
      <c r="G320" s="34">
        <v>21720</v>
      </c>
      <c r="H320" s="34">
        <v>23440</v>
      </c>
      <c r="I320" s="34">
        <v>25200</v>
      </c>
      <c r="J320" s="34">
        <v>26920</v>
      </c>
      <c r="K320" s="34">
        <v>28680</v>
      </c>
    </row>
    <row r="321" spans="1:11">
      <c r="A321" t="str">
        <f t="shared" si="4"/>
        <v>Before 12-31-2008McLennan50</v>
      </c>
      <c r="B321" t="s">
        <v>90</v>
      </c>
      <c r="C321" s="36">
        <v>50</v>
      </c>
      <c r="D321" s="34">
        <v>19000</v>
      </c>
      <c r="E321" s="34">
        <v>21700</v>
      </c>
      <c r="F321" s="34">
        <v>24450</v>
      </c>
      <c r="G321" s="34">
        <v>27150</v>
      </c>
      <c r="H321" s="34">
        <v>29300</v>
      </c>
      <c r="I321" s="34">
        <v>31500</v>
      </c>
      <c r="J321" s="34">
        <v>33650</v>
      </c>
      <c r="K321" s="34">
        <v>35850</v>
      </c>
    </row>
    <row r="322" spans="1:11">
      <c r="A322" t="str">
        <f t="shared" si="4"/>
        <v>Before 12-31-2008McLennan60</v>
      </c>
      <c r="B322" t="s">
        <v>90</v>
      </c>
      <c r="C322" s="36">
        <v>60</v>
      </c>
      <c r="D322" s="34">
        <v>22800</v>
      </c>
      <c r="E322" s="34">
        <v>26040</v>
      </c>
      <c r="F322" s="34">
        <v>29340</v>
      </c>
      <c r="G322" s="34">
        <v>32580</v>
      </c>
      <c r="H322" s="34">
        <v>35160</v>
      </c>
      <c r="I322" s="34">
        <v>37800</v>
      </c>
      <c r="J322" s="34">
        <v>40380</v>
      </c>
      <c r="K322" s="34">
        <v>43020</v>
      </c>
    </row>
    <row r="323" spans="1:11">
      <c r="A323" t="str">
        <f t="shared" si="4"/>
        <v>Before 12-31-2008McLennan80</v>
      </c>
      <c r="B323" t="s">
        <v>90</v>
      </c>
      <c r="C323" s="36">
        <v>80</v>
      </c>
      <c r="D323" s="34">
        <v>30400</v>
      </c>
      <c r="E323" s="34">
        <v>34720</v>
      </c>
      <c r="F323" s="34">
        <v>39120</v>
      </c>
      <c r="G323" s="34">
        <v>43440</v>
      </c>
      <c r="H323" s="34">
        <v>46880</v>
      </c>
      <c r="I323" s="34">
        <v>50400</v>
      </c>
      <c r="J323" s="34">
        <v>53840</v>
      </c>
      <c r="K323" s="34">
        <v>57360</v>
      </c>
    </row>
    <row r="324" spans="1:11">
      <c r="A324" t="str">
        <f t="shared" si="4"/>
        <v>Before 12-31-2008Archer30</v>
      </c>
      <c r="B324" s="32" t="s">
        <v>92</v>
      </c>
      <c r="C324" s="36">
        <v>30</v>
      </c>
      <c r="D324" s="34">
        <v>11190</v>
      </c>
      <c r="E324" s="34">
        <v>12780</v>
      </c>
      <c r="F324" s="34">
        <v>14370</v>
      </c>
      <c r="G324" s="34">
        <v>15960</v>
      </c>
      <c r="H324" s="34">
        <v>17250</v>
      </c>
      <c r="I324" s="34">
        <v>18540</v>
      </c>
      <c r="J324" s="34">
        <v>19800</v>
      </c>
      <c r="K324" s="34">
        <v>21090</v>
      </c>
    </row>
    <row r="325" spans="1:11">
      <c r="A325" t="str">
        <f t="shared" ref="A325:A388" si="5">CONCATENATE($B$1,B325,C325)</f>
        <v>Before 12-31-2008Archer40</v>
      </c>
      <c r="B325" t="s">
        <v>92</v>
      </c>
      <c r="C325" s="36">
        <v>40</v>
      </c>
      <c r="D325" s="34">
        <v>14920</v>
      </c>
      <c r="E325" s="34">
        <v>17040</v>
      </c>
      <c r="F325" s="34">
        <v>19160</v>
      </c>
      <c r="G325" s="34">
        <v>21280</v>
      </c>
      <c r="H325" s="34">
        <v>23000</v>
      </c>
      <c r="I325" s="34">
        <v>24720</v>
      </c>
      <c r="J325" s="34">
        <v>26400</v>
      </c>
      <c r="K325" s="34">
        <v>28120</v>
      </c>
    </row>
    <row r="326" spans="1:11">
      <c r="A326" t="str">
        <f t="shared" si="5"/>
        <v>Before 12-31-2008Archer50</v>
      </c>
      <c r="B326" t="s">
        <v>92</v>
      </c>
      <c r="C326" s="36">
        <v>50</v>
      </c>
      <c r="D326" s="34">
        <v>18650</v>
      </c>
      <c r="E326" s="34">
        <v>21300</v>
      </c>
      <c r="F326" s="34">
        <v>23950</v>
      </c>
      <c r="G326" s="34">
        <v>26600</v>
      </c>
      <c r="H326" s="34">
        <v>28750</v>
      </c>
      <c r="I326" s="34">
        <v>30900</v>
      </c>
      <c r="J326" s="34">
        <v>33000</v>
      </c>
      <c r="K326" s="34">
        <v>35150</v>
      </c>
    </row>
    <row r="327" spans="1:11">
      <c r="A327" t="str">
        <f t="shared" si="5"/>
        <v>Before 12-31-2008Archer60</v>
      </c>
      <c r="B327" t="s">
        <v>92</v>
      </c>
      <c r="C327" s="36">
        <v>60</v>
      </c>
      <c r="D327" s="34">
        <v>22380</v>
      </c>
      <c r="E327" s="34">
        <v>25560</v>
      </c>
      <c r="F327" s="34">
        <v>28740</v>
      </c>
      <c r="G327" s="34">
        <v>31920</v>
      </c>
      <c r="H327" s="34">
        <v>34500</v>
      </c>
      <c r="I327" s="34">
        <v>37080</v>
      </c>
      <c r="J327" s="34">
        <v>39600</v>
      </c>
      <c r="K327" s="34">
        <v>42180</v>
      </c>
    </row>
    <row r="328" spans="1:11">
      <c r="A328" t="str">
        <f t="shared" si="5"/>
        <v>Before 12-31-2008Archer80</v>
      </c>
      <c r="B328" t="s">
        <v>92</v>
      </c>
      <c r="C328" s="36">
        <v>80</v>
      </c>
      <c r="D328" s="34">
        <v>29840</v>
      </c>
      <c r="E328" s="34">
        <v>34080</v>
      </c>
      <c r="F328" s="34">
        <v>38320</v>
      </c>
      <c r="G328" s="34">
        <v>42560</v>
      </c>
      <c r="H328" s="34">
        <v>46000</v>
      </c>
      <c r="I328" s="34">
        <v>49440</v>
      </c>
      <c r="J328" s="34">
        <v>52800</v>
      </c>
      <c r="K328" s="34">
        <v>56240</v>
      </c>
    </row>
    <row r="329" spans="1:11">
      <c r="A329" t="str">
        <f t="shared" si="5"/>
        <v>Before 12-31-2008Clay30</v>
      </c>
      <c r="B329" s="32" t="s">
        <v>93</v>
      </c>
      <c r="C329" s="36">
        <v>30</v>
      </c>
      <c r="D329" s="34">
        <v>11190</v>
      </c>
      <c r="E329" s="34">
        <v>12780</v>
      </c>
      <c r="F329" s="34">
        <v>14370</v>
      </c>
      <c r="G329" s="34">
        <v>15960</v>
      </c>
      <c r="H329" s="34">
        <v>17250</v>
      </c>
      <c r="I329" s="34">
        <v>18540</v>
      </c>
      <c r="J329" s="34">
        <v>19800</v>
      </c>
      <c r="K329" s="34">
        <v>21090</v>
      </c>
    </row>
    <row r="330" spans="1:11">
      <c r="A330" t="str">
        <f t="shared" si="5"/>
        <v>Before 12-31-2008Clay40</v>
      </c>
      <c r="B330" t="s">
        <v>93</v>
      </c>
      <c r="C330" s="36">
        <v>40</v>
      </c>
      <c r="D330" s="34">
        <v>14920</v>
      </c>
      <c r="E330" s="34">
        <v>17040</v>
      </c>
      <c r="F330" s="34">
        <v>19160</v>
      </c>
      <c r="G330" s="34">
        <v>21280</v>
      </c>
      <c r="H330" s="34">
        <v>23000</v>
      </c>
      <c r="I330" s="34">
        <v>24720</v>
      </c>
      <c r="J330" s="34">
        <v>26400</v>
      </c>
      <c r="K330" s="34">
        <v>28120</v>
      </c>
    </row>
    <row r="331" spans="1:11">
      <c r="A331" t="str">
        <f t="shared" si="5"/>
        <v>Before 12-31-2008Clay50</v>
      </c>
      <c r="B331" t="s">
        <v>93</v>
      </c>
      <c r="C331" s="36">
        <v>50</v>
      </c>
      <c r="D331" s="34">
        <v>18650</v>
      </c>
      <c r="E331" s="34">
        <v>21300</v>
      </c>
      <c r="F331" s="34">
        <v>23950</v>
      </c>
      <c r="G331" s="34">
        <v>26600</v>
      </c>
      <c r="H331" s="34">
        <v>28750</v>
      </c>
      <c r="I331" s="34">
        <v>30900</v>
      </c>
      <c r="J331" s="34">
        <v>33000</v>
      </c>
      <c r="K331" s="34">
        <v>35150</v>
      </c>
    </row>
    <row r="332" spans="1:11">
      <c r="A332" t="str">
        <f t="shared" si="5"/>
        <v>Before 12-31-2008Clay60</v>
      </c>
      <c r="B332" t="s">
        <v>93</v>
      </c>
      <c r="C332" s="36">
        <v>60</v>
      </c>
      <c r="D332" s="34">
        <v>22380</v>
      </c>
      <c r="E332" s="34">
        <v>25560</v>
      </c>
      <c r="F332" s="34">
        <v>28740</v>
      </c>
      <c r="G332" s="34">
        <v>31920</v>
      </c>
      <c r="H332" s="34">
        <v>34500</v>
      </c>
      <c r="I332" s="34">
        <v>37080</v>
      </c>
      <c r="J332" s="34">
        <v>39600</v>
      </c>
      <c r="K332" s="34">
        <v>42180</v>
      </c>
    </row>
    <row r="333" spans="1:11">
      <c r="A333" t="str">
        <f t="shared" si="5"/>
        <v>Before 12-31-2008Clay80</v>
      </c>
      <c r="B333" t="s">
        <v>93</v>
      </c>
      <c r="C333" s="36">
        <v>80</v>
      </c>
      <c r="D333" s="34">
        <v>29840</v>
      </c>
      <c r="E333" s="34">
        <v>34080</v>
      </c>
      <c r="F333" s="34">
        <v>38320</v>
      </c>
      <c r="G333" s="34">
        <v>42560</v>
      </c>
      <c r="H333" s="34">
        <v>46000</v>
      </c>
      <c r="I333" s="34">
        <v>49440</v>
      </c>
      <c r="J333" s="34">
        <v>52800</v>
      </c>
      <c r="K333" s="34">
        <v>56240</v>
      </c>
    </row>
    <row r="334" spans="1:11">
      <c r="A334" t="str">
        <f t="shared" si="5"/>
        <v>Before 12-31-2008Wichita30</v>
      </c>
      <c r="B334" s="32" t="s">
        <v>94</v>
      </c>
      <c r="C334" s="36">
        <v>30</v>
      </c>
      <c r="D334" s="34">
        <v>11190</v>
      </c>
      <c r="E334" s="34">
        <v>12780</v>
      </c>
      <c r="F334" s="34">
        <v>14370</v>
      </c>
      <c r="G334" s="34">
        <v>15960</v>
      </c>
      <c r="H334" s="34">
        <v>17250</v>
      </c>
      <c r="I334" s="34">
        <v>18540</v>
      </c>
      <c r="J334" s="34">
        <v>19800</v>
      </c>
      <c r="K334" s="34">
        <v>21090</v>
      </c>
    </row>
    <row r="335" spans="1:11">
      <c r="A335" t="str">
        <f t="shared" si="5"/>
        <v>Before 12-31-2008Wichita40</v>
      </c>
      <c r="B335" t="s">
        <v>94</v>
      </c>
      <c r="C335" s="36">
        <v>40</v>
      </c>
      <c r="D335" s="34">
        <v>14920</v>
      </c>
      <c r="E335" s="34">
        <v>17040</v>
      </c>
      <c r="F335" s="34">
        <v>19160</v>
      </c>
      <c r="G335" s="34">
        <v>21280</v>
      </c>
      <c r="H335" s="34">
        <v>23000</v>
      </c>
      <c r="I335" s="34">
        <v>24720</v>
      </c>
      <c r="J335" s="34">
        <v>26400</v>
      </c>
      <c r="K335" s="34">
        <v>28120</v>
      </c>
    </row>
    <row r="336" spans="1:11">
      <c r="A336" t="str">
        <f t="shared" si="5"/>
        <v>Before 12-31-2008Wichita50</v>
      </c>
      <c r="B336" t="s">
        <v>94</v>
      </c>
      <c r="C336" s="36">
        <v>50</v>
      </c>
      <c r="D336" s="34">
        <v>18650</v>
      </c>
      <c r="E336" s="34">
        <v>21300</v>
      </c>
      <c r="F336" s="34">
        <v>23950</v>
      </c>
      <c r="G336" s="34">
        <v>26600</v>
      </c>
      <c r="H336" s="34">
        <v>28750</v>
      </c>
      <c r="I336" s="34">
        <v>30900</v>
      </c>
      <c r="J336" s="34">
        <v>33000</v>
      </c>
      <c r="K336" s="34">
        <v>35150</v>
      </c>
    </row>
    <row r="337" spans="1:11">
      <c r="A337" t="str">
        <f t="shared" si="5"/>
        <v>Before 12-31-2008Wichita60</v>
      </c>
      <c r="B337" t="s">
        <v>94</v>
      </c>
      <c r="C337" s="36">
        <v>60</v>
      </c>
      <c r="D337" s="34">
        <v>22380</v>
      </c>
      <c r="E337" s="34">
        <v>25560</v>
      </c>
      <c r="F337" s="34">
        <v>28740</v>
      </c>
      <c r="G337" s="34">
        <v>31920</v>
      </c>
      <c r="H337" s="34">
        <v>34500</v>
      </c>
      <c r="I337" s="34">
        <v>37080</v>
      </c>
      <c r="J337" s="34">
        <v>39600</v>
      </c>
      <c r="K337" s="34">
        <v>42180</v>
      </c>
    </row>
    <row r="338" spans="1:11">
      <c r="A338" t="str">
        <f t="shared" si="5"/>
        <v>Before 12-31-2008Wichita80</v>
      </c>
      <c r="B338" t="s">
        <v>94</v>
      </c>
      <c r="C338" s="36">
        <v>80</v>
      </c>
      <c r="D338" s="34">
        <v>29840</v>
      </c>
      <c r="E338" s="34">
        <v>34080</v>
      </c>
      <c r="F338" s="34">
        <v>38320</v>
      </c>
      <c r="G338" s="34">
        <v>42560</v>
      </c>
      <c r="H338" s="34">
        <v>46000</v>
      </c>
      <c r="I338" s="34">
        <v>49440</v>
      </c>
      <c r="J338" s="34">
        <v>52800</v>
      </c>
      <c r="K338" s="34">
        <v>56240</v>
      </c>
    </row>
    <row r="339" spans="1:11">
      <c r="A339" t="str">
        <f t="shared" si="5"/>
        <v>Before 12-31-2008Anderson30</v>
      </c>
      <c r="B339" s="32" t="s">
        <v>95</v>
      </c>
      <c r="C339" s="36">
        <v>30</v>
      </c>
      <c r="D339" s="34">
        <v>10080</v>
      </c>
      <c r="E339" s="34">
        <v>11520</v>
      </c>
      <c r="F339" s="34">
        <v>12960</v>
      </c>
      <c r="G339" s="34">
        <v>14400</v>
      </c>
      <c r="H339" s="34">
        <v>15570</v>
      </c>
      <c r="I339" s="34">
        <v>16710</v>
      </c>
      <c r="J339" s="34">
        <v>17880</v>
      </c>
      <c r="K339" s="34">
        <v>19020</v>
      </c>
    </row>
    <row r="340" spans="1:11">
      <c r="A340" t="str">
        <f t="shared" si="5"/>
        <v>Before 12-31-2008Anderson40</v>
      </c>
      <c r="B340" t="s">
        <v>95</v>
      </c>
      <c r="C340" s="36">
        <v>40</v>
      </c>
      <c r="D340" s="34">
        <v>13440</v>
      </c>
      <c r="E340" s="34">
        <v>15360</v>
      </c>
      <c r="F340" s="34">
        <v>17280</v>
      </c>
      <c r="G340" s="34">
        <v>19200</v>
      </c>
      <c r="H340" s="34">
        <v>20760</v>
      </c>
      <c r="I340" s="34">
        <v>22280</v>
      </c>
      <c r="J340" s="34">
        <v>23840</v>
      </c>
      <c r="K340" s="34">
        <v>25360</v>
      </c>
    </row>
    <row r="341" spans="1:11">
      <c r="A341" t="str">
        <f t="shared" si="5"/>
        <v>Before 12-31-2008Anderson50</v>
      </c>
      <c r="B341" t="s">
        <v>95</v>
      </c>
      <c r="C341" s="36">
        <v>50</v>
      </c>
      <c r="D341" s="34">
        <v>16800</v>
      </c>
      <c r="E341" s="34">
        <v>19200</v>
      </c>
      <c r="F341" s="34">
        <v>21600</v>
      </c>
      <c r="G341" s="34">
        <v>24000</v>
      </c>
      <c r="H341" s="34">
        <v>25950</v>
      </c>
      <c r="I341" s="34">
        <v>27850</v>
      </c>
      <c r="J341" s="34">
        <v>29800</v>
      </c>
      <c r="K341" s="34">
        <v>31700</v>
      </c>
    </row>
    <row r="342" spans="1:11">
      <c r="A342" t="str">
        <f t="shared" si="5"/>
        <v>Before 12-31-2008Anderson60</v>
      </c>
      <c r="B342" t="s">
        <v>95</v>
      </c>
      <c r="C342" s="36">
        <v>60</v>
      </c>
      <c r="D342" s="34">
        <v>20160</v>
      </c>
      <c r="E342" s="34">
        <v>23040</v>
      </c>
      <c r="F342" s="34">
        <v>25920</v>
      </c>
      <c r="G342" s="34">
        <v>28800</v>
      </c>
      <c r="H342" s="34">
        <v>31140</v>
      </c>
      <c r="I342" s="34">
        <v>33420</v>
      </c>
      <c r="J342" s="34">
        <v>35760</v>
      </c>
      <c r="K342" s="34">
        <v>38040</v>
      </c>
    </row>
    <row r="343" spans="1:11">
      <c r="A343" t="str">
        <f t="shared" si="5"/>
        <v>Before 12-31-2008Anderson80</v>
      </c>
      <c r="B343" t="s">
        <v>95</v>
      </c>
      <c r="C343" s="36">
        <v>80</v>
      </c>
      <c r="D343" s="34">
        <v>26880</v>
      </c>
      <c r="E343" s="34">
        <v>30720</v>
      </c>
      <c r="F343" s="34">
        <v>34560</v>
      </c>
      <c r="G343" s="34">
        <v>38400</v>
      </c>
      <c r="H343" s="34">
        <v>41520</v>
      </c>
      <c r="I343" s="34">
        <v>44560</v>
      </c>
      <c r="J343" s="34">
        <v>47680</v>
      </c>
      <c r="K343" s="34">
        <v>50720</v>
      </c>
    </row>
    <row r="344" spans="1:11">
      <c r="A344" t="str">
        <f t="shared" si="5"/>
        <v>Before 12-31-2008Andrews30</v>
      </c>
      <c r="B344" s="32" t="s">
        <v>96</v>
      </c>
      <c r="C344" s="36">
        <v>30</v>
      </c>
      <c r="D344" s="34">
        <v>10200</v>
      </c>
      <c r="E344" s="34">
        <v>11640</v>
      </c>
      <c r="F344" s="34">
        <v>13110</v>
      </c>
      <c r="G344" s="34">
        <v>14550</v>
      </c>
      <c r="H344" s="34">
        <v>15720</v>
      </c>
      <c r="I344" s="34">
        <v>16890</v>
      </c>
      <c r="J344" s="34">
        <v>18030</v>
      </c>
      <c r="K344" s="34">
        <v>19200</v>
      </c>
    </row>
    <row r="345" spans="1:11">
      <c r="A345" t="str">
        <f t="shared" si="5"/>
        <v>Before 12-31-2008Andrews40</v>
      </c>
      <c r="B345" t="s">
        <v>96</v>
      </c>
      <c r="C345" s="36">
        <v>40</v>
      </c>
      <c r="D345" s="34">
        <v>13600</v>
      </c>
      <c r="E345" s="34">
        <v>15520</v>
      </c>
      <c r="F345" s="34">
        <v>17480</v>
      </c>
      <c r="G345" s="34">
        <v>19400</v>
      </c>
      <c r="H345" s="34">
        <v>20960</v>
      </c>
      <c r="I345" s="34">
        <v>22520</v>
      </c>
      <c r="J345" s="34">
        <v>24040</v>
      </c>
      <c r="K345" s="34">
        <v>25600</v>
      </c>
    </row>
    <row r="346" spans="1:11">
      <c r="A346" t="str">
        <f t="shared" si="5"/>
        <v>Before 12-31-2008Andrews50</v>
      </c>
      <c r="B346" t="s">
        <v>96</v>
      </c>
      <c r="C346" s="36">
        <v>50</v>
      </c>
      <c r="D346" s="34">
        <v>17000</v>
      </c>
      <c r="E346" s="34">
        <v>19400</v>
      </c>
      <c r="F346" s="34">
        <v>21850</v>
      </c>
      <c r="G346" s="34">
        <v>24250</v>
      </c>
      <c r="H346" s="34">
        <v>26200</v>
      </c>
      <c r="I346" s="34">
        <v>28150</v>
      </c>
      <c r="J346" s="34">
        <v>30050</v>
      </c>
      <c r="K346" s="34">
        <v>32000</v>
      </c>
    </row>
    <row r="347" spans="1:11">
      <c r="A347" t="str">
        <f t="shared" si="5"/>
        <v>Before 12-31-2008Andrews60</v>
      </c>
      <c r="B347" t="s">
        <v>96</v>
      </c>
      <c r="C347" s="36">
        <v>60</v>
      </c>
      <c r="D347" s="34">
        <v>20400</v>
      </c>
      <c r="E347" s="34">
        <v>23280</v>
      </c>
      <c r="F347" s="34">
        <v>26220</v>
      </c>
      <c r="G347" s="34">
        <v>29100</v>
      </c>
      <c r="H347" s="34">
        <v>31440</v>
      </c>
      <c r="I347" s="34">
        <v>33780</v>
      </c>
      <c r="J347" s="34">
        <v>36060</v>
      </c>
      <c r="K347" s="34">
        <v>38400</v>
      </c>
    </row>
    <row r="348" spans="1:11">
      <c r="A348" t="str">
        <f t="shared" si="5"/>
        <v>Before 12-31-2008Andrews80</v>
      </c>
      <c r="B348" t="s">
        <v>96</v>
      </c>
      <c r="C348" s="36">
        <v>80</v>
      </c>
      <c r="D348" s="34">
        <v>27200</v>
      </c>
      <c r="E348" s="34">
        <v>31040</v>
      </c>
      <c r="F348" s="34">
        <v>34960</v>
      </c>
      <c r="G348" s="34">
        <v>38800</v>
      </c>
      <c r="H348" s="34">
        <v>41920</v>
      </c>
      <c r="I348" s="34">
        <v>45040</v>
      </c>
      <c r="J348" s="34">
        <v>48080</v>
      </c>
      <c r="K348" s="34">
        <v>51200</v>
      </c>
    </row>
    <row r="349" spans="1:11">
      <c r="A349" t="str">
        <f t="shared" si="5"/>
        <v>Before 12-31-2008Angelina30</v>
      </c>
      <c r="B349" s="32" t="s">
        <v>97</v>
      </c>
      <c r="C349" s="36">
        <v>30</v>
      </c>
      <c r="D349" s="34">
        <v>10380</v>
      </c>
      <c r="E349" s="34">
        <v>11850</v>
      </c>
      <c r="F349" s="34">
        <v>13350</v>
      </c>
      <c r="G349" s="34">
        <v>14820</v>
      </c>
      <c r="H349" s="34">
        <v>16020</v>
      </c>
      <c r="I349" s="34">
        <v>17190</v>
      </c>
      <c r="J349" s="34">
        <v>18390</v>
      </c>
      <c r="K349" s="34">
        <v>19560</v>
      </c>
    </row>
    <row r="350" spans="1:11">
      <c r="A350" t="str">
        <f t="shared" si="5"/>
        <v>Before 12-31-2008Angelina40</v>
      </c>
      <c r="B350" t="s">
        <v>97</v>
      </c>
      <c r="C350" s="36">
        <v>40</v>
      </c>
      <c r="D350" s="34">
        <v>13840</v>
      </c>
      <c r="E350" s="34">
        <v>15800</v>
      </c>
      <c r="F350" s="34">
        <v>17800</v>
      </c>
      <c r="G350" s="34">
        <v>19760</v>
      </c>
      <c r="H350" s="34">
        <v>21360</v>
      </c>
      <c r="I350" s="34">
        <v>22920</v>
      </c>
      <c r="J350" s="34">
        <v>24520</v>
      </c>
      <c r="K350" s="34">
        <v>26080</v>
      </c>
    </row>
    <row r="351" spans="1:11">
      <c r="A351" t="str">
        <f t="shared" si="5"/>
        <v>Before 12-31-2008Angelina50</v>
      </c>
      <c r="B351" t="s">
        <v>97</v>
      </c>
      <c r="C351" s="36">
        <v>50</v>
      </c>
      <c r="D351" s="34">
        <v>17300</v>
      </c>
      <c r="E351" s="34">
        <v>19750</v>
      </c>
      <c r="F351" s="34">
        <v>22250</v>
      </c>
      <c r="G351" s="34">
        <v>24700</v>
      </c>
      <c r="H351" s="34">
        <v>26700</v>
      </c>
      <c r="I351" s="34">
        <v>28650</v>
      </c>
      <c r="J351" s="34">
        <v>30650</v>
      </c>
      <c r="K351" s="34">
        <v>32600</v>
      </c>
    </row>
    <row r="352" spans="1:11">
      <c r="A352" t="str">
        <f t="shared" si="5"/>
        <v>Before 12-31-2008Angelina60</v>
      </c>
      <c r="B352" t="s">
        <v>97</v>
      </c>
      <c r="C352" s="36">
        <v>60</v>
      </c>
      <c r="D352" s="34">
        <v>20760</v>
      </c>
      <c r="E352" s="34">
        <v>23700</v>
      </c>
      <c r="F352" s="34">
        <v>26700</v>
      </c>
      <c r="G352" s="34">
        <v>29640</v>
      </c>
      <c r="H352" s="34">
        <v>32040</v>
      </c>
      <c r="I352" s="34">
        <v>34380</v>
      </c>
      <c r="J352" s="34">
        <v>36780</v>
      </c>
      <c r="K352" s="34">
        <v>39120</v>
      </c>
    </row>
    <row r="353" spans="1:11">
      <c r="A353" t="str">
        <f t="shared" si="5"/>
        <v>Before 12-31-2008Angelina80</v>
      </c>
      <c r="B353" t="s">
        <v>97</v>
      </c>
      <c r="C353" s="36">
        <v>80</v>
      </c>
      <c r="D353" s="34">
        <v>27680</v>
      </c>
      <c r="E353" s="34">
        <v>31600</v>
      </c>
      <c r="F353" s="34">
        <v>35600</v>
      </c>
      <c r="G353" s="34">
        <v>39520</v>
      </c>
      <c r="H353" s="34">
        <v>42720</v>
      </c>
      <c r="I353" s="34">
        <v>45840</v>
      </c>
      <c r="J353" s="34">
        <v>49040</v>
      </c>
      <c r="K353" s="34">
        <v>52160</v>
      </c>
    </row>
    <row r="354" spans="1:11">
      <c r="A354" t="str">
        <f t="shared" si="5"/>
        <v>Before 12-31-2008Aransas30</v>
      </c>
      <c r="B354" s="32" t="s">
        <v>98</v>
      </c>
      <c r="C354" s="36">
        <v>30</v>
      </c>
      <c r="D354" s="34">
        <v>9780</v>
      </c>
      <c r="E354" s="34">
        <v>11160</v>
      </c>
      <c r="F354" s="34">
        <v>12570</v>
      </c>
      <c r="G354" s="34">
        <v>13950</v>
      </c>
      <c r="H354" s="34">
        <v>15090</v>
      </c>
      <c r="I354" s="34">
        <v>16200</v>
      </c>
      <c r="J354" s="34">
        <v>17310</v>
      </c>
      <c r="K354" s="34">
        <v>18420</v>
      </c>
    </row>
    <row r="355" spans="1:11">
      <c r="A355" t="str">
        <f t="shared" si="5"/>
        <v>Before 12-31-2008Aransas40</v>
      </c>
      <c r="B355" t="s">
        <v>98</v>
      </c>
      <c r="C355" s="36">
        <v>40</v>
      </c>
      <c r="D355" s="34">
        <v>13040</v>
      </c>
      <c r="E355" s="34">
        <v>14880</v>
      </c>
      <c r="F355" s="34">
        <v>16760</v>
      </c>
      <c r="G355" s="34">
        <v>18600</v>
      </c>
      <c r="H355" s="34">
        <v>20120</v>
      </c>
      <c r="I355" s="34">
        <v>21600</v>
      </c>
      <c r="J355" s="34">
        <v>23080</v>
      </c>
      <c r="K355" s="34">
        <v>24560</v>
      </c>
    </row>
    <row r="356" spans="1:11">
      <c r="A356" t="str">
        <f t="shared" si="5"/>
        <v>Before 12-31-2008Aransas50</v>
      </c>
      <c r="B356" t="s">
        <v>98</v>
      </c>
      <c r="C356" s="36">
        <v>50</v>
      </c>
      <c r="D356" s="34">
        <v>16300</v>
      </c>
      <c r="E356" s="34">
        <v>18600</v>
      </c>
      <c r="F356" s="34">
        <v>20950</v>
      </c>
      <c r="G356" s="34">
        <v>23250</v>
      </c>
      <c r="H356" s="34">
        <v>25150</v>
      </c>
      <c r="I356" s="34">
        <v>27000</v>
      </c>
      <c r="J356" s="34">
        <v>28850</v>
      </c>
      <c r="K356" s="34">
        <v>30700</v>
      </c>
    </row>
    <row r="357" spans="1:11">
      <c r="A357" t="str">
        <f t="shared" si="5"/>
        <v>Before 12-31-2008Aransas60</v>
      </c>
      <c r="B357" t="s">
        <v>98</v>
      </c>
      <c r="C357" s="36">
        <v>60</v>
      </c>
      <c r="D357" s="34">
        <v>19560</v>
      </c>
      <c r="E357" s="34">
        <v>22320</v>
      </c>
      <c r="F357" s="34">
        <v>25140</v>
      </c>
      <c r="G357" s="34">
        <v>27900</v>
      </c>
      <c r="H357" s="34">
        <v>30180</v>
      </c>
      <c r="I357" s="34">
        <v>32400</v>
      </c>
      <c r="J357" s="34">
        <v>34620</v>
      </c>
      <c r="K357" s="34">
        <v>36840</v>
      </c>
    </row>
    <row r="358" spans="1:11">
      <c r="A358" t="str">
        <f t="shared" si="5"/>
        <v>Before 12-31-2008Aransas80</v>
      </c>
      <c r="B358" t="s">
        <v>98</v>
      </c>
      <c r="C358" s="36">
        <v>80</v>
      </c>
      <c r="D358" s="34">
        <v>26080</v>
      </c>
      <c r="E358" s="34">
        <v>29760</v>
      </c>
      <c r="F358" s="34">
        <v>33520</v>
      </c>
      <c r="G358" s="34">
        <v>37200</v>
      </c>
      <c r="H358" s="34">
        <v>40240</v>
      </c>
      <c r="I358" s="34">
        <v>43200</v>
      </c>
      <c r="J358" s="34">
        <v>46160</v>
      </c>
      <c r="K358" s="34">
        <v>49120</v>
      </c>
    </row>
    <row r="359" spans="1:11">
      <c r="A359" t="str">
        <f t="shared" si="5"/>
        <v>Before 12-31-2008Atascosa30</v>
      </c>
      <c r="B359" s="32" t="s">
        <v>99</v>
      </c>
      <c r="C359" s="36">
        <v>30</v>
      </c>
      <c r="D359" s="34">
        <v>10530</v>
      </c>
      <c r="E359" s="34">
        <v>12030</v>
      </c>
      <c r="F359" s="34">
        <v>13530</v>
      </c>
      <c r="G359" s="34">
        <v>15030</v>
      </c>
      <c r="H359" s="34">
        <v>16230</v>
      </c>
      <c r="I359" s="34">
        <v>17430</v>
      </c>
      <c r="J359" s="34">
        <v>18630</v>
      </c>
      <c r="K359" s="34">
        <v>19830</v>
      </c>
    </row>
    <row r="360" spans="1:11">
      <c r="A360" t="str">
        <f t="shared" si="5"/>
        <v>Before 12-31-2008Atascosa40</v>
      </c>
      <c r="B360" t="s">
        <v>99</v>
      </c>
      <c r="C360" s="36">
        <v>40</v>
      </c>
      <c r="D360" s="34">
        <v>14040</v>
      </c>
      <c r="E360" s="34">
        <v>16040</v>
      </c>
      <c r="F360" s="34">
        <v>18040</v>
      </c>
      <c r="G360" s="34">
        <v>20040</v>
      </c>
      <c r="H360" s="34">
        <v>21640</v>
      </c>
      <c r="I360" s="34">
        <v>23240</v>
      </c>
      <c r="J360" s="34">
        <v>24840</v>
      </c>
      <c r="K360" s="34">
        <v>26440</v>
      </c>
    </row>
    <row r="361" spans="1:11">
      <c r="A361" t="str">
        <f t="shared" si="5"/>
        <v>Before 12-31-2008Atascosa50</v>
      </c>
      <c r="B361" t="s">
        <v>99</v>
      </c>
      <c r="C361" s="36">
        <v>50</v>
      </c>
      <c r="D361" s="34">
        <v>17550</v>
      </c>
      <c r="E361" s="34">
        <v>20050</v>
      </c>
      <c r="F361" s="34">
        <v>22550</v>
      </c>
      <c r="G361" s="34">
        <v>25050</v>
      </c>
      <c r="H361" s="34">
        <v>27050</v>
      </c>
      <c r="I361" s="34">
        <v>29050</v>
      </c>
      <c r="J361" s="34">
        <v>31050</v>
      </c>
      <c r="K361" s="34">
        <v>33050</v>
      </c>
    </row>
    <row r="362" spans="1:11">
      <c r="A362" t="str">
        <f t="shared" si="5"/>
        <v>Before 12-31-2008Atascosa60</v>
      </c>
      <c r="B362" t="s">
        <v>99</v>
      </c>
      <c r="C362" s="36">
        <v>60</v>
      </c>
      <c r="D362" s="34">
        <v>21060</v>
      </c>
      <c r="E362" s="34">
        <v>24060</v>
      </c>
      <c r="F362" s="34">
        <v>27060</v>
      </c>
      <c r="G362" s="34">
        <v>30060</v>
      </c>
      <c r="H362" s="34">
        <v>32460</v>
      </c>
      <c r="I362" s="34">
        <v>34860</v>
      </c>
      <c r="J362" s="34">
        <v>37260</v>
      </c>
      <c r="K362" s="34">
        <v>39660</v>
      </c>
    </row>
    <row r="363" spans="1:11">
      <c r="A363" t="str">
        <f t="shared" si="5"/>
        <v>Before 12-31-2008Atascosa80</v>
      </c>
      <c r="B363" t="s">
        <v>99</v>
      </c>
      <c r="C363" s="36">
        <v>80</v>
      </c>
      <c r="D363" s="34">
        <v>28080</v>
      </c>
      <c r="E363" s="34">
        <v>32080</v>
      </c>
      <c r="F363" s="34">
        <v>36080</v>
      </c>
      <c r="G363" s="34">
        <v>40080</v>
      </c>
      <c r="H363" s="34">
        <v>43280</v>
      </c>
      <c r="I363" s="34">
        <v>46480</v>
      </c>
      <c r="J363" s="34">
        <v>49680</v>
      </c>
      <c r="K363" s="34">
        <v>52880</v>
      </c>
    </row>
    <row r="364" spans="1:11">
      <c r="A364" t="str">
        <f t="shared" si="5"/>
        <v>Before 12-31-2008Austin30</v>
      </c>
      <c r="B364" s="32" t="s">
        <v>100</v>
      </c>
      <c r="C364" s="36">
        <v>30</v>
      </c>
      <c r="D364" s="34">
        <v>12540</v>
      </c>
      <c r="E364" s="34">
        <v>14340</v>
      </c>
      <c r="F364" s="34">
        <v>16110</v>
      </c>
      <c r="G364" s="34">
        <v>17910</v>
      </c>
      <c r="H364" s="34">
        <v>19350</v>
      </c>
      <c r="I364" s="34">
        <v>20790</v>
      </c>
      <c r="J364" s="34">
        <v>22200</v>
      </c>
      <c r="K364" s="34">
        <v>23640</v>
      </c>
    </row>
    <row r="365" spans="1:11">
      <c r="A365" t="str">
        <f t="shared" si="5"/>
        <v>Before 12-31-2008Austin40</v>
      </c>
      <c r="B365" t="s">
        <v>100</v>
      </c>
      <c r="C365" s="36">
        <v>40</v>
      </c>
      <c r="D365" s="34">
        <v>16720</v>
      </c>
      <c r="E365" s="34">
        <v>19120</v>
      </c>
      <c r="F365" s="34">
        <v>21480</v>
      </c>
      <c r="G365" s="34">
        <v>23880</v>
      </c>
      <c r="H365" s="34">
        <v>25800</v>
      </c>
      <c r="I365" s="34">
        <v>27720</v>
      </c>
      <c r="J365" s="34">
        <v>29600</v>
      </c>
      <c r="K365" s="34">
        <v>31520</v>
      </c>
    </row>
    <row r="366" spans="1:11">
      <c r="A366" t="str">
        <f t="shared" si="5"/>
        <v>Before 12-31-2008Austin50</v>
      </c>
      <c r="B366" t="s">
        <v>100</v>
      </c>
      <c r="C366" s="36">
        <v>50</v>
      </c>
      <c r="D366" s="34">
        <v>20900</v>
      </c>
      <c r="E366" s="34">
        <v>23900</v>
      </c>
      <c r="F366" s="34">
        <v>26850</v>
      </c>
      <c r="G366" s="34">
        <v>29850</v>
      </c>
      <c r="H366" s="34">
        <v>32250</v>
      </c>
      <c r="I366" s="34">
        <v>34650</v>
      </c>
      <c r="J366" s="34">
        <v>37000</v>
      </c>
      <c r="K366" s="34">
        <v>39400</v>
      </c>
    </row>
    <row r="367" spans="1:11">
      <c r="A367" t="str">
        <f t="shared" si="5"/>
        <v>Before 12-31-2008Austin60</v>
      </c>
      <c r="B367" t="s">
        <v>100</v>
      </c>
      <c r="C367" s="36">
        <v>60</v>
      </c>
      <c r="D367" s="34">
        <v>25080</v>
      </c>
      <c r="E367" s="34">
        <v>28680</v>
      </c>
      <c r="F367" s="34">
        <v>32220</v>
      </c>
      <c r="G367" s="34">
        <v>35820</v>
      </c>
      <c r="H367" s="34">
        <v>38700</v>
      </c>
      <c r="I367" s="34">
        <v>41580</v>
      </c>
      <c r="J367" s="34">
        <v>44400</v>
      </c>
      <c r="K367" s="34">
        <v>47280</v>
      </c>
    </row>
    <row r="368" spans="1:11">
      <c r="A368" t="str">
        <f t="shared" si="5"/>
        <v>Before 12-31-2008Austin80</v>
      </c>
      <c r="B368" t="s">
        <v>100</v>
      </c>
      <c r="C368" s="36">
        <v>80</v>
      </c>
      <c r="D368" s="34">
        <v>33440</v>
      </c>
      <c r="E368" s="34">
        <v>38240</v>
      </c>
      <c r="F368" s="34">
        <v>42960</v>
      </c>
      <c r="G368" s="34">
        <v>47760</v>
      </c>
      <c r="H368" s="34">
        <v>51600</v>
      </c>
      <c r="I368" s="34">
        <v>55440</v>
      </c>
      <c r="J368" s="34">
        <v>59200</v>
      </c>
      <c r="K368" s="34">
        <v>63040</v>
      </c>
    </row>
    <row r="369" spans="1:11">
      <c r="A369" t="str">
        <f t="shared" si="5"/>
        <v>Before 12-31-2008Bailey30</v>
      </c>
      <c r="B369" s="32" t="s">
        <v>101</v>
      </c>
      <c r="C369" s="36">
        <v>30</v>
      </c>
      <c r="D369" s="34">
        <v>9780</v>
      </c>
      <c r="E369" s="34">
        <v>11160</v>
      </c>
      <c r="F369" s="34">
        <v>12570</v>
      </c>
      <c r="G369" s="34">
        <v>13950</v>
      </c>
      <c r="H369" s="34">
        <v>15090</v>
      </c>
      <c r="I369" s="34">
        <v>16200</v>
      </c>
      <c r="J369" s="34">
        <v>17310</v>
      </c>
      <c r="K369" s="34">
        <v>18420</v>
      </c>
    </row>
    <row r="370" spans="1:11">
      <c r="A370" t="str">
        <f t="shared" si="5"/>
        <v>Before 12-31-2008Bailey40</v>
      </c>
      <c r="B370" t="s">
        <v>101</v>
      </c>
      <c r="C370" s="36">
        <v>40</v>
      </c>
      <c r="D370" s="34">
        <v>13040</v>
      </c>
      <c r="E370" s="34">
        <v>14880</v>
      </c>
      <c r="F370" s="34">
        <v>16760</v>
      </c>
      <c r="G370" s="34">
        <v>18600</v>
      </c>
      <c r="H370" s="34">
        <v>20120</v>
      </c>
      <c r="I370" s="34">
        <v>21600</v>
      </c>
      <c r="J370" s="34">
        <v>23080</v>
      </c>
      <c r="K370" s="34">
        <v>24560</v>
      </c>
    </row>
    <row r="371" spans="1:11">
      <c r="A371" t="str">
        <f t="shared" si="5"/>
        <v>Before 12-31-2008Bailey50</v>
      </c>
      <c r="B371" t="s">
        <v>101</v>
      </c>
      <c r="C371" s="36">
        <v>50</v>
      </c>
      <c r="D371" s="34">
        <v>16300</v>
      </c>
      <c r="E371" s="34">
        <v>18600</v>
      </c>
      <c r="F371" s="34">
        <v>20950</v>
      </c>
      <c r="G371" s="34">
        <v>23250</v>
      </c>
      <c r="H371" s="34">
        <v>25150</v>
      </c>
      <c r="I371" s="34">
        <v>27000</v>
      </c>
      <c r="J371" s="34">
        <v>28850</v>
      </c>
      <c r="K371" s="34">
        <v>30700</v>
      </c>
    </row>
    <row r="372" spans="1:11">
      <c r="A372" t="str">
        <f t="shared" si="5"/>
        <v>Before 12-31-2008Bailey60</v>
      </c>
      <c r="B372" t="s">
        <v>101</v>
      </c>
      <c r="C372" s="36">
        <v>60</v>
      </c>
      <c r="D372" s="34">
        <v>19560</v>
      </c>
      <c r="E372" s="34">
        <v>22320</v>
      </c>
      <c r="F372" s="34">
        <v>25140</v>
      </c>
      <c r="G372" s="34">
        <v>27900</v>
      </c>
      <c r="H372" s="34">
        <v>30180</v>
      </c>
      <c r="I372" s="34">
        <v>32400</v>
      </c>
      <c r="J372" s="34">
        <v>34620</v>
      </c>
      <c r="K372" s="34">
        <v>36840</v>
      </c>
    </row>
    <row r="373" spans="1:11">
      <c r="A373" t="str">
        <f t="shared" si="5"/>
        <v>Before 12-31-2008Bailey80</v>
      </c>
      <c r="B373" t="s">
        <v>101</v>
      </c>
      <c r="C373" s="36">
        <v>80</v>
      </c>
      <c r="D373" s="34">
        <v>26080</v>
      </c>
      <c r="E373" s="34">
        <v>29760</v>
      </c>
      <c r="F373" s="34">
        <v>33520</v>
      </c>
      <c r="G373" s="34">
        <v>37200</v>
      </c>
      <c r="H373" s="34">
        <v>40240</v>
      </c>
      <c r="I373" s="34">
        <v>43200</v>
      </c>
      <c r="J373" s="34">
        <v>46160</v>
      </c>
      <c r="K373" s="34">
        <v>49120</v>
      </c>
    </row>
    <row r="374" spans="1:11">
      <c r="A374" t="str">
        <f t="shared" si="5"/>
        <v>Before 12-31-2008Baylor30</v>
      </c>
      <c r="B374" s="32" t="s">
        <v>102</v>
      </c>
      <c r="C374" s="36">
        <v>30</v>
      </c>
      <c r="D374" s="34">
        <v>9840</v>
      </c>
      <c r="E374" s="34">
        <v>11220</v>
      </c>
      <c r="F374" s="34">
        <v>12630</v>
      </c>
      <c r="G374" s="34">
        <v>14040</v>
      </c>
      <c r="H374" s="34">
        <v>15150</v>
      </c>
      <c r="I374" s="34">
        <v>16290</v>
      </c>
      <c r="J374" s="34">
        <v>17400</v>
      </c>
      <c r="K374" s="34">
        <v>18540</v>
      </c>
    </row>
    <row r="375" spans="1:11">
      <c r="A375" t="str">
        <f t="shared" si="5"/>
        <v>Before 12-31-2008Baylor40</v>
      </c>
      <c r="B375" t="s">
        <v>102</v>
      </c>
      <c r="C375" s="36">
        <v>40</v>
      </c>
      <c r="D375" s="34">
        <v>13120</v>
      </c>
      <c r="E375" s="34">
        <v>14960</v>
      </c>
      <c r="F375" s="34">
        <v>16840</v>
      </c>
      <c r="G375" s="34">
        <v>18720</v>
      </c>
      <c r="H375" s="34">
        <v>20200</v>
      </c>
      <c r="I375" s="34">
        <v>21720</v>
      </c>
      <c r="J375" s="34">
        <v>23200</v>
      </c>
      <c r="K375" s="34">
        <v>24720</v>
      </c>
    </row>
    <row r="376" spans="1:11">
      <c r="A376" t="str">
        <f t="shared" si="5"/>
        <v>Before 12-31-2008Baylor50</v>
      </c>
      <c r="B376" t="s">
        <v>102</v>
      </c>
      <c r="C376" s="36">
        <v>50</v>
      </c>
      <c r="D376" s="34">
        <v>16400</v>
      </c>
      <c r="E376" s="34">
        <v>18700</v>
      </c>
      <c r="F376" s="34">
        <v>21050</v>
      </c>
      <c r="G376" s="34">
        <v>23400</v>
      </c>
      <c r="H376" s="34">
        <v>25250</v>
      </c>
      <c r="I376" s="34">
        <v>27150</v>
      </c>
      <c r="J376" s="34">
        <v>29000</v>
      </c>
      <c r="K376" s="34">
        <v>30900</v>
      </c>
    </row>
    <row r="377" spans="1:11">
      <c r="A377" t="str">
        <f t="shared" si="5"/>
        <v>Before 12-31-2008Baylor60</v>
      </c>
      <c r="B377" t="s">
        <v>102</v>
      </c>
      <c r="C377" s="36">
        <v>60</v>
      </c>
      <c r="D377" s="34">
        <v>19680</v>
      </c>
      <c r="E377" s="34">
        <v>22440</v>
      </c>
      <c r="F377" s="34">
        <v>25260</v>
      </c>
      <c r="G377" s="34">
        <v>28080</v>
      </c>
      <c r="H377" s="34">
        <v>30300</v>
      </c>
      <c r="I377" s="34">
        <v>32580</v>
      </c>
      <c r="J377" s="34">
        <v>34800</v>
      </c>
      <c r="K377" s="34">
        <v>37080</v>
      </c>
    </row>
    <row r="378" spans="1:11">
      <c r="A378" t="str">
        <f t="shared" si="5"/>
        <v>Before 12-31-2008Baylor80</v>
      </c>
      <c r="B378" t="s">
        <v>102</v>
      </c>
      <c r="C378" s="36">
        <v>80</v>
      </c>
      <c r="D378" s="34">
        <v>26240</v>
      </c>
      <c r="E378" s="34">
        <v>29920</v>
      </c>
      <c r="F378" s="34">
        <v>33680</v>
      </c>
      <c r="G378" s="34">
        <v>37440</v>
      </c>
      <c r="H378" s="34">
        <v>40400</v>
      </c>
      <c r="I378" s="34">
        <v>43440</v>
      </c>
      <c r="J378" s="34">
        <v>46400</v>
      </c>
      <c r="K378" s="34">
        <v>49440</v>
      </c>
    </row>
    <row r="379" spans="1:11">
      <c r="A379" t="str">
        <f t="shared" si="5"/>
        <v>Before 12-31-2008Bee30</v>
      </c>
      <c r="B379" s="32" t="s">
        <v>103</v>
      </c>
      <c r="C379" s="36">
        <v>30</v>
      </c>
      <c r="D379" s="34">
        <v>9900</v>
      </c>
      <c r="E379" s="34">
        <v>11340</v>
      </c>
      <c r="F379" s="34">
        <v>12750</v>
      </c>
      <c r="G379" s="34">
        <v>14160</v>
      </c>
      <c r="H379" s="34">
        <v>15300</v>
      </c>
      <c r="I379" s="34">
        <v>16440</v>
      </c>
      <c r="J379" s="34">
        <v>17550</v>
      </c>
      <c r="K379" s="34">
        <v>18690</v>
      </c>
    </row>
    <row r="380" spans="1:11">
      <c r="A380" t="str">
        <f t="shared" si="5"/>
        <v>Before 12-31-2008Bee40</v>
      </c>
      <c r="B380" t="s">
        <v>103</v>
      </c>
      <c r="C380" s="36">
        <v>40</v>
      </c>
      <c r="D380" s="34">
        <v>13200</v>
      </c>
      <c r="E380" s="34">
        <v>15120</v>
      </c>
      <c r="F380" s="34">
        <v>17000</v>
      </c>
      <c r="G380" s="34">
        <v>18880</v>
      </c>
      <c r="H380" s="34">
        <v>20400</v>
      </c>
      <c r="I380" s="34">
        <v>21920</v>
      </c>
      <c r="J380" s="34">
        <v>23400</v>
      </c>
      <c r="K380" s="34">
        <v>24920</v>
      </c>
    </row>
    <row r="381" spans="1:11">
      <c r="A381" t="str">
        <f t="shared" si="5"/>
        <v>Before 12-31-2008Bee50</v>
      </c>
      <c r="B381" t="s">
        <v>103</v>
      </c>
      <c r="C381" s="36">
        <v>50</v>
      </c>
      <c r="D381" s="34">
        <v>16500</v>
      </c>
      <c r="E381" s="34">
        <v>18900</v>
      </c>
      <c r="F381" s="34">
        <v>21250</v>
      </c>
      <c r="G381" s="34">
        <v>23600</v>
      </c>
      <c r="H381" s="34">
        <v>25500</v>
      </c>
      <c r="I381" s="34">
        <v>27400</v>
      </c>
      <c r="J381" s="34">
        <v>29250</v>
      </c>
      <c r="K381" s="34">
        <v>31150</v>
      </c>
    </row>
    <row r="382" spans="1:11">
      <c r="A382" t="str">
        <f t="shared" si="5"/>
        <v>Before 12-31-2008Bee60</v>
      </c>
      <c r="B382" t="s">
        <v>103</v>
      </c>
      <c r="C382" s="36">
        <v>60</v>
      </c>
      <c r="D382" s="34">
        <v>19800</v>
      </c>
      <c r="E382" s="34">
        <v>22680</v>
      </c>
      <c r="F382" s="34">
        <v>25500</v>
      </c>
      <c r="G382" s="34">
        <v>28320</v>
      </c>
      <c r="H382" s="34">
        <v>30600</v>
      </c>
      <c r="I382" s="34">
        <v>32880</v>
      </c>
      <c r="J382" s="34">
        <v>35100</v>
      </c>
      <c r="K382" s="34">
        <v>37380</v>
      </c>
    </row>
    <row r="383" spans="1:11">
      <c r="A383" t="str">
        <f t="shared" si="5"/>
        <v>Before 12-31-2008Bee80</v>
      </c>
      <c r="B383" t="s">
        <v>103</v>
      </c>
      <c r="C383" s="36">
        <v>80</v>
      </c>
      <c r="D383" s="34">
        <v>26400</v>
      </c>
      <c r="E383" s="34">
        <v>30240</v>
      </c>
      <c r="F383" s="34">
        <v>34000</v>
      </c>
      <c r="G383" s="34">
        <v>37760</v>
      </c>
      <c r="H383" s="34">
        <v>40800</v>
      </c>
      <c r="I383" s="34">
        <v>43840</v>
      </c>
      <c r="J383" s="34">
        <v>46800</v>
      </c>
      <c r="K383" s="34">
        <v>49840</v>
      </c>
    </row>
    <row r="384" spans="1:11">
      <c r="A384" t="str">
        <f t="shared" si="5"/>
        <v>Before 12-31-2008Blanco30</v>
      </c>
      <c r="B384" s="32" t="s">
        <v>104</v>
      </c>
      <c r="C384" s="36">
        <v>30</v>
      </c>
      <c r="D384" s="34">
        <v>12210</v>
      </c>
      <c r="E384" s="34">
        <v>13950</v>
      </c>
      <c r="F384" s="34">
        <v>15690</v>
      </c>
      <c r="G384" s="34">
        <v>17430</v>
      </c>
      <c r="H384" s="34">
        <v>18810</v>
      </c>
      <c r="I384" s="34">
        <v>20220</v>
      </c>
      <c r="J384" s="34">
        <v>21600</v>
      </c>
      <c r="K384" s="34">
        <v>23010</v>
      </c>
    </row>
    <row r="385" spans="1:11">
      <c r="A385" t="str">
        <f t="shared" si="5"/>
        <v>Before 12-31-2008Blanco40</v>
      </c>
      <c r="B385" t="s">
        <v>104</v>
      </c>
      <c r="C385" s="36">
        <v>40</v>
      </c>
      <c r="D385" s="34">
        <v>16280</v>
      </c>
      <c r="E385" s="34">
        <v>18600</v>
      </c>
      <c r="F385" s="34">
        <v>20920</v>
      </c>
      <c r="G385" s="34">
        <v>23240</v>
      </c>
      <c r="H385" s="34">
        <v>25080</v>
      </c>
      <c r="I385" s="34">
        <v>26960</v>
      </c>
      <c r="J385" s="34">
        <v>28800</v>
      </c>
      <c r="K385" s="34">
        <v>30680</v>
      </c>
    </row>
    <row r="386" spans="1:11">
      <c r="A386" t="str">
        <f t="shared" si="5"/>
        <v>Before 12-31-2008Blanco50</v>
      </c>
      <c r="B386" t="s">
        <v>104</v>
      </c>
      <c r="C386" s="36">
        <v>50</v>
      </c>
      <c r="D386" s="34">
        <v>20350</v>
      </c>
      <c r="E386" s="34">
        <v>23250</v>
      </c>
      <c r="F386" s="34">
        <v>26150</v>
      </c>
      <c r="G386" s="34">
        <v>29050</v>
      </c>
      <c r="H386" s="34">
        <v>31350</v>
      </c>
      <c r="I386" s="34">
        <v>33700</v>
      </c>
      <c r="J386" s="34">
        <v>36000</v>
      </c>
      <c r="K386" s="34">
        <v>38350</v>
      </c>
    </row>
    <row r="387" spans="1:11">
      <c r="A387" t="str">
        <f t="shared" si="5"/>
        <v>Before 12-31-2008Blanco60</v>
      </c>
      <c r="B387" t="s">
        <v>104</v>
      </c>
      <c r="C387" s="36">
        <v>60</v>
      </c>
      <c r="D387" s="34">
        <v>24420</v>
      </c>
      <c r="E387" s="34">
        <v>27900</v>
      </c>
      <c r="F387" s="34">
        <v>31380</v>
      </c>
      <c r="G387" s="34">
        <v>34860</v>
      </c>
      <c r="H387" s="34">
        <v>37620</v>
      </c>
      <c r="I387" s="34">
        <v>40440</v>
      </c>
      <c r="J387" s="34">
        <v>43200</v>
      </c>
      <c r="K387" s="34">
        <v>46020</v>
      </c>
    </row>
    <row r="388" spans="1:11">
      <c r="A388" t="str">
        <f t="shared" si="5"/>
        <v>Before 12-31-2008Blanco80</v>
      </c>
      <c r="B388" t="s">
        <v>104</v>
      </c>
      <c r="C388" s="36">
        <v>80</v>
      </c>
      <c r="D388" s="34">
        <v>32560</v>
      </c>
      <c r="E388" s="34">
        <v>37200</v>
      </c>
      <c r="F388" s="34">
        <v>41840</v>
      </c>
      <c r="G388" s="34">
        <v>46480</v>
      </c>
      <c r="H388" s="34">
        <v>50160</v>
      </c>
      <c r="I388" s="34">
        <v>53920</v>
      </c>
      <c r="J388" s="34">
        <v>57600</v>
      </c>
      <c r="K388" s="34">
        <v>61360</v>
      </c>
    </row>
    <row r="389" spans="1:11">
      <c r="A389" t="str">
        <f t="shared" ref="A389:A452" si="6">CONCATENATE($B$1,B389,C389)</f>
        <v>Before 12-31-2008Borden30</v>
      </c>
      <c r="B389" s="32" t="s">
        <v>105</v>
      </c>
      <c r="C389" s="36">
        <v>30</v>
      </c>
      <c r="D389" s="34">
        <v>9990</v>
      </c>
      <c r="E389" s="34">
        <v>11400</v>
      </c>
      <c r="F389" s="34">
        <v>12840</v>
      </c>
      <c r="G389" s="34">
        <v>14250</v>
      </c>
      <c r="H389" s="34">
        <v>15390</v>
      </c>
      <c r="I389" s="34">
        <v>16530</v>
      </c>
      <c r="J389" s="34">
        <v>17670</v>
      </c>
      <c r="K389" s="34">
        <v>18810</v>
      </c>
    </row>
    <row r="390" spans="1:11">
      <c r="A390" t="str">
        <f t="shared" si="6"/>
        <v>Before 12-31-2008Borden40</v>
      </c>
      <c r="B390" t="s">
        <v>105</v>
      </c>
      <c r="C390" s="36">
        <v>40</v>
      </c>
      <c r="D390" s="34">
        <v>13320</v>
      </c>
      <c r="E390" s="34">
        <v>15200</v>
      </c>
      <c r="F390" s="34">
        <v>17120</v>
      </c>
      <c r="G390" s="34">
        <v>19000</v>
      </c>
      <c r="H390" s="34">
        <v>20520</v>
      </c>
      <c r="I390" s="34">
        <v>22040</v>
      </c>
      <c r="J390" s="34">
        <v>23560</v>
      </c>
      <c r="K390" s="34">
        <v>25080</v>
      </c>
    </row>
    <row r="391" spans="1:11">
      <c r="A391" t="str">
        <f t="shared" si="6"/>
        <v>Before 12-31-2008Borden50</v>
      </c>
      <c r="B391" t="s">
        <v>105</v>
      </c>
      <c r="C391" s="36">
        <v>50</v>
      </c>
      <c r="D391" s="34">
        <v>16650</v>
      </c>
      <c r="E391" s="34">
        <v>19000</v>
      </c>
      <c r="F391" s="34">
        <v>21400</v>
      </c>
      <c r="G391" s="34">
        <v>23750</v>
      </c>
      <c r="H391" s="34">
        <v>25650</v>
      </c>
      <c r="I391" s="34">
        <v>27550</v>
      </c>
      <c r="J391" s="34">
        <v>29450</v>
      </c>
      <c r="K391" s="34">
        <v>31350</v>
      </c>
    </row>
    <row r="392" spans="1:11">
      <c r="A392" t="str">
        <f t="shared" si="6"/>
        <v>Before 12-31-2008Borden60</v>
      </c>
      <c r="B392" t="s">
        <v>105</v>
      </c>
      <c r="C392" s="36">
        <v>60</v>
      </c>
      <c r="D392" s="34">
        <v>19980</v>
      </c>
      <c r="E392" s="34">
        <v>22800</v>
      </c>
      <c r="F392" s="34">
        <v>25680</v>
      </c>
      <c r="G392" s="34">
        <v>28500</v>
      </c>
      <c r="H392" s="34">
        <v>30780</v>
      </c>
      <c r="I392" s="34">
        <v>33060</v>
      </c>
      <c r="J392" s="34">
        <v>35340</v>
      </c>
      <c r="K392" s="34">
        <v>37620</v>
      </c>
    </row>
    <row r="393" spans="1:11">
      <c r="A393" t="str">
        <f t="shared" si="6"/>
        <v>Before 12-31-2008Borden80</v>
      </c>
      <c r="B393" t="s">
        <v>105</v>
      </c>
      <c r="C393" s="36">
        <v>80</v>
      </c>
      <c r="D393" s="34">
        <v>26640</v>
      </c>
      <c r="E393" s="34">
        <v>30400</v>
      </c>
      <c r="F393" s="34">
        <v>34240</v>
      </c>
      <c r="G393" s="34">
        <v>38000</v>
      </c>
      <c r="H393" s="34">
        <v>41040</v>
      </c>
      <c r="I393" s="34">
        <v>44080</v>
      </c>
      <c r="J393" s="34">
        <v>47120</v>
      </c>
      <c r="K393" s="34">
        <v>50160</v>
      </c>
    </row>
    <row r="394" spans="1:11">
      <c r="A394" t="str">
        <f t="shared" si="6"/>
        <v>Before 12-31-2008Bosque30</v>
      </c>
      <c r="B394" s="32" t="s">
        <v>106</v>
      </c>
      <c r="C394" s="36">
        <v>30</v>
      </c>
      <c r="D394" s="34">
        <v>10920</v>
      </c>
      <c r="E394" s="34">
        <v>12480</v>
      </c>
      <c r="F394" s="34">
        <v>14040</v>
      </c>
      <c r="G394" s="34">
        <v>15600</v>
      </c>
      <c r="H394" s="34">
        <v>16860</v>
      </c>
      <c r="I394" s="34">
        <v>18120</v>
      </c>
      <c r="J394" s="34">
        <v>19350</v>
      </c>
      <c r="K394" s="34">
        <v>20610</v>
      </c>
    </row>
    <row r="395" spans="1:11">
      <c r="A395" t="str">
        <f t="shared" si="6"/>
        <v>Before 12-31-2008Bosque40</v>
      </c>
      <c r="B395" t="s">
        <v>106</v>
      </c>
      <c r="C395" s="36">
        <v>40</v>
      </c>
      <c r="D395" s="34">
        <v>14560</v>
      </c>
      <c r="E395" s="34">
        <v>16640</v>
      </c>
      <c r="F395" s="34">
        <v>18720</v>
      </c>
      <c r="G395" s="34">
        <v>20800</v>
      </c>
      <c r="H395" s="34">
        <v>22480</v>
      </c>
      <c r="I395" s="34">
        <v>24160</v>
      </c>
      <c r="J395" s="34">
        <v>25800</v>
      </c>
      <c r="K395" s="34">
        <v>27480</v>
      </c>
    </row>
    <row r="396" spans="1:11">
      <c r="A396" t="str">
        <f t="shared" si="6"/>
        <v>Before 12-31-2008Bosque50</v>
      </c>
      <c r="B396" t="s">
        <v>106</v>
      </c>
      <c r="C396" s="36">
        <v>50</v>
      </c>
      <c r="D396" s="34">
        <v>18200</v>
      </c>
      <c r="E396" s="34">
        <v>20800</v>
      </c>
      <c r="F396" s="34">
        <v>23400</v>
      </c>
      <c r="G396" s="34">
        <v>26000</v>
      </c>
      <c r="H396" s="34">
        <v>28100</v>
      </c>
      <c r="I396" s="34">
        <v>30200</v>
      </c>
      <c r="J396" s="34">
        <v>32250</v>
      </c>
      <c r="K396" s="34">
        <v>34350</v>
      </c>
    </row>
    <row r="397" spans="1:11">
      <c r="A397" t="str">
        <f t="shared" si="6"/>
        <v>Before 12-31-2008Bosque60</v>
      </c>
      <c r="B397" t="s">
        <v>106</v>
      </c>
      <c r="C397" s="36">
        <v>60</v>
      </c>
      <c r="D397" s="34">
        <v>21840</v>
      </c>
      <c r="E397" s="34">
        <v>24960</v>
      </c>
      <c r="F397" s="34">
        <v>28080</v>
      </c>
      <c r="G397" s="34">
        <v>31200</v>
      </c>
      <c r="H397" s="34">
        <v>33720</v>
      </c>
      <c r="I397" s="34">
        <v>36240</v>
      </c>
      <c r="J397" s="34">
        <v>38700</v>
      </c>
      <c r="K397" s="34">
        <v>41220</v>
      </c>
    </row>
    <row r="398" spans="1:11">
      <c r="A398" t="str">
        <f t="shared" si="6"/>
        <v>Before 12-31-2008Bosque80</v>
      </c>
      <c r="B398" t="s">
        <v>106</v>
      </c>
      <c r="C398" s="36">
        <v>80</v>
      </c>
      <c r="D398" s="34">
        <v>29120</v>
      </c>
      <c r="E398" s="34">
        <v>33280</v>
      </c>
      <c r="F398" s="34">
        <v>37440</v>
      </c>
      <c r="G398" s="34">
        <v>41600</v>
      </c>
      <c r="H398" s="34">
        <v>44960</v>
      </c>
      <c r="I398" s="34">
        <v>48320</v>
      </c>
      <c r="J398" s="34">
        <v>51600</v>
      </c>
      <c r="K398" s="34">
        <v>54960</v>
      </c>
    </row>
    <row r="399" spans="1:11">
      <c r="A399" t="str">
        <f t="shared" si="6"/>
        <v>Before 12-31-2008Brazoria30</v>
      </c>
      <c r="B399" s="32" t="s">
        <v>107</v>
      </c>
      <c r="C399" s="36">
        <v>30</v>
      </c>
      <c r="D399" s="34">
        <v>15420</v>
      </c>
      <c r="E399" s="34">
        <v>17640</v>
      </c>
      <c r="F399" s="34">
        <v>19830</v>
      </c>
      <c r="G399" s="34">
        <v>22020</v>
      </c>
      <c r="H399" s="34">
        <v>23790</v>
      </c>
      <c r="I399" s="34">
        <v>25560</v>
      </c>
      <c r="J399" s="34">
        <v>27330</v>
      </c>
      <c r="K399" s="34">
        <v>29070</v>
      </c>
    </row>
    <row r="400" spans="1:11">
      <c r="A400" t="str">
        <f t="shared" si="6"/>
        <v>Before 12-31-2008Brazoria40</v>
      </c>
      <c r="B400" t="s">
        <v>107</v>
      </c>
      <c r="C400" s="36">
        <v>40</v>
      </c>
      <c r="D400" s="34">
        <v>20560</v>
      </c>
      <c r="E400" s="34">
        <v>23520</v>
      </c>
      <c r="F400" s="34">
        <v>26440</v>
      </c>
      <c r="G400" s="34">
        <v>29360</v>
      </c>
      <c r="H400" s="34">
        <v>31720</v>
      </c>
      <c r="I400" s="34">
        <v>34080</v>
      </c>
      <c r="J400" s="34">
        <v>36440</v>
      </c>
      <c r="K400" s="34">
        <v>38760</v>
      </c>
    </row>
    <row r="401" spans="1:11">
      <c r="A401" t="str">
        <f t="shared" si="6"/>
        <v>Before 12-31-2008Brazoria50</v>
      </c>
      <c r="B401" t="s">
        <v>107</v>
      </c>
      <c r="C401" s="36">
        <v>50</v>
      </c>
      <c r="D401" s="34">
        <v>25700</v>
      </c>
      <c r="E401" s="34">
        <v>29400</v>
      </c>
      <c r="F401" s="34">
        <v>33050</v>
      </c>
      <c r="G401" s="34">
        <v>36700</v>
      </c>
      <c r="H401" s="34">
        <v>39650</v>
      </c>
      <c r="I401" s="34">
        <v>42600</v>
      </c>
      <c r="J401" s="34">
        <v>45550</v>
      </c>
      <c r="K401" s="34">
        <v>48450</v>
      </c>
    </row>
    <row r="402" spans="1:11">
      <c r="A402" t="str">
        <f t="shared" si="6"/>
        <v>Before 12-31-2008Brazoria60</v>
      </c>
      <c r="B402" t="s">
        <v>107</v>
      </c>
      <c r="C402" s="36">
        <v>60</v>
      </c>
      <c r="D402" s="34">
        <v>30840</v>
      </c>
      <c r="E402" s="34">
        <v>35280</v>
      </c>
      <c r="F402" s="34">
        <v>39660</v>
      </c>
      <c r="G402" s="34">
        <v>44040</v>
      </c>
      <c r="H402" s="34">
        <v>47580</v>
      </c>
      <c r="I402" s="34">
        <v>51120</v>
      </c>
      <c r="J402" s="34">
        <v>54660</v>
      </c>
      <c r="K402" s="34">
        <v>58140</v>
      </c>
    </row>
    <row r="403" spans="1:11">
      <c r="A403" t="str">
        <f t="shared" si="6"/>
        <v>Before 12-31-2008Brazoria80</v>
      </c>
      <c r="B403" t="s">
        <v>107</v>
      </c>
      <c r="C403" s="36">
        <v>80</v>
      </c>
      <c r="D403" s="34">
        <v>41120</v>
      </c>
      <c r="E403" s="34">
        <v>47040</v>
      </c>
      <c r="F403" s="34">
        <v>52880</v>
      </c>
      <c r="G403" s="34">
        <v>58720</v>
      </c>
      <c r="H403" s="34">
        <v>63440</v>
      </c>
      <c r="I403" s="34">
        <v>68160</v>
      </c>
      <c r="J403" s="34">
        <v>72880</v>
      </c>
      <c r="K403" s="34">
        <v>77520</v>
      </c>
    </row>
    <row r="404" spans="1:11">
      <c r="A404" t="str">
        <f t="shared" si="6"/>
        <v>Before 12-31-2008Brewster30</v>
      </c>
      <c r="B404" s="32" t="s">
        <v>108</v>
      </c>
      <c r="C404" s="36">
        <v>30</v>
      </c>
      <c r="D404" s="34">
        <v>9780</v>
      </c>
      <c r="E404" s="34">
        <v>11160</v>
      </c>
      <c r="F404" s="34">
        <v>12570</v>
      </c>
      <c r="G404" s="34">
        <v>13950</v>
      </c>
      <c r="H404" s="34">
        <v>15090</v>
      </c>
      <c r="I404" s="34">
        <v>16200</v>
      </c>
      <c r="J404" s="34">
        <v>17310</v>
      </c>
      <c r="K404" s="34">
        <v>18420</v>
      </c>
    </row>
    <row r="405" spans="1:11">
      <c r="A405" t="str">
        <f t="shared" si="6"/>
        <v>Before 12-31-2008Brewster40</v>
      </c>
      <c r="B405" t="s">
        <v>108</v>
      </c>
      <c r="C405" s="36">
        <v>40</v>
      </c>
      <c r="D405" s="34">
        <v>13040</v>
      </c>
      <c r="E405" s="34">
        <v>14880</v>
      </c>
      <c r="F405" s="34">
        <v>16760</v>
      </c>
      <c r="G405" s="34">
        <v>18600</v>
      </c>
      <c r="H405" s="34">
        <v>20120</v>
      </c>
      <c r="I405" s="34">
        <v>21600</v>
      </c>
      <c r="J405" s="34">
        <v>23080</v>
      </c>
      <c r="K405" s="34">
        <v>24560</v>
      </c>
    </row>
    <row r="406" spans="1:11">
      <c r="A406" t="str">
        <f t="shared" si="6"/>
        <v>Before 12-31-2008Brewster50</v>
      </c>
      <c r="B406" t="s">
        <v>108</v>
      </c>
      <c r="C406" s="36">
        <v>50</v>
      </c>
      <c r="D406" s="34">
        <v>16300</v>
      </c>
      <c r="E406" s="34">
        <v>18600</v>
      </c>
      <c r="F406" s="34">
        <v>20950</v>
      </c>
      <c r="G406" s="34">
        <v>23250</v>
      </c>
      <c r="H406" s="34">
        <v>25150</v>
      </c>
      <c r="I406" s="34">
        <v>27000</v>
      </c>
      <c r="J406" s="34">
        <v>28850</v>
      </c>
      <c r="K406" s="34">
        <v>30700</v>
      </c>
    </row>
    <row r="407" spans="1:11">
      <c r="A407" t="str">
        <f t="shared" si="6"/>
        <v>Before 12-31-2008Brewster60</v>
      </c>
      <c r="B407" t="s">
        <v>108</v>
      </c>
      <c r="C407" s="36">
        <v>60</v>
      </c>
      <c r="D407" s="34">
        <v>19560</v>
      </c>
      <c r="E407" s="34">
        <v>22320</v>
      </c>
      <c r="F407" s="34">
        <v>25140</v>
      </c>
      <c r="G407" s="34">
        <v>27900</v>
      </c>
      <c r="H407" s="34">
        <v>30180</v>
      </c>
      <c r="I407" s="34">
        <v>32400</v>
      </c>
      <c r="J407" s="34">
        <v>34620</v>
      </c>
      <c r="K407" s="34">
        <v>36840</v>
      </c>
    </row>
    <row r="408" spans="1:11">
      <c r="A408" t="str">
        <f t="shared" si="6"/>
        <v>Before 12-31-2008Brewster80</v>
      </c>
      <c r="B408" t="s">
        <v>108</v>
      </c>
      <c r="C408" s="36">
        <v>80</v>
      </c>
      <c r="D408" s="34">
        <v>26080</v>
      </c>
      <c r="E408" s="34">
        <v>29760</v>
      </c>
      <c r="F408" s="34">
        <v>33520</v>
      </c>
      <c r="G408" s="34">
        <v>37200</v>
      </c>
      <c r="H408" s="34">
        <v>40240</v>
      </c>
      <c r="I408" s="34">
        <v>43200</v>
      </c>
      <c r="J408" s="34">
        <v>46160</v>
      </c>
      <c r="K408" s="34">
        <v>49120</v>
      </c>
    </row>
    <row r="409" spans="1:11">
      <c r="A409" t="str">
        <f t="shared" si="6"/>
        <v>Before 12-31-2008Briscoe30</v>
      </c>
      <c r="B409" s="32" t="s">
        <v>109</v>
      </c>
      <c r="C409" s="36">
        <v>30</v>
      </c>
      <c r="D409" s="34">
        <v>9780</v>
      </c>
      <c r="E409" s="34">
        <v>11160</v>
      </c>
      <c r="F409" s="34">
        <v>12570</v>
      </c>
      <c r="G409" s="34">
        <v>13950</v>
      </c>
      <c r="H409" s="34">
        <v>15090</v>
      </c>
      <c r="I409" s="34">
        <v>16200</v>
      </c>
      <c r="J409" s="34">
        <v>17310</v>
      </c>
      <c r="K409" s="34">
        <v>18420</v>
      </c>
    </row>
    <row r="410" spans="1:11">
      <c r="A410" t="str">
        <f t="shared" si="6"/>
        <v>Before 12-31-2008Briscoe40</v>
      </c>
      <c r="B410" t="s">
        <v>109</v>
      </c>
      <c r="C410" s="36">
        <v>40</v>
      </c>
      <c r="D410" s="34">
        <v>13040</v>
      </c>
      <c r="E410" s="34">
        <v>14880</v>
      </c>
      <c r="F410" s="34">
        <v>16760</v>
      </c>
      <c r="G410" s="34">
        <v>18600</v>
      </c>
      <c r="H410" s="34">
        <v>20120</v>
      </c>
      <c r="I410" s="34">
        <v>21600</v>
      </c>
      <c r="J410" s="34">
        <v>23080</v>
      </c>
      <c r="K410" s="34">
        <v>24560</v>
      </c>
    </row>
    <row r="411" spans="1:11">
      <c r="A411" t="str">
        <f t="shared" si="6"/>
        <v>Before 12-31-2008Briscoe50</v>
      </c>
      <c r="B411" t="s">
        <v>109</v>
      </c>
      <c r="C411" s="36">
        <v>50</v>
      </c>
      <c r="D411" s="34">
        <v>16300</v>
      </c>
      <c r="E411" s="34">
        <v>18600</v>
      </c>
      <c r="F411" s="34">
        <v>20950</v>
      </c>
      <c r="G411" s="34">
        <v>23250</v>
      </c>
      <c r="H411" s="34">
        <v>25150</v>
      </c>
      <c r="I411" s="34">
        <v>27000</v>
      </c>
      <c r="J411" s="34">
        <v>28850</v>
      </c>
      <c r="K411" s="34">
        <v>30700</v>
      </c>
    </row>
    <row r="412" spans="1:11">
      <c r="A412" t="str">
        <f t="shared" si="6"/>
        <v>Before 12-31-2008Briscoe60</v>
      </c>
      <c r="B412" t="s">
        <v>109</v>
      </c>
      <c r="C412" s="36">
        <v>60</v>
      </c>
      <c r="D412" s="34">
        <v>19560</v>
      </c>
      <c r="E412" s="34">
        <v>22320</v>
      </c>
      <c r="F412" s="34">
        <v>25140</v>
      </c>
      <c r="G412" s="34">
        <v>27900</v>
      </c>
      <c r="H412" s="34">
        <v>30180</v>
      </c>
      <c r="I412" s="34">
        <v>32400</v>
      </c>
      <c r="J412" s="34">
        <v>34620</v>
      </c>
      <c r="K412" s="34">
        <v>36840</v>
      </c>
    </row>
    <row r="413" spans="1:11">
      <c r="A413" t="str">
        <f t="shared" si="6"/>
        <v>Before 12-31-2008Briscoe80</v>
      </c>
      <c r="B413" t="s">
        <v>109</v>
      </c>
      <c r="C413" s="36">
        <v>80</v>
      </c>
      <c r="D413" s="34">
        <v>26080</v>
      </c>
      <c r="E413" s="34">
        <v>29760</v>
      </c>
      <c r="F413" s="34">
        <v>33520</v>
      </c>
      <c r="G413" s="34">
        <v>37200</v>
      </c>
      <c r="H413" s="34">
        <v>40240</v>
      </c>
      <c r="I413" s="34">
        <v>43200</v>
      </c>
      <c r="J413" s="34">
        <v>46160</v>
      </c>
      <c r="K413" s="34">
        <v>49120</v>
      </c>
    </row>
    <row r="414" spans="1:11">
      <c r="A414" t="str">
        <f t="shared" si="6"/>
        <v>Before 12-31-2008Brooks30</v>
      </c>
      <c r="B414" s="32" t="s">
        <v>110</v>
      </c>
      <c r="C414" s="36">
        <v>30</v>
      </c>
      <c r="D414" s="34">
        <v>9780</v>
      </c>
      <c r="E414" s="34">
        <v>11160</v>
      </c>
      <c r="F414" s="34">
        <v>12570</v>
      </c>
      <c r="G414" s="34">
        <v>13950</v>
      </c>
      <c r="H414" s="34">
        <v>15090</v>
      </c>
      <c r="I414" s="34">
        <v>16200</v>
      </c>
      <c r="J414" s="34">
        <v>17310</v>
      </c>
      <c r="K414" s="34">
        <v>18420</v>
      </c>
    </row>
    <row r="415" spans="1:11">
      <c r="A415" t="str">
        <f t="shared" si="6"/>
        <v>Before 12-31-2008Brooks40</v>
      </c>
      <c r="B415" t="s">
        <v>110</v>
      </c>
      <c r="C415" s="36">
        <v>40</v>
      </c>
      <c r="D415" s="34">
        <v>13040</v>
      </c>
      <c r="E415" s="34">
        <v>14880</v>
      </c>
      <c r="F415" s="34">
        <v>16760</v>
      </c>
      <c r="G415" s="34">
        <v>18600</v>
      </c>
      <c r="H415" s="34">
        <v>20120</v>
      </c>
      <c r="I415" s="34">
        <v>21600</v>
      </c>
      <c r="J415" s="34">
        <v>23080</v>
      </c>
      <c r="K415" s="34">
        <v>24560</v>
      </c>
    </row>
    <row r="416" spans="1:11">
      <c r="A416" t="str">
        <f t="shared" si="6"/>
        <v>Before 12-31-2008Brooks50</v>
      </c>
      <c r="B416" t="s">
        <v>110</v>
      </c>
      <c r="C416" s="36">
        <v>50</v>
      </c>
      <c r="D416" s="34">
        <v>16300</v>
      </c>
      <c r="E416" s="34">
        <v>18600</v>
      </c>
      <c r="F416" s="34">
        <v>20950</v>
      </c>
      <c r="G416" s="34">
        <v>23250</v>
      </c>
      <c r="H416" s="34">
        <v>25150</v>
      </c>
      <c r="I416" s="34">
        <v>27000</v>
      </c>
      <c r="J416" s="34">
        <v>28850</v>
      </c>
      <c r="K416" s="34">
        <v>30700</v>
      </c>
    </row>
    <row r="417" spans="1:11">
      <c r="A417" t="str">
        <f t="shared" si="6"/>
        <v>Before 12-31-2008Brooks60</v>
      </c>
      <c r="B417" t="s">
        <v>110</v>
      </c>
      <c r="C417" s="36">
        <v>60</v>
      </c>
      <c r="D417" s="34">
        <v>19560</v>
      </c>
      <c r="E417" s="34">
        <v>22320</v>
      </c>
      <c r="F417" s="34">
        <v>25140</v>
      </c>
      <c r="G417" s="34">
        <v>27900</v>
      </c>
      <c r="H417" s="34">
        <v>30180</v>
      </c>
      <c r="I417" s="34">
        <v>32400</v>
      </c>
      <c r="J417" s="34">
        <v>34620</v>
      </c>
      <c r="K417" s="34">
        <v>36840</v>
      </c>
    </row>
    <row r="418" spans="1:11">
      <c r="A418" t="str">
        <f t="shared" si="6"/>
        <v>Before 12-31-2008Brooks80</v>
      </c>
      <c r="B418" t="s">
        <v>110</v>
      </c>
      <c r="C418" s="36">
        <v>80</v>
      </c>
      <c r="D418" s="34">
        <v>26080</v>
      </c>
      <c r="E418" s="34">
        <v>29760</v>
      </c>
      <c r="F418" s="34">
        <v>33520</v>
      </c>
      <c r="G418" s="34">
        <v>37200</v>
      </c>
      <c r="H418" s="34">
        <v>40240</v>
      </c>
      <c r="I418" s="34">
        <v>43200</v>
      </c>
      <c r="J418" s="34">
        <v>46160</v>
      </c>
      <c r="K418" s="34">
        <v>49120</v>
      </c>
    </row>
    <row r="419" spans="1:11">
      <c r="A419" t="str">
        <f t="shared" si="6"/>
        <v>Before 12-31-2008Brown30</v>
      </c>
      <c r="B419" s="32" t="s">
        <v>111</v>
      </c>
      <c r="C419" s="36">
        <v>30</v>
      </c>
      <c r="D419" s="34">
        <v>10440</v>
      </c>
      <c r="E419" s="34">
        <v>11940</v>
      </c>
      <c r="F419" s="34">
        <v>13440</v>
      </c>
      <c r="G419" s="34">
        <v>14910</v>
      </c>
      <c r="H419" s="34">
        <v>16110</v>
      </c>
      <c r="I419" s="34">
        <v>17310</v>
      </c>
      <c r="J419" s="34">
        <v>18510</v>
      </c>
      <c r="K419" s="34">
        <v>19710</v>
      </c>
    </row>
    <row r="420" spans="1:11">
      <c r="A420" t="str">
        <f t="shared" si="6"/>
        <v>Before 12-31-2008Brown40</v>
      </c>
      <c r="B420" t="s">
        <v>111</v>
      </c>
      <c r="C420" s="36">
        <v>40</v>
      </c>
      <c r="D420" s="34">
        <v>13920</v>
      </c>
      <c r="E420" s="34">
        <v>15920</v>
      </c>
      <c r="F420" s="34">
        <v>17920</v>
      </c>
      <c r="G420" s="34">
        <v>19880</v>
      </c>
      <c r="H420" s="34">
        <v>21480</v>
      </c>
      <c r="I420" s="34">
        <v>23080</v>
      </c>
      <c r="J420" s="34">
        <v>24680</v>
      </c>
      <c r="K420" s="34">
        <v>26280</v>
      </c>
    </row>
    <row r="421" spans="1:11">
      <c r="A421" t="str">
        <f t="shared" si="6"/>
        <v>Before 12-31-2008Brown50</v>
      </c>
      <c r="B421" t="s">
        <v>111</v>
      </c>
      <c r="C421" s="36">
        <v>50</v>
      </c>
      <c r="D421" s="34">
        <v>17400</v>
      </c>
      <c r="E421" s="34">
        <v>19900</v>
      </c>
      <c r="F421" s="34">
        <v>22400</v>
      </c>
      <c r="G421" s="34">
        <v>24850</v>
      </c>
      <c r="H421" s="34">
        <v>26850</v>
      </c>
      <c r="I421" s="34">
        <v>28850</v>
      </c>
      <c r="J421" s="34">
        <v>30850</v>
      </c>
      <c r="K421" s="34">
        <v>32850</v>
      </c>
    </row>
    <row r="422" spans="1:11">
      <c r="A422" t="str">
        <f t="shared" si="6"/>
        <v>Before 12-31-2008Brown60</v>
      </c>
      <c r="B422" t="s">
        <v>111</v>
      </c>
      <c r="C422" s="36">
        <v>60</v>
      </c>
      <c r="D422" s="34">
        <v>20880</v>
      </c>
      <c r="E422" s="34">
        <v>23880</v>
      </c>
      <c r="F422" s="34">
        <v>26880</v>
      </c>
      <c r="G422" s="34">
        <v>29820</v>
      </c>
      <c r="H422" s="34">
        <v>32220</v>
      </c>
      <c r="I422" s="34">
        <v>34620</v>
      </c>
      <c r="J422" s="34">
        <v>37020</v>
      </c>
      <c r="K422" s="34">
        <v>39420</v>
      </c>
    </row>
    <row r="423" spans="1:11">
      <c r="A423" t="str">
        <f t="shared" si="6"/>
        <v>Before 12-31-2008Brown80</v>
      </c>
      <c r="B423" t="s">
        <v>111</v>
      </c>
      <c r="C423" s="36">
        <v>80</v>
      </c>
      <c r="D423" s="34">
        <v>27840</v>
      </c>
      <c r="E423" s="34">
        <v>31840</v>
      </c>
      <c r="F423" s="34">
        <v>35840</v>
      </c>
      <c r="G423" s="34">
        <v>39760</v>
      </c>
      <c r="H423" s="34">
        <v>42960</v>
      </c>
      <c r="I423" s="34">
        <v>46160</v>
      </c>
      <c r="J423" s="34">
        <v>49360</v>
      </c>
      <c r="K423" s="34">
        <v>52560</v>
      </c>
    </row>
    <row r="424" spans="1:11">
      <c r="A424" t="str">
        <f t="shared" si="6"/>
        <v>Before 12-31-2008Burnet30</v>
      </c>
      <c r="B424" s="32" t="s">
        <v>112</v>
      </c>
      <c r="C424" s="36">
        <v>30</v>
      </c>
      <c r="D424" s="34">
        <v>11790</v>
      </c>
      <c r="E424" s="34">
        <v>13470</v>
      </c>
      <c r="F424" s="34">
        <v>15150</v>
      </c>
      <c r="G424" s="34">
        <v>16830</v>
      </c>
      <c r="H424" s="34">
        <v>18180</v>
      </c>
      <c r="I424" s="34">
        <v>19530</v>
      </c>
      <c r="J424" s="34">
        <v>20880</v>
      </c>
      <c r="K424" s="34">
        <v>22230</v>
      </c>
    </row>
    <row r="425" spans="1:11">
      <c r="A425" t="str">
        <f t="shared" si="6"/>
        <v>Before 12-31-2008Burnet40</v>
      </c>
      <c r="B425" t="s">
        <v>112</v>
      </c>
      <c r="C425" s="36">
        <v>40</v>
      </c>
      <c r="D425" s="34">
        <v>15720</v>
      </c>
      <c r="E425" s="34">
        <v>17960</v>
      </c>
      <c r="F425" s="34">
        <v>20200</v>
      </c>
      <c r="G425" s="34">
        <v>22440</v>
      </c>
      <c r="H425" s="34">
        <v>24240</v>
      </c>
      <c r="I425" s="34">
        <v>26040</v>
      </c>
      <c r="J425" s="34">
        <v>27840</v>
      </c>
      <c r="K425" s="34">
        <v>29640</v>
      </c>
    </row>
    <row r="426" spans="1:11">
      <c r="A426" t="str">
        <f t="shared" si="6"/>
        <v>Before 12-31-2008Burnet50</v>
      </c>
      <c r="B426" t="s">
        <v>112</v>
      </c>
      <c r="C426" s="36">
        <v>50</v>
      </c>
      <c r="D426" s="34">
        <v>19650</v>
      </c>
      <c r="E426" s="34">
        <v>22450</v>
      </c>
      <c r="F426" s="34">
        <v>25250</v>
      </c>
      <c r="G426" s="34">
        <v>28050</v>
      </c>
      <c r="H426" s="34">
        <v>30300</v>
      </c>
      <c r="I426" s="34">
        <v>32550</v>
      </c>
      <c r="J426" s="34">
        <v>34800</v>
      </c>
      <c r="K426" s="34">
        <v>37050</v>
      </c>
    </row>
    <row r="427" spans="1:11">
      <c r="A427" t="str">
        <f t="shared" si="6"/>
        <v>Before 12-31-2008Burnet60</v>
      </c>
      <c r="B427" t="s">
        <v>112</v>
      </c>
      <c r="C427" s="36">
        <v>60</v>
      </c>
      <c r="D427" s="34">
        <v>23580</v>
      </c>
      <c r="E427" s="34">
        <v>26940</v>
      </c>
      <c r="F427" s="34">
        <v>30300</v>
      </c>
      <c r="G427" s="34">
        <v>33660</v>
      </c>
      <c r="H427" s="34">
        <v>36360</v>
      </c>
      <c r="I427" s="34">
        <v>39060</v>
      </c>
      <c r="J427" s="34">
        <v>41760</v>
      </c>
      <c r="K427" s="34">
        <v>44460</v>
      </c>
    </row>
    <row r="428" spans="1:11">
      <c r="A428" t="str">
        <f t="shared" si="6"/>
        <v>Before 12-31-2008Burnet80</v>
      </c>
      <c r="B428" t="s">
        <v>112</v>
      </c>
      <c r="C428" s="36">
        <v>80</v>
      </c>
      <c r="D428" s="34">
        <v>31440</v>
      </c>
      <c r="E428" s="34">
        <v>35920</v>
      </c>
      <c r="F428" s="34">
        <v>40400</v>
      </c>
      <c r="G428" s="34">
        <v>44880</v>
      </c>
      <c r="H428" s="34">
        <v>48480</v>
      </c>
      <c r="I428" s="34">
        <v>52080</v>
      </c>
      <c r="J428" s="34">
        <v>55680</v>
      </c>
      <c r="K428" s="34">
        <v>59280</v>
      </c>
    </row>
    <row r="429" spans="1:11">
      <c r="A429" t="str">
        <f t="shared" si="6"/>
        <v>Before 12-31-2008Calhoun30</v>
      </c>
      <c r="B429" s="32" t="s">
        <v>113</v>
      </c>
      <c r="C429" s="36">
        <v>30</v>
      </c>
      <c r="D429" s="34">
        <v>10860</v>
      </c>
      <c r="E429" s="34">
        <v>12420</v>
      </c>
      <c r="F429" s="34">
        <v>13980</v>
      </c>
      <c r="G429" s="34">
        <v>15510</v>
      </c>
      <c r="H429" s="34">
        <v>16770</v>
      </c>
      <c r="I429" s="34">
        <v>18000</v>
      </c>
      <c r="J429" s="34">
        <v>19260</v>
      </c>
      <c r="K429" s="34">
        <v>20490</v>
      </c>
    </row>
    <row r="430" spans="1:11">
      <c r="A430" t="str">
        <f t="shared" si="6"/>
        <v>Before 12-31-2008Calhoun40</v>
      </c>
      <c r="B430" t="s">
        <v>113</v>
      </c>
      <c r="C430" s="36">
        <v>40</v>
      </c>
      <c r="D430" s="34">
        <v>14480</v>
      </c>
      <c r="E430" s="34">
        <v>16560</v>
      </c>
      <c r="F430" s="34">
        <v>18640</v>
      </c>
      <c r="G430" s="34">
        <v>20680</v>
      </c>
      <c r="H430" s="34">
        <v>22360</v>
      </c>
      <c r="I430" s="34">
        <v>24000</v>
      </c>
      <c r="J430" s="34">
        <v>25680</v>
      </c>
      <c r="K430" s="34">
        <v>27320</v>
      </c>
    </row>
    <row r="431" spans="1:11">
      <c r="A431" t="str">
        <f t="shared" si="6"/>
        <v>Before 12-31-2008Calhoun50</v>
      </c>
      <c r="B431" t="s">
        <v>113</v>
      </c>
      <c r="C431" s="36">
        <v>50</v>
      </c>
      <c r="D431" s="34">
        <v>18100</v>
      </c>
      <c r="E431" s="34">
        <v>20700</v>
      </c>
      <c r="F431" s="34">
        <v>23300</v>
      </c>
      <c r="G431" s="34">
        <v>25850</v>
      </c>
      <c r="H431" s="34">
        <v>27950</v>
      </c>
      <c r="I431" s="34">
        <v>30000</v>
      </c>
      <c r="J431" s="34">
        <v>32100</v>
      </c>
      <c r="K431" s="34">
        <v>34150</v>
      </c>
    </row>
    <row r="432" spans="1:11">
      <c r="A432" t="str">
        <f t="shared" si="6"/>
        <v>Before 12-31-2008Calhoun60</v>
      </c>
      <c r="B432" t="s">
        <v>113</v>
      </c>
      <c r="C432" s="36">
        <v>60</v>
      </c>
      <c r="D432" s="34">
        <v>21720</v>
      </c>
      <c r="E432" s="34">
        <v>24840</v>
      </c>
      <c r="F432" s="34">
        <v>27960</v>
      </c>
      <c r="G432" s="34">
        <v>31020</v>
      </c>
      <c r="H432" s="34">
        <v>33540</v>
      </c>
      <c r="I432" s="34">
        <v>36000</v>
      </c>
      <c r="J432" s="34">
        <v>38520</v>
      </c>
      <c r="K432" s="34">
        <v>40980</v>
      </c>
    </row>
    <row r="433" spans="1:11">
      <c r="A433" t="str">
        <f t="shared" si="6"/>
        <v>Before 12-31-2008Calhoun80</v>
      </c>
      <c r="B433" t="s">
        <v>113</v>
      </c>
      <c r="C433" s="36">
        <v>80</v>
      </c>
      <c r="D433" s="34">
        <v>28960</v>
      </c>
      <c r="E433" s="34">
        <v>33120</v>
      </c>
      <c r="F433" s="34">
        <v>37280</v>
      </c>
      <c r="G433" s="34">
        <v>41360</v>
      </c>
      <c r="H433" s="34">
        <v>44720</v>
      </c>
      <c r="I433" s="34">
        <v>48000</v>
      </c>
      <c r="J433" s="34">
        <v>51360</v>
      </c>
      <c r="K433" s="34">
        <v>54640</v>
      </c>
    </row>
    <row r="434" spans="1:11">
      <c r="A434" t="str">
        <f t="shared" si="6"/>
        <v>Before 12-31-2008Camp30</v>
      </c>
      <c r="B434" s="32" t="s">
        <v>114</v>
      </c>
      <c r="C434" s="36">
        <v>30</v>
      </c>
      <c r="D434" s="34">
        <v>9780</v>
      </c>
      <c r="E434" s="34">
        <v>11160</v>
      </c>
      <c r="F434" s="34">
        <v>12570</v>
      </c>
      <c r="G434" s="34">
        <v>13950</v>
      </c>
      <c r="H434" s="34">
        <v>15090</v>
      </c>
      <c r="I434" s="34">
        <v>16200</v>
      </c>
      <c r="J434" s="34">
        <v>17310</v>
      </c>
      <c r="K434" s="34">
        <v>18420</v>
      </c>
    </row>
    <row r="435" spans="1:11">
      <c r="A435" t="str">
        <f t="shared" si="6"/>
        <v>Before 12-31-2008Camp40</v>
      </c>
      <c r="B435" t="s">
        <v>114</v>
      </c>
      <c r="C435" s="36">
        <v>40</v>
      </c>
      <c r="D435" s="34">
        <v>13040</v>
      </c>
      <c r="E435" s="34">
        <v>14880</v>
      </c>
      <c r="F435" s="34">
        <v>16760</v>
      </c>
      <c r="G435" s="34">
        <v>18600</v>
      </c>
      <c r="H435" s="34">
        <v>20120</v>
      </c>
      <c r="I435" s="34">
        <v>21600</v>
      </c>
      <c r="J435" s="34">
        <v>23080</v>
      </c>
      <c r="K435" s="34">
        <v>24560</v>
      </c>
    </row>
    <row r="436" spans="1:11">
      <c r="A436" t="str">
        <f t="shared" si="6"/>
        <v>Before 12-31-2008Camp50</v>
      </c>
      <c r="B436" t="s">
        <v>114</v>
      </c>
      <c r="C436" s="36">
        <v>50</v>
      </c>
      <c r="D436" s="34">
        <v>16300</v>
      </c>
      <c r="E436" s="34">
        <v>18600</v>
      </c>
      <c r="F436" s="34">
        <v>20950</v>
      </c>
      <c r="G436" s="34">
        <v>23250</v>
      </c>
      <c r="H436" s="34">
        <v>25150</v>
      </c>
      <c r="I436" s="34">
        <v>27000</v>
      </c>
      <c r="J436" s="34">
        <v>28850</v>
      </c>
      <c r="K436" s="34">
        <v>30700</v>
      </c>
    </row>
    <row r="437" spans="1:11">
      <c r="A437" t="str">
        <f t="shared" si="6"/>
        <v>Before 12-31-2008Camp60</v>
      </c>
      <c r="B437" t="s">
        <v>114</v>
      </c>
      <c r="C437" s="36">
        <v>60</v>
      </c>
      <c r="D437" s="34">
        <v>19560</v>
      </c>
      <c r="E437" s="34">
        <v>22320</v>
      </c>
      <c r="F437" s="34">
        <v>25140</v>
      </c>
      <c r="G437" s="34">
        <v>27900</v>
      </c>
      <c r="H437" s="34">
        <v>30180</v>
      </c>
      <c r="I437" s="34">
        <v>32400</v>
      </c>
      <c r="J437" s="34">
        <v>34620</v>
      </c>
      <c r="K437" s="34">
        <v>36840</v>
      </c>
    </row>
    <row r="438" spans="1:11">
      <c r="A438" t="str">
        <f t="shared" si="6"/>
        <v>Before 12-31-2008Camp80</v>
      </c>
      <c r="B438" t="s">
        <v>114</v>
      </c>
      <c r="C438" s="36">
        <v>80</v>
      </c>
      <c r="D438" s="34">
        <v>26080</v>
      </c>
      <c r="E438" s="34">
        <v>29760</v>
      </c>
      <c r="F438" s="34">
        <v>33520</v>
      </c>
      <c r="G438" s="34">
        <v>37200</v>
      </c>
      <c r="H438" s="34">
        <v>40240</v>
      </c>
      <c r="I438" s="34">
        <v>43200</v>
      </c>
      <c r="J438" s="34">
        <v>46160</v>
      </c>
      <c r="K438" s="34">
        <v>49120</v>
      </c>
    </row>
    <row r="439" spans="1:11">
      <c r="A439" t="str">
        <f t="shared" si="6"/>
        <v>Before 12-31-2008Cass30</v>
      </c>
      <c r="B439" s="32" t="s">
        <v>115</v>
      </c>
      <c r="C439" s="36">
        <v>30</v>
      </c>
      <c r="D439" s="34">
        <v>9900</v>
      </c>
      <c r="E439" s="34">
        <v>11310</v>
      </c>
      <c r="F439" s="34">
        <v>12720</v>
      </c>
      <c r="G439" s="34">
        <v>14130</v>
      </c>
      <c r="H439" s="34">
        <v>15270</v>
      </c>
      <c r="I439" s="34">
        <v>16380</v>
      </c>
      <c r="J439" s="34">
        <v>17520</v>
      </c>
      <c r="K439" s="34">
        <v>18660</v>
      </c>
    </row>
    <row r="440" spans="1:11">
      <c r="A440" t="str">
        <f t="shared" si="6"/>
        <v>Before 12-31-2008Cass40</v>
      </c>
      <c r="B440" t="s">
        <v>115</v>
      </c>
      <c r="C440" s="36">
        <v>40</v>
      </c>
      <c r="D440" s="34">
        <v>13200</v>
      </c>
      <c r="E440" s="34">
        <v>15080</v>
      </c>
      <c r="F440" s="34">
        <v>16960</v>
      </c>
      <c r="G440" s="34">
        <v>18840</v>
      </c>
      <c r="H440" s="34">
        <v>20360</v>
      </c>
      <c r="I440" s="34">
        <v>21840</v>
      </c>
      <c r="J440" s="34">
        <v>23360</v>
      </c>
      <c r="K440" s="34">
        <v>24880</v>
      </c>
    </row>
    <row r="441" spans="1:11">
      <c r="A441" t="str">
        <f t="shared" si="6"/>
        <v>Before 12-31-2008Cass50</v>
      </c>
      <c r="B441" t="s">
        <v>115</v>
      </c>
      <c r="C441" s="36">
        <v>50</v>
      </c>
      <c r="D441" s="34">
        <v>16500</v>
      </c>
      <c r="E441" s="34">
        <v>18850</v>
      </c>
      <c r="F441" s="34">
        <v>21200</v>
      </c>
      <c r="G441" s="34">
        <v>23550</v>
      </c>
      <c r="H441" s="34">
        <v>25450</v>
      </c>
      <c r="I441" s="34">
        <v>27300</v>
      </c>
      <c r="J441" s="34">
        <v>29200</v>
      </c>
      <c r="K441" s="34">
        <v>31100</v>
      </c>
    </row>
    <row r="442" spans="1:11">
      <c r="A442" t="str">
        <f t="shared" si="6"/>
        <v>Before 12-31-2008Cass60</v>
      </c>
      <c r="B442" t="s">
        <v>115</v>
      </c>
      <c r="C442" s="36">
        <v>60</v>
      </c>
      <c r="D442" s="34">
        <v>19800</v>
      </c>
      <c r="E442" s="34">
        <v>22620</v>
      </c>
      <c r="F442" s="34">
        <v>25440</v>
      </c>
      <c r="G442" s="34">
        <v>28260</v>
      </c>
      <c r="H442" s="34">
        <v>30540</v>
      </c>
      <c r="I442" s="34">
        <v>32760</v>
      </c>
      <c r="J442" s="34">
        <v>35040</v>
      </c>
      <c r="K442" s="34">
        <v>37320</v>
      </c>
    </row>
    <row r="443" spans="1:11">
      <c r="A443" t="str">
        <f t="shared" si="6"/>
        <v>Before 12-31-2008Cass80</v>
      </c>
      <c r="B443" t="s">
        <v>115</v>
      </c>
      <c r="C443" s="36">
        <v>80</v>
      </c>
      <c r="D443" s="34">
        <v>26400</v>
      </c>
      <c r="E443" s="34">
        <v>30160</v>
      </c>
      <c r="F443" s="34">
        <v>33920</v>
      </c>
      <c r="G443" s="34">
        <v>37680</v>
      </c>
      <c r="H443" s="34">
        <v>40720</v>
      </c>
      <c r="I443" s="34">
        <v>43680</v>
      </c>
      <c r="J443" s="34">
        <v>46720</v>
      </c>
      <c r="K443" s="34">
        <v>49760</v>
      </c>
    </row>
    <row r="444" spans="1:11">
      <c r="A444" t="str">
        <f t="shared" si="6"/>
        <v>Before 12-31-2008Castro30</v>
      </c>
      <c r="B444" s="32" t="s">
        <v>116</v>
      </c>
      <c r="C444" s="36">
        <v>30</v>
      </c>
      <c r="D444" s="34">
        <v>9840</v>
      </c>
      <c r="E444" s="34">
        <v>11250</v>
      </c>
      <c r="F444" s="34">
        <v>12660</v>
      </c>
      <c r="G444" s="34">
        <v>14070</v>
      </c>
      <c r="H444" s="34">
        <v>15210</v>
      </c>
      <c r="I444" s="34">
        <v>16320</v>
      </c>
      <c r="J444" s="34">
        <v>17460</v>
      </c>
      <c r="K444" s="34">
        <v>18570</v>
      </c>
    </row>
    <row r="445" spans="1:11">
      <c r="A445" t="str">
        <f t="shared" si="6"/>
        <v>Before 12-31-2008Castro40</v>
      </c>
      <c r="B445" t="s">
        <v>116</v>
      </c>
      <c r="C445" s="36">
        <v>40</v>
      </c>
      <c r="D445" s="34">
        <v>13120</v>
      </c>
      <c r="E445" s="34">
        <v>15000</v>
      </c>
      <c r="F445" s="34">
        <v>16880</v>
      </c>
      <c r="G445" s="34">
        <v>18760</v>
      </c>
      <c r="H445" s="34">
        <v>20280</v>
      </c>
      <c r="I445" s="34">
        <v>21760</v>
      </c>
      <c r="J445" s="34">
        <v>23280</v>
      </c>
      <c r="K445" s="34">
        <v>24760</v>
      </c>
    </row>
    <row r="446" spans="1:11">
      <c r="A446" t="str">
        <f t="shared" si="6"/>
        <v>Before 12-31-2008Castro50</v>
      </c>
      <c r="B446" t="s">
        <v>116</v>
      </c>
      <c r="C446" s="36">
        <v>50</v>
      </c>
      <c r="D446" s="34">
        <v>16400</v>
      </c>
      <c r="E446" s="34">
        <v>18750</v>
      </c>
      <c r="F446" s="34">
        <v>21100</v>
      </c>
      <c r="G446" s="34">
        <v>23450</v>
      </c>
      <c r="H446" s="34">
        <v>25350</v>
      </c>
      <c r="I446" s="34">
        <v>27200</v>
      </c>
      <c r="J446" s="34">
        <v>29100</v>
      </c>
      <c r="K446" s="34">
        <v>30950</v>
      </c>
    </row>
    <row r="447" spans="1:11">
      <c r="A447" t="str">
        <f t="shared" si="6"/>
        <v>Before 12-31-2008Castro60</v>
      </c>
      <c r="B447" t="s">
        <v>116</v>
      </c>
      <c r="C447" s="36">
        <v>60</v>
      </c>
      <c r="D447" s="34">
        <v>19680</v>
      </c>
      <c r="E447" s="34">
        <v>22500</v>
      </c>
      <c r="F447" s="34">
        <v>25320</v>
      </c>
      <c r="G447" s="34">
        <v>28140</v>
      </c>
      <c r="H447" s="34">
        <v>30420</v>
      </c>
      <c r="I447" s="34">
        <v>32640</v>
      </c>
      <c r="J447" s="34">
        <v>34920</v>
      </c>
      <c r="K447" s="34">
        <v>37140</v>
      </c>
    </row>
    <row r="448" spans="1:11">
      <c r="A448" t="str">
        <f t="shared" si="6"/>
        <v>Before 12-31-2008Castro80</v>
      </c>
      <c r="B448" t="s">
        <v>116</v>
      </c>
      <c r="C448" s="36">
        <v>80</v>
      </c>
      <c r="D448" s="34">
        <v>26240</v>
      </c>
      <c r="E448" s="34">
        <v>30000</v>
      </c>
      <c r="F448" s="34">
        <v>33760</v>
      </c>
      <c r="G448" s="34">
        <v>37520</v>
      </c>
      <c r="H448" s="34">
        <v>40560</v>
      </c>
      <c r="I448" s="34">
        <v>43520</v>
      </c>
      <c r="J448" s="34">
        <v>46560</v>
      </c>
      <c r="K448" s="34">
        <v>49520</v>
      </c>
    </row>
    <row r="449" spans="1:11">
      <c r="A449" t="str">
        <f t="shared" si="6"/>
        <v>Before 12-31-2008Cherokee30</v>
      </c>
      <c r="B449" s="32" t="s">
        <v>117</v>
      </c>
      <c r="C449" s="36">
        <v>30</v>
      </c>
      <c r="D449" s="34">
        <v>9900</v>
      </c>
      <c r="E449" s="34">
        <v>11310</v>
      </c>
      <c r="F449" s="34">
        <v>12720</v>
      </c>
      <c r="G449" s="34">
        <v>14130</v>
      </c>
      <c r="H449" s="34">
        <v>15270</v>
      </c>
      <c r="I449" s="34">
        <v>16380</v>
      </c>
      <c r="J449" s="34">
        <v>17520</v>
      </c>
      <c r="K449" s="34">
        <v>18660</v>
      </c>
    </row>
    <row r="450" spans="1:11">
      <c r="A450" t="str">
        <f t="shared" si="6"/>
        <v>Before 12-31-2008Cherokee40</v>
      </c>
      <c r="B450" t="s">
        <v>117</v>
      </c>
      <c r="C450" s="36">
        <v>40</v>
      </c>
      <c r="D450" s="34">
        <v>13200</v>
      </c>
      <c r="E450" s="34">
        <v>15080</v>
      </c>
      <c r="F450" s="34">
        <v>16960</v>
      </c>
      <c r="G450" s="34">
        <v>18840</v>
      </c>
      <c r="H450" s="34">
        <v>20360</v>
      </c>
      <c r="I450" s="34">
        <v>21840</v>
      </c>
      <c r="J450" s="34">
        <v>23360</v>
      </c>
      <c r="K450" s="34">
        <v>24880</v>
      </c>
    </row>
    <row r="451" spans="1:11">
      <c r="A451" t="str">
        <f t="shared" si="6"/>
        <v>Before 12-31-2008Cherokee50</v>
      </c>
      <c r="B451" t="s">
        <v>117</v>
      </c>
      <c r="C451" s="36">
        <v>50</v>
      </c>
      <c r="D451" s="34">
        <v>16500</v>
      </c>
      <c r="E451" s="34">
        <v>18850</v>
      </c>
      <c r="F451" s="34">
        <v>21200</v>
      </c>
      <c r="G451" s="34">
        <v>23550</v>
      </c>
      <c r="H451" s="34">
        <v>25450</v>
      </c>
      <c r="I451" s="34">
        <v>27300</v>
      </c>
      <c r="J451" s="34">
        <v>29200</v>
      </c>
      <c r="K451" s="34">
        <v>31100</v>
      </c>
    </row>
    <row r="452" spans="1:11">
      <c r="A452" t="str">
        <f t="shared" si="6"/>
        <v>Before 12-31-2008Cherokee60</v>
      </c>
      <c r="B452" t="s">
        <v>117</v>
      </c>
      <c r="C452" s="36">
        <v>60</v>
      </c>
      <c r="D452" s="34">
        <v>19800</v>
      </c>
      <c r="E452" s="34">
        <v>22620</v>
      </c>
      <c r="F452" s="34">
        <v>25440</v>
      </c>
      <c r="G452" s="34">
        <v>28260</v>
      </c>
      <c r="H452" s="34">
        <v>30540</v>
      </c>
      <c r="I452" s="34">
        <v>32760</v>
      </c>
      <c r="J452" s="34">
        <v>35040</v>
      </c>
      <c r="K452" s="34">
        <v>37320</v>
      </c>
    </row>
    <row r="453" spans="1:11">
      <c r="A453" t="str">
        <f t="shared" ref="A453:A516" si="7">CONCATENATE($B$1,B453,C453)</f>
        <v>Before 12-31-2008Cherokee80</v>
      </c>
      <c r="B453" t="s">
        <v>117</v>
      </c>
      <c r="C453" s="36">
        <v>80</v>
      </c>
      <c r="D453" s="34">
        <v>26400</v>
      </c>
      <c r="E453" s="34">
        <v>30160</v>
      </c>
      <c r="F453" s="34">
        <v>33920</v>
      </c>
      <c r="G453" s="34">
        <v>37680</v>
      </c>
      <c r="H453" s="34">
        <v>40720</v>
      </c>
      <c r="I453" s="34">
        <v>43680</v>
      </c>
      <c r="J453" s="34">
        <v>46720</v>
      </c>
      <c r="K453" s="34">
        <v>49760</v>
      </c>
    </row>
    <row r="454" spans="1:11">
      <c r="A454" t="str">
        <f t="shared" si="7"/>
        <v>Before 12-31-2008Childress30</v>
      </c>
      <c r="B454" s="32" t="s">
        <v>118</v>
      </c>
      <c r="C454" s="36">
        <v>30</v>
      </c>
      <c r="D454" s="34">
        <v>9840</v>
      </c>
      <c r="E454" s="34">
        <v>11250</v>
      </c>
      <c r="F454" s="34">
        <v>12660</v>
      </c>
      <c r="G454" s="34">
        <v>14070</v>
      </c>
      <c r="H454" s="34">
        <v>15210</v>
      </c>
      <c r="I454" s="34">
        <v>16320</v>
      </c>
      <c r="J454" s="34">
        <v>17460</v>
      </c>
      <c r="K454" s="34">
        <v>18570</v>
      </c>
    </row>
    <row r="455" spans="1:11">
      <c r="A455" t="str">
        <f t="shared" si="7"/>
        <v>Before 12-31-2008Childress40</v>
      </c>
      <c r="B455" t="s">
        <v>118</v>
      </c>
      <c r="C455" s="36">
        <v>40</v>
      </c>
      <c r="D455" s="34">
        <v>13120</v>
      </c>
      <c r="E455" s="34">
        <v>15000</v>
      </c>
      <c r="F455" s="34">
        <v>16880</v>
      </c>
      <c r="G455" s="34">
        <v>18760</v>
      </c>
      <c r="H455" s="34">
        <v>20280</v>
      </c>
      <c r="I455" s="34">
        <v>21760</v>
      </c>
      <c r="J455" s="34">
        <v>23280</v>
      </c>
      <c r="K455" s="34">
        <v>24760</v>
      </c>
    </row>
    <row r="456" spans="1:11">
      <c r="A456" t="str">
        <f t="shared" si="7"/>
        <v>Before 12-31-2008Childress50</v>
      </c>
      <c r="B456" t="s">
        <v>118</v>
      </c>
      <c r="C456" s="36">
        <v>50</v>
      </c>
      <c r="D456" s="34">
        <v>16400</v>
      </c>
      <c r="E456" s="34">
        <v>18750</v>
      </c>
      <c r="F456" s="34">
        <v>21100</v>
      </c>
      <c r="G456" s="34">
        <v>23450</v>
      </c>
      <c r="H456" s="34">
        <v>25350</v>
      </c>
      <c r="I456" s="34">
        <v>27200</v>
      </c>
      <c r="J456" s="34">
        <v>29100</v>
      </c>
      <c r="K456" s="34">
        <v>30950</v>
      </c>
    </row>
    <row r="457" spans="1:11">
      <c r="A457" t="str">
        <f t="shared" si="7"/>
        <v>Before 12-31-2008Childress60</v>
      </c>
      <c r="B457" t="s">
        <v>118</v>
      </c>
      <c r="C457" s="36">
        <v>60</v>
      </c>
      <c r="D457" s="34">
        <v>19680</v>
      </c>
      <c r="E457" s="34">
        <v>22500</v>
      </c>
      <c r="F457" s="34">
        <v>25320</v>
      </c>
      <c r="G457" s="34">
        <v>28140</v>
      </c>
      <c r="H457" s="34">
        <v>30420</v>
      </c>
      <c r="I457" s="34">
        <v>32640</v>
      </c>
      <c r="J457" s="34">
        <v>34920</v>
      </c>
      <c r="K457" s="34">
        <v>37140</v>
      </c>
    </row>
    <row r="458" spans="1:11">
      <c r="A458" t="str">
        <f t="shared" si="7"/>
        <v>Before 12-31-2008Childress80</v>
      </c>
      <c r="B458" t="s">
        <v>118</v>
      </c>
      <c r="C458" s="36">
        <v>80</v>
      </c>
      <c r="D458" s="34">
        <v>26240</v>
      </c>
      <c r="E458" s="34">
        <v>30000</v>
      </c>
      <c r="F458" s="34">
        <v>33760</v>
      </c>
      <c r="G458" s="34">
        <v>37520</v>
      </c>
      <c r="H458" s="34">
        <v>40560</v>
      </c>
      <c r="I458" s="34">
        <v>43520</v>
      </c>
      <c r="J458" s="34">
        <v>46560</v>
      </c>
      <c r="K458" s="34">
        <v>49520</v>
      </c>
    </row>
    <row r="459" spans="1:11">
      <c r="A459" t="str">
        <f t="shared" si="7"/>
        <v>Before 12-31-2008Cochran30</v>
      </c>
      <c r="B459" s="32" t="s">
        <v>119</v>
      </c>
      <c r="C459" s="36">
        <v>30</v>
      </c>
      <c r="D459" s="34">
        <v>9780</v>
      </c>
      <c r="E459" s="34">
        <v>11190</v>
      </c>
      <c r="F459" s="34">
        <v>12570</v>
      </c>
      <c r="G459" s="34">
        <v>13980</v>
      </c>
      <c r="H459" s="34">
        <v>15090</v>
      </c>
      <c r="I459" s="34">
        <v>16230</v>
      </c>
      <c r="J459" s="34">
        <v>17340</v>
      </c>
      <c r="K459" s="34">
        <v>18450</v>
      </c>
    </row>
    <row r="460" spans="1:11">
      <c r="A460" t="str">
        <f t="shared" si="7"/>
        <v>Before 12-31-2008Cochran40</v>
      </c>
      <c r="B460" t="s">
        <v>119</v>
      </c>
      <c r="C460" s="36">
        <v>40</v>
      </c>
      <c r="D460" s="34">
        <v>13040</v>
      </c>
      <c r="E460" s="34">
        <v>14920</v>
      </c>
      <c r="F460" s="34">
        <v>16760</v>
      </c>
      <c r="G460" s="34">
        <v>18640</v>
      </c>
      <c r="H460" s="34">
        <v>20120</v>
      </c>
      <c r="I460" s="34">
        <v>21640</v>
      </c>
      <c r="J460" s="34">
        <v>23120</v>
      </c>
      <c r="K460" s="34">
        <v>24600</v>
      </c>
    </row>
    <row r="461" spans="1:11">
      <c r="A461" t="str">
        <f t="shared" si="7"/>
        <v>Before 12-31-2008Cochran50</v>
      </c>
      <c r="B461" t="s">
        <v>119</v>
      </c>
      <c r="C461" s="36">
        <v>50</v>
      </c>
      <c r="D461" s="34">
        <v>16300</v>
      </c>
      <c r="E461" s="34">
        <v>18650</v>
      </c>
      <c r="F461" s="34">
        <v>20950</v>
      </c>
      <c r="G461" s="34">
        <v>23300</v>
      </c>
      <c r="H461" s="34">
        <v>25150</v>
      </c>
      <c r="I461" s="34">
        <v>27050</v>
      </c>
      <c r="J461" s="34">
        <v>28900</v>
      </c>
      <c r="K461" s="34">
        <v>30750</v>
      </c>
    </row>
    <row r="462" spans="1:11">
      <c r="A462" t="str">
        <f t="shared" si="7"/>
        <v>Before 12-31-2008Cochran60</v>
      </c>
      <c r="B462" t="s">
        <v>119</v>
      </c>
      <c r="C462" s="36">
        <v>60</v>
      </c>
      <c r="D462" s="34">
        <v>19560</v>
      </c>
      <c r="E462" s="34">
        <v>22380</v>
      </c>
      <c r="F462" s="34">
        <v>25140</v>
      </c>
      <c r="G462" s="34">
        <v>27960</v>
      </c>
      <c r="H462" s="34">
        <v>30180</v>
      </c>
      <c r="I462" s="34">
        <v>32460</v>
      </c>
      <c r="J462" s="34">
        <v>34680</v>
      </c>
      <c r="K462" s="34">
        <v>36900</v>
      </c>
    </row>
    <row r="463" spans="1:11">
      <c r="A463" t="str">
        <f t="shared" si="7"/>
        <v>Before 12-31-2008Cochran80</v>
      </c>
      <c r="B463" t="s">
        <v>119</v>
      </c>
      <c r="C463" s="36">
        <v>80</v>
      </c>
      <c r="D463" s="34">
        <v>26080</v>
      </c>
      <c r="E463" s="34">
        <v>29840</v>
      </c>
      <c r="F463" s="34">
        <v>33520</v>
      </c>
      <c r="G463" s="34">
        <v>37280</v>
      </c>
      <c r="H463" s="34">
        <v>40240</v>
      </c>
      <c r="I463" s="34">
        <v>43280</v>
      </c>
      <c r="J463" s="34">
        <v>46240</v>
      </c>
      <c r="K463" s="34">
        <v>49200</v>
      </c>
    </row>
    <row r="464" spans="1:11">
      <c r="A464" t="str">
        <f t="shared" si="7"/>
        <v>Before 12-31-2008Coke30</v>
      </c>
      <c r="B464" s="32" t="s">
        <v>120</v>
      </c>
      <c r="C464" s="36">
        <v>30</v>
      </c>
      <c r="D464" s="34">
        <v>10080</v>
      </c>
      <c r="E464" s="34">
        <v>11520</v>
      </c>
      <c r="F464" s="34">
        <v>12960</v>
      </c>
      <c r="G464" s="34">
        <v>14400</v>
      </c>
      <c r="H464" s="34">
        <v>15540</v>
      </c>
      <c r="I464" s="34">
        <v>16710</v>
      </c>
      <c r="J464" s="34">
        <v>17850</v>
      </c>
      <c r="K464" s="34">
        <v>19020</v>
      </c>
    </row>
    <row r="465" spans="1:11">
      <c r="A465" t="str">
        <f t="shared" si="7"/>
        <v>Before 12-31-2008Coke40</v>
      </c>
      <c r="B465" t="s">
        <v>120</v>
      </c>
      <c r="C465" s="36">
        <v>40</v>
      </c>
      <c r="D465" s="34">
        <v>13440</v>
      </c>
      <c r="E465" s="34">
        <v>15360</v>
      </c>
      <c r="F465" s="34">
        <v>17280</v>
      </c>
      <c r="G465" s="34">
        <v>19200</v>
      </c>
      <c r="H465" s="34">
        <v>20720</v>
      </c>
      <c r="I465" s="34">
        <v>22280</v>
      </c>
      <c r="J465" s="34">
        <v>23800</v>
      </c>
      <c r="K465" s="34">
        <v>25360</v>
      </c>
    </row>
    <row r="466" spans="1:11">
      <c r="A466" t="str">
        <f t="shared" si="7"/>
        <v>Before 12-31-2008Coke50</v>
      </c>
      <c r="B466" t="s">
        <v>120</v>
      </c>
      <c r="C466" s="36">
        <v>50</v>
      </c>
      <c r="D466" s="34">
        <v>16800</v>
      </c>
      <c r="E466" s="34">
        <v>19200</v>
      </c>
      <c r="F466" s="34">
        <v>21600</v>
      </c>
      <c r="G466" s="34">
        <v>24000</v>
      </c>
      <c r="H466" s="34">
        <v>25900</v>
      </c>
      <c r="I466" s="34">
        <v>27850</v>
      </c>
      <c r="J466" s="34">
        <v>29750</v>
      </c>
      <c r="K466" s="34">
        <v>31700</v>
      </c>
    </row>
    <row r="467" spans="1:11">
      <c r="A467" t="str">
        <f t="shared" si="7"/>
        <v>Before 12-31-2008Coke60</v>
      </c>
      <c r="B467" t="s">
        <v>120</v>
      </c>
      <c r="C467" s="36">
        <v>60</v>
      </c>
      <c r="D467" s="34">
        <v>20160</v>
      </c>
      <c r="E467" s="34">
        <v>23040</v>
      </c>
      <c r="F467" s="34">
        <v>25920</v>
      </c>
      <c r="G467" s="34">
        <v>28800</v>
      </c>
      <c r="H467" s="34">
        <v>31080</v>
      </c>
      <c r="I467" s="34">
        <v>33420</v>
      </c>
      <c r="J467" s="34">
        <v>35700</v>
      </c>
      <c r="K467" s="34">
        <v>38040</v>
      </c>
    </row>
    <row r="468" spans="1:11">
      <c r="A468" t="str">
        <f t="shared" si="7"/>
        <v>Before 12-31-2008Coke80</v>
      </c>
      <c r="B468" t="s">
        <v>120</v>
      </c>
      <c r="C468" s="36">
        <v>80</v>
      </c>
      <c r="D468" s="34">
        <v>26880</v>
      </c>
      <c r="E468" s="34">
        <v>30720</v>
      </c>
      <c r="F468" s="34">
        <v>34560</v>
      </c>
      <c r="G468" s="34">
        <v>38400</v>
      </c>
      <c r="H468" s="34">
        <v>41440</v>
      </c>
      <c r="I468" s="34">
        <v>44560</v>
      </c>
      <c r="J468" s="34">
        <v>47600</v>
      </c>
      <c r="K468" s="34">
        <v>50720</v>
      </c>
    </row>
    <row r="469" spans="1:11">
      <c r="A469" t="str">
        <f t="shared" si="7"/>
        <v>Before 12-31-2008Coleman30</v>
      </c>
      <c r="B469" s="32" t="s">
        <v>121</v>
      </c>
      <c r="C469" s="36">
        <v>30</v>
      </c>
      <c r="D469" s="34">
        <v>9780</v>
      </c>
      <c r="E469" s="34">
        <v>11160</v>
      </c>
      <c r="F469" s="34">
        <v>12570</v>
      </c>
      <c r="G469" s="34">
        <v>13950</v>
      </c>
      <c r="H469" s="34">
        <v>15090</v>
      </c>
      <c r="I469" s="34">
        <v>16200</v>
      </c>
      <c r="J469" s="34">
        <v>17310</v>
      </c>
      <c r="K469" s="34">
        <v>18420</v>
      </c>
    </row>
    <row r="470" spans="1:11">
      <c r="A470" t="str">
        <f t="shared" si="7"/>
        <v>Before 12-31-2008Coleman40</v>
      </c>
      <c r="B470" t="s">
        <v>121</v>
      </c>
      <c r="C470" s="36">
        <v>40</v>
      </c>
      <c r="D470" s="34">
        <v>13040</v>
      </c>
      <c r="E470" s="34">
        <v>14880</v>
      </c>
      <c r="F470" s="34">
        <v>16760</v>
      </c>
      <c r="G470" s="34">
        <v>18600</v>
      </c>
      <c r="H470" s="34">
        <v>20120</v>
      </c>
      <c r="I470" s="34">
        <v>21600</v>
      </c>
      <c r="J470" s="34">
        <v>23080</v>
      </c>
      <c r="K470" s="34">
        <v>24560</v>
      </c>
    </row>
    <row r="471" spans="1:11">
      <c r="A471" t="str">
        <f t="shared" si="7"/>
        <v>Before 12-31-2008Coleman50</v>
      </c>
      <c r="B471" t="s">
        <v>121</v>
      </c>
      <c r="C471" s="36">
        <v>50</v>
      </c>
      <c r="D471" s="34">
        <v>16300</v>
      </c>
      <c r="E471" s="34">
        <v>18600</v>
      </c>
      <c r="F471" s="34">
        <v>20950</v>
      </c>
      <c r="G471" s="34">
        <v>23250</v>
      </c>
      <c r="H471" s="34">
        <v>25150</v>
      </c>
      <c r="I471" s="34">
        <v>27000</v>
      </c>
      <c r="J471" s="34">
        <v>28850</v>
      </c>
      <c r="K471" s="34">
        <v>30700</v>
      </c>
    </row>
    <row r="472" spans="1:11">
      <c r="A472" t="str">
        <f t="shared" si="7"/>
        <v>Before 12-31-2008Coleman60</v>
      </c>
      <c r="B472" t="s">
        <v>121</v>
      </c>
      <c r="C472" s="36">
        <v>60</v>
      </c>
      <c r="D472" s="34">
        <v>19560</v>
      </c>
      <c r="E472" s="34">
        <v>22320</v>
      </c>
      <c r="F472" s="34">
        <v>25140</v>
      </c>
      <c r="G472" s="34">
        <v>27900</v>
      </c>
      <c r="H472" s="34">
        <v>30180</v>
      </c>
      <c r="I472" s="34">
        <v>32400</v>
      </c>
      <c r="J472" s="34">
        <v>34620</v>
      </c>
      <c r="K472" s="34">
        <v>36840</v>
      </c>
    </row>
    <row r="473" spans="1:11">
      <c r="A473" t="str">
        <f t="shared" si="7"/>
        <v>Before 12-31-2008Coleman80</v>
      </c>
      <c r="B473" t="s">
        <v>121</v>
      </c>
      <c r="C473" s="36">
        <v>80</v>
      </c>
      <c r="D473" s="34">
        <v>26080</v>
      </c>
      <c r="E473" s="34">
        <v>29760</v>
      </c>
      <c r="F473" s="34">
        <v>33520</v>
      </c>
      <c r="G473" s="34">
        <v>37200</v>
      </c>
      <c r="H473" s="34">
        <v>40240</v>
      </c>
      <c r="I473" s="34">
        <v>43200</v>
      </c>
      <c r="J473" s="34">
        <v>46160</v>
      </c>
      <c r="K473" s="34">
        <v>49120</v>
      </c>
    </row>
    <row r="474" spans="1:11">
      <c r="A474" t="str">
        <f t="shared" si="7"/>
        <v>Before 12-31-2008Collingsworth30</v>
      </c>
      <c r="B474" s="32" t="s">
        <v>122</v>
      </c>
      <c r="C474" s="36">
        <v>30</v>
      </c>
      <c r="D474" s="34">
        <v>9900</v>
      </c>
      <c r="E474" s="34">
        <v>11340</v>
      </c>
      <c r="F474" s="34">
        <v>12750</v>
      </c>
      <c r="G474" s="34">
        <v>14160</v>
      </c>
      <c r="H474" s="34">
        <v>15300</v>
      </c>
      <c r="I474" s="34">
        <v>16440</v>
      </c>
      <c r="J474" s="34">
        <v>17550</v>
      </c>
      <c r="K474" s="34">
        <v>18690</v>
      </c>
    </row>
    <row r="475" spans="1:11">
      <c r="A475" t="str">
        <f t="shared" si="7"/>
        <v>Before 12-31-2008Collingsworth40</v>
      </c>
      <c r="B475" t="s">
        <v>122</v>
      </c>
      <c r="C475" s="36">
        <v>40</v>
      </c>
      <c r="D475" s="34">
        <v>13200</v>
      </c>
      <c r="E475" s="34">
        <v>15120</v>
      </c>
      <c r="F475" s="34">
        <v>17000</v>
      </c>
      <c r="G475" s="34">
        <v>18880</v>
      </c>
      <c r="H475" s="34">
        <v>20400</v>
      </c>
      <c r="I475" s="34">
        <v>21920</v>
      </c>
      <c r="J475" s="34">
        <v>23400</v>
      </c>
      <c r="K475" s="34">
        <v>24920</v>
      </c>
    </row>
    <row r="476" spans="1:11">
      <c r="A476" t="str">
        <f t="shared" si="7"/>
        <v>Before 12-31-2008Collingsworth50</v>
      </c>
      <c r="B476" t="s">
        <v>122</v>
      </c>
      <c r="C476" s="36">
        <v>50</v>
      </c>
      <c r="D476" s="34">
        <v>16500</v>
      </c>
      <c r="E476" s="34">
        <v>18900</v>
      </c>
      <c r="F476" s="34">
        <v>21250</v>
      </c>
      <c r="G476" s="34">
        <v>23600</v>
      </c>
      <c r="H476" s="34">
        <v>25500</v>
      </c>
      <c r="I476" s="34">
        <v>27400</v>
      </c>
      <c r="J476" s="34">
        <v>29250</v>
      </c>
      <c r="K476" s="34">
        <v>31150</v>
      </c>
    </row>
    <row r="477" spans="1:11">
      <c r="A477" t="str">
        <f t="shared" si="7"/>
        <v>Before 12-31-2008Collingsworth60</v>
      </c>
      <c r="B477" t="s">
        <v>122</v>
      </c>
      <c r="C477" s="36">
        <v>60</v>
      </c>
      <c r="D477" s="34">
        <v>19800</v>
      </c>
      <c r="E477" s="34">
        <v>22680</v>
      </c>
      <c r="F477" s="34">
        <v>25500</v>
      </c>
      <c r="G477" s="34">
        <v>28320</v>
      </c>
      <c r="H477" s="34">
        <v>30600</v>
      </c>
      <c r="I477" s="34">
        <v>32880</v>
      </c>
      <c r="J477" s="34">
        <v>35100</v>
      </c>
      <c r="K477" s="34">
        <v>37380</v>
      </c>
    </row>
    <row r="478" spans="1:11">
      <c r="A478" t="str">
        <f t="shared" si="7"/>
        <v>Before 12-31-2008Collingsworth80</v>
      </c>
      <c r="B478" t="s">
        <v>122</v>
      </c>
      <c r="C478" s="36">
        <v>80</v>
      </c>
      <c r="D478" s="34">
        <v>26400</v>
      </c>
      <c r="E478" s="34">
        <v>30240</v>
      </c>
      <c r="F478" s="34">
        <v>34000</v>
      </c>
      <c r="G478" s="34">
        <v>37760</v>
      </c>
      <c r="H478" s="34">
        <v>40800</v>
      </c>
      <c r="I478" s="34">
        <v>43840</v>
      </c>
      <c r="J478" s="34">
        <v>46800</v>
      </c>
      <c r="K478" s="34">
        <v>49840</v>
      </c>
    </row>
    <row r="479" spans="1:11">
      <c r="A479" t="str">
        <f t="shared" si="7"/>
        <v>Before 12-31-2008Colorado30</v>
      </c>
      <c r="B479" s="32" t="s">
        <v>123</v>
      </c>
      <c r="C479" s="36">
        <v>30</v>
      </c>
      <c r="D479" s="34">
        <v>11130</v>
      </c>
      <c r="E479" s="34">
        <v>12720</v>
      </c>
      <c r="F479" s="34">
        <v>14310</v>
      </c>
      <c r="G479" s="34">
        <v>15870</v>
      </c>
      <c r="H479" s="34">
        <v>17160</v>
      </c>
      <c r="I479" s="34">
        <v>18420</v>
      </c>
      <c r="J479" s="34">
        <v>19680</v>
      </c>
      <c r="K479" s="34">
        <v>20970</v>
      </c>
    </row>
    <row r="480" spans="1:11">
      <c r="A480" t="str">
        <f t="shared" si="7"/>
        <v>Before 12-31-2008Colorado40</v>
      </c>
      <c r="B480" t="s">
        <v>123</v>
      </c>
      <c r="C480" s="36">
        <v>40</v>
      </c>
      <c r="D480" s="34">
        <v>14840</v>
      </c>
      <c r="E480" s="34">
        <v>16960</v>
      </c>
      <c r="F480" s="34">
        <v>19080</v>
      </c>
      <c r="G480" s="34">
        <v>21160</v>
      </c>
      <c r="H480" s="34">
        <v>22880</v>
      </c>
      <c r="I480" s="34">
        <v>24560</v>
      </c>
      <c r="J480" s="34">
        <v>26240</v>
      </c>
      <c r="K480" s="34">
        <v>27960</v>
      </c>
    </row>
    <row r="481" spans="1:11">
      <c r="A481" t="str">
        <f t="shared" si="7"/>
        <v>Before 12-31-2008Colorado50</v>
      </c>
      <c r="B481" t="s">
        <v>123</v>
      </c>
      <c r="C481" s="36">
        <v>50</v>
      </c>
      <c r="D481" s="34">
        <v>18550</v>
      </c>
      <c r="E481" s="34">
        <v>21200</v>
      </c>
      <c r="F481" s="34">
        <v>23850</v>
      </c>
      <c r="G481" s="34">
        <v>26450</v>
      </c>
      <c r="H481" s="34">
        <v>28600</v>
      </c>
      <c r="I481" s="34">
        <v>30700</v>
      </c>
      <c r="J481" s="34">
        <v>32800</v>
      </c>
      <c r="K481" s="34">
        <v>34950</v>
      </c>
    </row>
    <row r="482" spans="1:11">
      <c r="A482" t="str">
        <f t="shared" si="7"/>
        <v>Before 12-31-2008Colorado60</v>
      </c>
      <c r="B482" t="s">
        <v>123</v>
      </c>
      <c r="C482" s="36">
        <v>60</v>
      </c>
      <c r="D482" s="34">
        <v>22260</v>
      </c>
      <c r="E482" s="34">
        <v>25440</v>
      </c>
      <c r="F482" s="34">
        <v>28620</v>
      </c>
      <c r="G482" s="34">
        <v>31740</v>
      </c>
      <c r="H482" s="34">
        <v>34320</v>
      </c>
      <c r="I482" s="34">
        <v>36840</v>
      </c>
      <c r="J482" s="34">
        <v>39360</v>
      </c>
      <c r="K482" s="34">
        <v>41940</v>
      </c>
    </row>
    <row r="483" spans="1:11">
      <c r="A483" t="str">
        <f t="shared" si="7"/>
        <v>Before 12-31-2008Colorado80</v>
      </c>
      <c r="B483" t="s">
        <v>123</v>
      </c>
      <c r="C483" s="36">
        <v>80</v>
      </c>
      <c r="D483" s="34">
        <v>29680</v>
      </c>
      <c r="E483" s="34">
        <v>33920</v>
      </c>
      <c r="F483" s="34">
        <v>38160</v>
      </c>
      <c r="G483" s="34">
        <v>42320</v>
      </c>
      <c r="H483" s="34">
        <v>45760</v>
      </c>
      <c r="I483" s="34">
        <v>49120</v>
      </c>
      <c r="J483" s="34">
        <v>52480</v>
      </c>
      <c r="K483" s="34">
        <v>55920</v>
      </c>
    </row>
    <row r="484" spans="1:11">
      <c r="A484" t="str">
        <f t="shared" si="7"/>
        <v>Before 12-31-2008Comanche30</v>
      </c>
      <c r="B484" s="32" t="s">
        <v>124</v>
      </c>
      <c r="C484" s="36">
        <v>30</v>
      </c>
      <c r="D484" s="34">
        <v>9780</v>
      </c>
      <c r="E484" s="34">
        <v>11160</v>
      </c>
      <c r="F484" s="34">
        <v>12570</v>
      </c>
      <c r="G484" s="34">
        <v>13950</v>
      </c>
      <c r="H484" s="34">
        <v>15090</v>
      </c>
      <c r="I484" s="34">
        <v>16200</v>
      </c>
      <c r="J484" s="34">
        <v>17310</v>
      </c>
      <c r="K484" s="34">
        <v>18420</v>
      </c>
    </row>
    <row r="485" spans="1:11">
      <c r="A485" t="str">
        <f t="shared" si="7"/>
        <v>Before 12-31-2008Comanche40</v>
      </c>
      <c r="B485" t="s">
        <v>124</v>
      </c>
      <c r="C485" s="36">
        <v>40</v>
      </c>
      <c r="D485" s="34">
        <v>13040</v>
      </c>
      <c r="E485" s="34">
        <v>14880</v>
      </c>
      <c r="F485" s="34">
        <v>16760</v>
      </c>
      <c r="G485" s="34">
        <v>18600</v>
      </c>
      <c r="H485" s="34">
        <v>20120</v>
      </c>
      <c r="I485" s="34">
        <v>21600</v>
      </c>
      <c r="J485" s="34">
        <v>23080</v>
      </c>
      <c r="K485" s="34">
        <v>24560</v>
      </c>
    </row>
    <row r="486" spans="1:11">
      <c r="A486" t="str">
        <f t="shared" si="7"/>
        <v>Before 12-31-2008Comanche50</v>
      </c>
      <c r="B486" t="s">
        <v>124</v>
      </c>
      <c r="C486" s="36">
        <v>50</v>
      </c>
      <c r="D486" s="34">
        <v>16300</v>
      </c>
      <c r="E486" s="34">
        <v>18600</v>
      </c>
      <c r="F486" s="34">
        <v>20950</v>
      </c>
      <c r="G486" s="34">
        <v>23250</v>
      </c>
      <c r="H486" s="34">
        <v>25150</v>
      </c>
      <c r="I486" s="34">
        <v>27000</v>
      </c>
      <c r="J486" s="34">
        <v>28850</v>
      </c>
      <c r="K486" s="34">
        <v>30700</v>
      </c>
    </row>
    <row r="487" spans="1:11">
      <c r="A487" t="str">
        <f t="shared" si="7"/>
        <v>Before 12-31-2008Comanche60</v>
      </c>
      <c r="B487" t="s">
        <v>124</v>
      </c>
      <c r="C487" s="36">
        <v>60</v>
      </c>
      <c r="D487" s="34">
        <v>19560</v>
      </c>
      <c r="E487" s="34">
        <v>22320</v>
      </c>
      <c r="F487" s="34">
        <v>25140</v>
      </c>
      <c r="G487" s="34">
        <v>27900</v>
      </c>
      <c r="H487" s="34">
        <v>30180</v>
      </c>
      <c r="I487" s="34">
        <v>32400</v>
      </c>
      <c r="J487" s="34">
        <v>34620</v>
      </c>
      <c r="K487" s="34">
        <v>36840</v>
      </c>
    </row>
    <row r="488" spans="1:11">
      <c r="A488" t="str">
        <f t="shared" si="7"/>
        <v>Before 12-31-2008Comanche80</v>
      </c>
      <c r="B488" t="s">
        <v>124</v>
      </c>
      <c r="C488" s="36">
        <v>80</v>
      </c>
      <c r="D488" s="34">
        <v>26080</v>
      </c>
      <c r="E488" s="34">
        <v>29760</v>
      </c>
      <c r="F488" s="34">
        <v>33520</v>
      </c>
      <c r="G488" s="34">
        <v>37200</v>
      </c>
      <c r="H488" s="34">
        <v>40240</v>
      </c>
      <c r="I488" s="34">
        <v>43200</v>
      </c>
      <c r="J488" s="34">
        <v>46160</v>
      </c>
      <c r="K488" s="34">
        <v>49120</v>
      </c>
    </row>
    <row r="489" spans="1:11">
      <c r="A489" t="str">
        <f t="shared" si="7"/>
        <v>Before 12-31-2008Concho30</v>
      </c>
      <c r="B489" s="32" t="s">
        <v>125</v>
      </c>
      <c r="C489" s="36">
        <v>30</v>
      </c>
      <c r="D489" s="34">
        <v>9870</v>
      </c>
      <c r="E489" s="34">
        <v>11280</v>
      </c>
      <c r="F489" s="34">
        <v>12690</v>
      </c>
      <c r="G489" s="34">
        <v>14100</v>
      </c>
      <c r="H489" s="34">
        <v>15240</v>
      </c>
      <c r="I489" s="34">
        <v>16380</v>
      </c>
      <c r="J489" s="34">
        <v>17490</v>
      </c>
      <c r="K489" s="34">
        <v>18630</v>
      </c>
    </row>
    <row r="490" spans="1:11">
      <c r="A490" t="str">
        <f t="shared" si="7"/>
        <v>Before 12-31-2008Concho40</v>
      </c>
      <c r="B490" t="s">
        <v>125</v>
      </c>
      <c r="C490" s="36">
        <v>40</v>
      </c>
      <c r="D490" s="34">
        <v>13160</v>
      </c>
      <c r="E490" s="34">
        <v>15040</v>
      </c>
      <c r="F490" s="34">
        <v>16920</v>
      </c>
      <c r="G490" s="34">
        <v>18800</v>
      </c>
      <c r="H490" s="34">
        <v>20320</v>
      </c>
      <c r="I490" s="34">
        <v>21840</v>
      </c>
      <c r="J490" s="34">
        <v>23320</v>
      </c>
      <c r="K490" s="34">
        <v>24840</v>
      </c>
    </row>
    <row r="491" spans="1:11">
      <c r="A491" t="str">
        <f t="shared" si="7"/>
        <v>Before 12-31-2008Concho50</v>
      </c>
      <c r="B491" t="s">
        <v>125</v>
      </c>
      <c r="C491" s="36">
        <v>50</v>
      </c>
      <c r="D491" s="34">
        <v>16450</v>
      </c>
      <c r="E491" s="34">
        <v>18800</v>
      </c>
      <c r="F491" s="34">
        <v>21150</v>
      </c>
      <c r="G491" s="34">
        <v>23500</v>
      </c>
      <c r="H491" s="34">
        <v>25400</v>
      </c>
      <c r="I491" s="34">
        <v>27300</v>
      </c>
      <c r="J491" s="34">
        <v>29150</v>
      </c>
      <c r="K491" s="34">
        <v>31050</v>
      </c>
    </row>
    <row r="492" spans="1:11">
      <c r="A492" t="str">
        <f t="shared" si="7"/>
        <v>Before 12-31-2008Concho60</v>
      </c>
      <c r="B492" t="s">
        <v>125</v>
      </c>
      <c r="C492" s="36">
        <v>60</v>
      </c>
      <c r="D492" s="34">
        <v>19740</v>
      </c>
      <c r="E492" s="34">
        <v>22560</v>
      </c>
      <c r="F492" s="34">
        <v>25380</v>
      </c>
      <c r="G492" s="34">
        <v>28200</v>
      </c>
      <c r="H492" s="34">
        <v>30480</v>
      </c>
      <c r="I492" s="34">
        <v>32760</v>
      </c>
      <c r="J492" s="34">
        <v>34980</v>
      </c>
      <c r="K492" s="34">
        <v>37260</v>
      </c>
    </row>
    <row r="493" spans="1:11">
      <c r="A493" t="str">
        <f t="shared" si="7"/>
        <v>Before 12-31-2008Concho80</v>
      </c>
      <c r="B493" t="s">
        <v>125</v>
      </c>
      <c r="C493" s="36">
        <v>80</v>
      </c>
      <c r="D493" s="34">
        <v>26320</v>
      </c>
      <c r="E493" s="34">
        <v>30080</v>
      </c>
      <c r="F493" s="34">
        <v>33840</v>
      </c>
      <c r="G493" s="34">
        <v>37600</v>
      </c>
      <c r="H493" s="34">
        <v>40640</v>
      </c>
      <c r="I493" s="34">
        <v>43680</v>
      </c>
      <c r="J493" s="34">
        <v>46640</v>
      </c>
      <c r="K493" s="34">
        <v>49680</v>
      </c>
    </row>
    <row r="494" spans="1:11">
      <c r="A494" t="str">
        <f t="shared" si="7"/>
        <v>Before 12-31-2008Cooke30</v>
      </c>
      <c r="B494" s="32" t="s">
        <v>126</v>
      </c>
      <c r="C494" s="36">
        <v>30</v>
      </c>
      <c r="D494" s="34">
        <v>12420</v>
      </c>
      <c r="E494" s="34">
        <v>14190</v>
      </c>
      <c r="F494" s="34">
        <v>15960</v>
      </c>
      <c r="G494" s="34">
        <v>17730</v>
      </c>
      <c r="H494" s="34">
        <v>19170</v>
      </c>
      <c r="I494" s="34">
        <v>20580</v>
      </c>
      <c r="J494" s="34">
        <v>21990</v>
      </c>
      <c r="K494" s="34">
        <v>23430</v>
      </c>
    </row>
    <row r="495" spans="1:11">
      <c r="A495" t="str">
        <f t="shared" si="7"/>
        <v>Before 12-31-2008Cooke40</v>
      </c>
      <c r="B495" t="s">
        <v>126</v>
      </c>
      <c r="C495" s="36">
        <v>40</v>
      </c>
      <c r="D495" s="34">
        <v>16560</v>
      </c>
      <c r="E495" s="34">
        <v>18920</v>
      </c>
      <c r="F495" s="34">
        <v>21280</v>
      </c>
      <c r="G495" s="34">
        <v>23640</v>
      </c>
      <c r="H495" s="34">
        <v>25560</v>
      </c>
      <c r="I495" s="34">
        <v>27440</v>
      </c>
      <c r="J495" s="34">
        <v>29320</v>
      </c>
      <c r="K495" s="34">
        <v>31240</v>
      </c>
    </row>
    <row r="496" spans="1:11">
      <c r="A496" t="str">
        <f t="shared" si="7"/>
        <v>Before 12-31-2008Cooke50</v>
      </c>
      <c r="B496" t="s">
        <v>126</v>
      </c>
      <c r="C496" s="36">
        <v>50</v>
      </c>
      <c r="D496" s="34">
        <v>20700</v>
      </c>
      <c r="E496" s="34">
        <v>23650</v>
      </c>
      <c r="F496" s="34">
        <v>26600</v>
      </c>
      <c r="G496" s="34">
        <v>29550</v>
      </c>
      <c r="H496" s="34">
        <v>31950</v>
      </c>
      <c r="I496" s="34">
        <v>34300</v>
      </c>
      <c r="J496" s="34">
        <v>36650</v>
      </c>
      <c r="K496" s="34">
        <v>39050</v>
      </c>
    </row>
    <row r="497" spans="1:11">
      <c r="A497" t="str">
        <f t="shared" si="7"/>
        <v>Before 12-31-2008Cooke60</v>
      </c>
      <c r="B497" t="s">
        <v>126</v>
      </c>
      <c r="C497" s="36">
        <v>60</v>
      </c>
      <c r="D497" s="34">
        <v>24840</v>
      </c>
      <c r="E497" s="34">
        <v>28380</v>
      </c>
      <c r="F497" s="34">
        <v>31920</v>
      </c>
      <c r="G497" s="34">
        <v>35460</v>
      </c>
      <c r="H497" s="34">
        <v>38340</v>
      </c>
      <c r="I497" s="34">
        <v>41160</v>
      </c>
      <c r="J497" s="34">
        <v>43980</v>
      </c>
      <c r="K497" s="34">
        <v>46860</v>
      </c>
    </row>
    <row r="498" spans="1:11">
      <c r="A498" t="str">
        <f t="shared" si="7"/>
        <v>Before 12-31-2008Cooke80</v>
      </c>
      <c r="B498" t="s">
        <v>126</v>
      </c>
      <c r="C498" s="36">
        <v>80</v>
      </c>
      <c r="D498" s="34">
        <v>33120</v>
      </c>
      <c r="E498" s="34">
        <v>37840</v>
      </c>
      <c r="F498" s="34">
        <v>42560</v>
      </c>
      <c r="G498" s="34">
        <v>47280</v>
      </c>
      <c r="H498" s="34">
        <v>51120</v>
      </c>
      <c r="I498" s="34">
        <v>54880</v>
      </c>
      <c r="J498" s="34">
        <v>58640</v>
      </c>
      <c r="K498" s="34">
        <v>62480</v>
      </c>
    </row>
    <row r="499" spans="1:11">
      <c r="A499" t="str">
        <f t="shared" si="7"/>
        <v>Before 12-31-2008Cottle30</v>
      </c>
      <c r="B499" s="32" t="s">
        <v>127</v>
      </c>
      <c r="C499" s="36">
        <v>30</v>
      </c>
      <c r="D499" s="34">
        <v>9900</v>
      </c>
      <c r="E499" s="34">
        <v>11310</v>
      </c>
      <c r="F499" s="34">
        <v>12720</v>
      </c>
      <c r="G499" s="34">
        <v>14130</v>
      </c>
      <c r="H499" s="34">
        <v>15270</v>
      </c>
      <c r="I499" s="34">
        <v>16380</v>
      </c>
      <c r="J499" s="34">
        <v>17520</v>
      </c>
      <c r="K499" s="34">
        <v>18660</v>
      </c>
    </row>
    <row r="500" spans="1:11">
      <c r="A500" t="str">
        <f t="shared" si="7"/>
        <v>Before 12-31-2008Cottle40</v>
      </c>
      <c r="B500" t="s">
        <v>127</v>
      </c>
      <c r="C500" s="36">
        <v>40</v>
      </c>
      <c r="D500" s="34">
        <v>13200</v>
      </c>
      <c r="E500" s="34">
        <v>15080</v>
      </c>
      <c r="F500" s="34">
        <v>16960</v>
      </c>
      <c r="G500" s="34">
        <v>18840</v>
      </c>
      <c r="H500" s="34">
        <v>20360</v>
      </c>
      <c r="I500" s="34">
        <v>21840</v>
      </c>
      <c r="J500" s="34">
        <v>23360</v>
      </c>
      <c r="K500" s="34">
        <v>24880</v>
      </c>
    </row>
    <row r="501" spans="1:11">
      <c r="A501" t="str">
        <f t="shared" si="7"/>
        <v>Before 12-31-2008Cottle50</v>
      </c>
      <c r="B501" t="s">
        <v>127</v>
      </c>
      <c r="C501" s="36">
        <v>50</v>
      </c>
      <c r="D501" s="34">
        <v>16500</v>
      </c>
      <c r="E501" s="34">
        <v>18850</v>
      </c>
      <c r="F501" s="34">
        <v>21200</v>
      </c>
      <c r="G501" s="34">
        <v>23550</v>
      </c>
      <c r="H501" s="34">
        <v>25450</v>
      </c>
      <c r="I501" s="34">
        <v>27300</v>
      </c>
      <c r="J501" s="34">
        <v>29200</v>
      </c>
      <c r="K501" s="34">
        <v>31100</v>
      </c>
    </row>
    <row r="502" spans="1:11">
      <c r="A502" t="str">
        <f t="shared" si="7"/>
        <v>Before 12-31-2008Cottle60</v>
      </c>
      <c r="B502" t="s">
        <v>127</v>
      </c>
      <c r="C502" s="36">
        <v>60</v>
      </c>
      <c r="D502" s="34">
        <v>19800</v>
      </c>
      <c r="E502" s="34">
        <v>22620</v>
      </c>
      <c r="F502" s="34">
        <v>25440</v>
      </c>
      <c r="G502" s="34">
        <v>28260</v>
      </c>
      <c r="H502" s="34">
        <v>30540</v>
      </c>
      <c r="I502" s="34">
        <v>32760</v>
      </c>
      <c r="J502" s="34">
        <v>35040</v>
      </c>
      <c r="K502" s="34">
        <v>37320</v>
      </c>
    </row>
    <row r="503" spans="1:11">
      <c r="A503" t="str">
        <f t="shared" si="7"/>
        <v>Before 12-31-2008Cottle80</v>
      </c>
      <c r="B503" t="s">
        <v>127</v>
      </c>
      <c r="C503" s="36">
        <v>80</v>
      </c>
      <c r="D503" s="34">
        <v>26400</v>
      </c>
      <c r="E503" s="34">
        <v>30160</v>
      </c>
      <c r="F503" s="34">
        <v>33920</v>
      </c>
      <c r="G503" s="34">
        <v>37680</v>
      </c>
      <c r="H503" s="34">
        <v>40720</v>
      </c>
      <c r="I503" s="34">
        <v>43680</v>
      </c>
      <c r="J503" s="34">
        <v>46720</v>
      </c>
      <c r="K503" s="34">
        <v>49760</v>
      </c>
    </row>
    <row r="504" spans="1:11">
      <c r="A504" t="str">
        <f t="shared" si="7"/>
        <v>Before 12-31-2008Crane30</v>
      </c>
      <c r="B504" s="32" t="s">
        <v>128</v>
      </c>
      <c r="C504" s="36">
        <v>30</v>
      </c>
      <c r="D504" s="34">
        <v>9870</v>
      </c>
      <c r="E504" s="34">
        <v>11280</v>
      </c>
      <c r="F504" s="34">
        <v>12690</v>
      </c>
      <c r="G504" s="34">
        <v>14070</v>
      </c>
      <c r="H504" s="34">
        <v>15210</v>
      </c>
      <c r="I504" s="34">
        <v>16350</v>
      </c>
      <c r="J504" s="34">
        <v>17460</v>
      </c>
      <c r="K504" s="34">
        <v>18600</v>
      </c>
    </row>
    <row r="505" spans="1:11">
      <c r="A505" t="str">
        <f t="shared" si="7"/>
        <v>Before 12-31-2008Crane40</v>
      </c>
      <c r="B505" t="s">
        <v>128</v>
      </c>
      <c r="C505" s="36">
        <v>40</v>
      </c>
      <c r="D505" s="34">
        <v>13160</v>
      </c>
      <c r="E505" s="34">
        <v>15040</v>
      </c>
      <c r="F505" s="34">
        <v>16920</v>
      </c>
      <c r="G505" s="34">
        <v>18760</v>
      </c>
      <c r="H505" s="34">
        <v>20280</v>
      </c>
      <c r="I505" s="34">
        <v>21800</v>
      </c>
      <c r="J505" s="34">
        <v>23280</v>
      </c>
      <c r="K505" s="34">
        <v>24800</v>
      </c>
    </row>
    <row r="506" spans="1:11">
      <c r="A506" t="str">
        <f t="shared" si="7"/>
        <v>Before 12-31-2008Crane50</v>
      </c>
      <c r="B506" t="s">
        <v>128</v>
      </c>
      <c r="C506" s="36">
        <v>50</v>
      </c>
      <c r="D506" s="34">
        <v>16450</v>
      </c>
      <c r="E506" s="34">
        <v>18800</v>
      </c>
      <c r="F506" s="34">
        <v>21150</v>
      </c>
      <c r="G506" s="34">
        <v>23450</v>
      </c>
      <c r="H506" s="34">
        <v>25350</v>
      </c>
      <c r="I506" s="34">
        <v>27250</v>
      </c>
      <c r="J506" s="34">
        <v>29100</v>
      </c>
      <c r="K506" s="34">
        <v>31000</v>
      </c>
    </row>
    <row r="507" spans="1:11">
      <c r="A507" t="str">
        <f t="shared" si="7"/>
        <v>Before 12-31-2008Crane60</v>
      </c>
      <c r="B507" t="s">
        <v>128</v>
      </c>
      <c r="C507" s="36">
        <v>60</v>
      </c>
      <c r="D507" s="34">
        <v>19740</v>
      </c>
      <c r="E507" s="34">
        <v>22560</v>
      </c>
      <c r="F507" s="34">
        <v>25380</v>
      </c>
      <c r="G507" s="34">
        <v>28140</v>
      </c>
      <c r="H507" s="34">
        <v>30420</v>
      </c>
      <c r="I507" s="34">
        <v>32700</v>
      </c>
      <c r="J507" s="34">
        <v>34920</v>
      </c>
      <c r="K507" s="34">
        <v>37200</v>
      </c>
    </row>
    <row r="508" spans="1:11">
      <c r="A508" t="str">
        <f t="shared" si="7"/>
        <v>Before 12-31-2008Crane80</v>
      </c>
      <c r="B508" t="s">
        <v>128</v>
      </c>
      <c r="C508" s="36">
        <v>80</v>
      </c>
      <c r="D508" s="34">
        <v>26320</v>
      </c>
      <c r="E508" s="34">
        <v>30080</v>
      </c>
      <c r="F508" s="34">
        <v>33840</v>
      </c>
      <c r="G508" s="34">
        <v>37520</v>
      </c>
      <c r="H508" s="34">
        <v>40560</v>
      </c>
      <c r="I508" s="34">
        <v>43600</v>
      </c>
      <c r="J508" s="34">
        <v>46560</v>
      </c>
      <c r="K508" s="34">
        <v>49600</v>
      </c>
    </row>
    <row r="509" spans="1:11">
      <c r="A509" t="str">
        <f t="shared" si="7"/>
        <v>Before 12-31-2008Crockett30</v>
      </c>
      <c r="B509" s="32" t="s">
        <v>129</v>
      </c>
      <c r="C509" s="36">
        <v>30</v>
      </c>
      <c r="D509" s="34">
        <v>9810</v>
      </c>
      <c r="E509" s="34">
        <v>11220</v>
      </c>
      <c r="F509" s="34">
        <v>12600</v>
      </c>
      <c r="G509" s="34">
        <v>14010</v>
      </c>
      <c r="H509" s="34">
        <v>15120</v>
      </c>
      <c r="I509" s="34">
        <v>16260</v>
      </c>
      <c r="J509" s="34">
        <v>17370</v>
      </c>
      <c r="K509" s="34">
        <v>18480</v>
      </c>
    </row>
    <row r="510" spans="1:11">
      <c r="A510" t="str">
        <f t="shared" si="7"/>
        <v>Before 12-31-2008Crockett40</v>
      </c>
      <c r="B510" t="s">
        <v>129</v>
      </c>
      <c r="C510" s="36">
        <v>40</v>
      </c>
      <c r="D510" s="34">
        <v>13080</v>
      </c>
      <c r="E510" s="34">
        <v>14960</v>
      </c>
      <c r="F510" s="34">
        <v>16800</v>
      </c>
      <c r="G510" s="34">
        <v>18680</v>
      </c>
      <c r="H510" s="34">
        <v>20160</v>
      </c>
      <c r="I510" s="34">
        <v>21680</v>
      </c>
      <c r="J510" s="34">
        <v>23160</v>
      </c>
      <c r="K510" s="34">
        <v>24640</v>
      </c>
    </row>
    <row r="511" spans="1:11">
      <c r="A511" t="str">
        <f t="shared" si="7"/>
        <v>Before 12-31-2008Crockett50</v>
      </c>
      <c r="B511" t="s">
        <v>129</v>
      </c>
      <c r="C511" s="36">
        <v>50</v>
      </c>
      <c r="D511" s="34">
        <v>16350</v>
      </c>
      <c r="E511" s="34">
        <v>18700</v>
      </c>
      <c r="F511" s="34">
        <v>21000</v>
      </c>
      <c r="G511" s="34">
        <v>23350</v>
      </c>
      <c r="H511" s="34">
        <v>25200</v>
      </c>
      <c r="I511" s="34">
        <v>27100</v>
      </c>
      <c r="J511" s="34">
        <v>28950</v>
      </c>
      <c r="K511" s="34">
        <v>30800</v>
      </c>
    </row>
    <row r="512" spans="1:11">
      <c r="A512" t="str">
        <f t="shared" si="7"/>
        <v>Before 12-31-2008Crockett60</v>
      </c>
      <c r="B512" t="s">
        <v>129</v>
      </c>
      <c r="C512" s="36">
        <v>60</v>
      </c>
      <c r="D512" s="34">
        <v>19620</v>
      </c>
      <c r="E512" s="34">
        <v>22440</v>
      </c>
      <c r="F512" s="34">
        <v>25200</v>
      </c>
      <c r="G512" s="34">
        <v>28020</v>
      </c>
      <c r="H512" s="34">
        <v>30240</v>
      </c>
      <c r="I512" s="34">
        <v>32520</v>
      </c>
      <c r="J512" s="34">
        <v>34740</v>
      </c>
      <c r="K512" s="34">
        <v>36960</v>
      </c>
    </row>
    <row r="513" spans="1:11">
      <c r="A513" t="str">
        <f t="shared" si="7"/>
        <v>Before 12-31-2008Crockett80</v>
      </c>
      <c r="B513" t="s">
        <v>129</v>
      </c>
      <c r="C513" s="36">
        <v>80</v>
      </c>
      <c r="D513" s="34">
        <v>26160</v>
      </c>
      <c r="E513" s="34">
        <v>29920</v>
      </c>
      <c r="F513" s="34">
        <v>33600</v>
      </c>
      <c r="G513" s="34">
        <v>37360</v>
      </c>
      <c r="H513" s="34">
        <v>40320</v>
      </c>
      <c r="I513" s="34">
        <v>43360</v>
      </c>
      <c r="J513" s="34">
        <v>46320</v>
      </c>
      <c r="K513" s="34">
        <v>49280</v>
      </c>
    </row>
    <row r="514" spans="1:11">
      <c r="A514" t="str">
        <f t="shared" si="7"/>
        <v>Before 12-31-2008Culberson30</v>
      </c>
      <c r="B514" s="32" t="s">
        <v>130</v>
      </c>
      <c r="C514" s="36">
        <v>30</v>
      </c>
      <c r="D514" s="34">
        <v>10110</v>
      </c>
      <c r="E514" s="34">
        <v>11550</v>
      </c>
      <c r="F514" s="34">
        <v>12990</v>
      </c>
      <c r="G514" s="34">
        <v>14430</v>
      </c>
      <c r="H514" s="34">
        <v>15570</v>
      </c>
      <c r="I514" s="34">
        <v>16740</v>
      </c>
      <c r="J514" s="34">
        <v>17880</v>
      </c>
      <c r="K514" s="34">
        <v>19050</v>
      </c>
    </row>
    <row r="515" spans="1:11">
      <c r="A515" t="str">
        <f t="shared" si="7"/>
        <v>Before 12-31-2008Culberson40</v>
      </c>
      <c r="B515" t="s">
        <v>130</v>
      </c>
      <c r="C515" s="36">
        <v>40</v>
      </c>
      <c r="D515" s="34">
        <v>13480</v>
      </c>
      <c r="E515" s="34">
        <v>15400</v>
      </c>
      <c r="F515" s="34">
        <v>17320</v>
      </c>
      <c r="G515" s="34">
        <v>19240</v>
      </c>
      <c r="H515" s="34">
        <v>20760</v>
      </c>
      <c r="I515" s="34">
        <v>22320</v>
      </c>
      <c r="J515" s="34">
        <v>23840</v>
      </c>
      <c r="K515" s="34">
        <v>25400</v>
      </c>
    </row>
    <row r="516" spans="1:11">
      <c r="A516" t="str">
        <f t="shared" si="7"/>
        <v>Before 12-31-2008Culberson50</v>
      </c>
      <c r="B516" t="s">
        <v>130</v>
      </c>
      <c r="C516" s="36">
        <v>50</v>
      </c>
      <c r="D516" s="34">
        <v>16850</v>
      </c>
      <c r="E516" s="34">
        <v>19250</v>
      </c>
      <c r="F516" s="34">
        <v>21650</v>
      </c>
      <c r="G516" s="34">
        <v>24050</v>
      </c>
      <c r="H516" s="34">
        <v>25950</v>
      </c>
      <c r="I516" s="34">
        <v>27900</v>
      </c>
      <c r="J516" s="34">
        <v>29800</v>
      </c>
      <c r="K516" s="34">
        <v>31750</v>
      </c>
    </row>
    <row r="517" spans="1:11">
      <c r="A517" t="str">
        <f t="shared" ref="A517:A580" si="8">CONCATENATE($B$1,B517,C517)</f>
        <v>Before 12-31-2008Culberson60</v>
      </c>
      <c r="B517" t="s">
        <v>130</v>
      </c>
      <c r="C517" s="36">
        <v>60</v>
      </c>
      <c r="D517" s="34">
        <v>20220</v>
      </c>
      <c r="E517" s="34">
        <v>23100</v>
      </c>
      <c r="F517" s="34">
        <v>25980</v>
      </c>
      <c r="G517" s="34">
        <v>28860</v>
      </c>
      <c r="H517" s="34">
        <v>31140</v>
      </c>
      <c r="I517" s="34">
        <v>33480</v>
      </c>
      <c r="J517" s="34">
        <v>35760</v>
      </c>
      <c r="K517" s="34">
        <v>38100</v>
      </c>
    </row>
    <row r="518" spans="1:11">
      <c r="A518" t="str">
        <f t="shared" si="8"/>
        <v>Before 12-31-2008Culberson80</v>
      </c>
      <c r="B518" t="s">
        <v>130</v>
      </c>
      <c r="C518" s="36">
        <v>80</v>
      </c>
      <c r="D518" s="34">
        <v>26960</v>
      </c>
      <c r="E518" s="34">
        <v>30800</v>
      </c>
      <c r="F518" s="34">
        <v>34640</v>
      </c>
      <c r="G518" s="34">
        <v>38480</v>
      </c>
      <c r="H518" s="34">
        <v>41520</v>
      </c>
      <c r="I518" s="34">
        <v>44640</v>
      </c>
      <c r="J518" s="34">
        <v>47680</v>
      </c>
      <c r="K518" s="34">
        <v>50800</v>
      </c>
    </row>
    <row r="519" spans="1:11">
      <c r="A519" t="str">
        <f t="shared" si="8"/>
        <v>Before 12-31-2008Dallam30</v>
      </c>
      <c r="B519" s="32" t="s">
        <v>131</v>
      </c>
      <c r="C519" s="36">
        <v>30</v>
      </c>
      <c r="D519" s="34">
        <v>9780</v>
      </c>
      <c r="E519" s="34">
        <v>11160</v>
      </c>
      <c r="F519" s="34">
        <v>12570</v>
      </c>
      <c r="G519" s="34">
        <v>13950</v>
      </c>
      <c r="H519" s="34">
        <v>15090</v>
      </c>
      <c r="I519" s="34">
        <v>16200</v>
      </c>
      <c r="J519" s="34">
        <v>17310</v>
      </c>
      <c r="K519" s="34">
        <v>18420</v>
      </c>
    </row>
    <row r="520" spans="1:11">
      <c r="A520" t="str">
        <f t="shared" si="8"/>
        <v>Before 12-31-2008Dallam40</v>
      </c>
      <c r="B520" t="s">
        <v>131</v>
      </c>
      <c r="C520" s="36">
        <v>40</v>
      </c>
      <c r="D520" s="34">
        <v>13040</v>
      </c>
      <c r="E520" s="34">
        <v>14880</v>
      </c>
      <c r="F520" s="34">
        <v>16760</v>
      </c>
      <c r="G520" s="34">
        <v>18600</v>
      </c>
      <c r="H520" s="34">
        <v>20120</v>
      </c>
      <c r="I520" s="34">
        <v>21600</v>
      </c>
      <c r="J520" s="34">
        <v>23080</v>
      </c>
      <c r="K520" s="34">
        <v>24560</v>
      </c>
    </row>
    <row r="521" spans="1:11">
      <c r="A521" t="str">
        <f t="shared" si="8"/>
        <v>Before 12-31-2008Dallam50</v>
      </c>
      <c r="B521" t="s">
        <v>131</v>
      </c>
      <c r="C521" s="36">
        <v>50</v>
      </c>
      <c r="D521" s="34">
        <v>16300</v>
      </c>
      <c r="E521" s="34">
        <v>18600</v>
      </c>
      <c r="F521" s="34">
        <v>20950</v>
      </c>
      <c r="G521" s="34">
        <v>23250</v>
      </c>
      <c r="H521" s="34">
        <v>25150</v>
      </c>
      <c r="I521" s="34">
        <v>27000</v>
      </c>
      <c r="J521" s="34">
        <v>28850</v>
      </c>
      <c r="K521" s="34">
        <v>30700</v>
      </c>
    </row>
    <row r="522" spans="1:11">
      <c r="A522" t="str">
        <f t="shared" si="8"/>
        <v>Before 12-31-2008Dallam60</v>
      </c>
      <c r="B522" t="s">
        <v>131</v>
      </c>
      <c r="C522" s="36">
        <v>60</v>
      </c>
      <c r="D522" s="34">
        <v>19560</v>
      </c>
      <c r="E522" s="34">
        <v>22320</v>
      </c>
      <c r="F522" s="34">
        <v>25140</v>
      </c>
      <c r="G522" s="34">
        <v>27900</v>
      </c>
      <c r="H522" s="34">
        <v>30180</v>
      </c>
      <c r="I522" s="34">
        <v>32400</v>
      </c>
      <c r="J522" s="34">
        <v>34620</v>
      </c>
      <c r="K522" s="34">
        <v>36840</v>
      </c>
    </row>
    <row r="523" spans="1:11">
      <c r="A523" t="str">
        <f t="shared" si="8"/>
        <v>Before 12-31-2008Dallam80</v>
      </c>
      <c r="B523" t="s">
        <v>131</v>
      </c>
      <c r="C523" s="36">
        <v>80</v>
      </c>
      <c r="D523" s="34">
        <v>26080</v>
      </c>
      <c r="E523" s="34">
        <v>29760</v>
      </c>
      <c r="F523" s="34">
        <v>33520</v>
      </c>
      <c r="G523" s="34">
        <v>37200</v>
      </c>
      <c r="H523" s="34">
        <v>40240</v>
      </c>
      <c r="I523" s="34">
        <v>43200</v>
      </c>
      <c r="J523" s="34">
        <v>46160</v>
      </c>
      <c r="K523" s="34">
        <v>49120</v>
      </c>
    </row>
    <row r="524" spans="1:11">
      <c r="A524" t="str">
        <f t="shared" si="8"/>
        <v>Before 12-31-2008Dawson30</v>
      </c>
      <c r="B524" s="32" t="s">
        <v>132</v>
      </c>
      <c r="C524" s="36">
        <v>30</v>
      </c>
      <c r="D524" s="34">
        <v>9840</v>
      </c>
      <c r="E524" s="34">
        <v>11220</v>
      </c>
      <c r="F524" s="34">
        <v>12630</v>
      </c>
      <c r="G524" s="34">
        <v>14040</v>
      </c>
      <c r="H524" s="34">
        <v>15150</v>
      </c>
      <c r="I524" s="34">
        <v>16290</v>
      </c>
      <c r="J524" s="34">
        <v>17400</v>
      </c>
      <c r="K524" s="34">
        <v>18540</v>
      </c>
    </row>
    <row r="525" spans="1:11">
      <c r="A525" t="str">
        <f t="shared" si="8"/>
        <v>Before 12-31-2008Dawson40</v>
      </c>
      <c r="B525" t="s">
        <v>132</v>
      </c>
      <c r="C525" s="36">
        <v>40</v>
      </c>
      <c r="D525" s="34">
        <v>13120</v>
      </c>
      <c r="E525" s="34">
        <v>14960</v>
      </c>
      <c r="F525" s="34">
        <v>16840</v>
      </c>
      <c r="G525" s="34">
        <v>18720</v>
      </c>
      <c r="H525" s="34">
        <v>20200</v>
      </c>
      <c r="I525" s="34">
        <v>21720</v>
      </c>
      <c r="J525" s="34">
        <v>23200</v>
      </c>
      <c r="K525" s="34">
        <v>24720</v>
      </c>
    </row>
    <row r="526" spans="1:11">
      <c r="A526" t="str">
        <f t="shared" si="8"/>
        <v>Before 12-31-2008Dawson50</v>
      </c>
      <c r="B526" t="s">
        <v>132</v>
      </c>
      <c r="C526" s="36">
        <v>50</v>
      </c>
      <c r="D526" s="34">
        <v>16400</v>
      </c>
      <c r="E526" s="34">
        <v>18700</v>
      </c>
      <c r="F526" s="34">
        <v>21050</v>
      </c>
      <c r="G526" s="34">
        <v>23400</v>
      </c>
      <c r="H526" s="34">
        <v>25250</v>
      </c>
      <c r="I526" s="34">
        <v>27150</v>
      </c>
      <c r="J526" s="34">
        <v>29000</v>
      </c>
      <c r="K526" s="34">
        <v>30900</v>
      </c>
    </row>
    <row r="527" spans="1:11">
      <c r="A527" t="str">
        <f t="shared" si="8"/>
        <v>Before 12-31-2008Dawson60</v>
      </c>
      <c r="B527" t="s">
        <v>132</v>
      </c>
      <c r="C527" s="36">
        <v>60</v>
      </c>
      <c r="D527" s="34">
        <v>19680</v>
      </c>
      <c r="E527" s="34">
        <v>22440</v>
      </c>
      <c r="F527" s="34">
        <v>25260</v>
      </c>
      <c r="G527" s="34">
        <v>28080</v>
      </c>
      <c r="H527" s="34">
        <v>30300</v>
      </c>
      <c r="I527" s="34">
        <v>32580</v>
      </c>
      <c r="J527" s="34">
        <v>34800</v>
      </c>
      <c r="K527" s="34">
        <v>37080</v>
      </c>
    </row>
    <row r="528" spans="1:11">
      <c r="A528" t="str">
        <f t="shared" si="8"/>
        <v>Before 12-31-2008Dawson80</v>
      </c>
      <c r="B528" t="s">
        <v>132</v>
      </c>
      <c r="C528" s="36">
        <v>80</v>
      </c>
      <c r="D528" s="34">
        <v>26240</v>
      </c>
      <c r="E528" s="34">
        <v>29920</v>
      </c>
      <c r="F528" s="34">
        <v>33680</v>
      </c>
      <c r="G528" s="34">
        <v>37440</v>
      </c>
      <c r="H528" s="34">
        <v>40400</v>
      </c>
      <c r="I528" s="34">
        <v>43440</v>
      </c>
      <c r="J528" s="34">
        <v>46400</v>
      </c>
      <c r="K528" s="34">
        <v>49440</v>
      </c>
    </row>
    <row r="529" spans="1:11">
      <c r="A529" t="str">
        <f t="shared" si="8"/>
        <v>Before 12-31-2008DeWitt30</v>
      </c>
      <c r="B529" s="32" t="s">
        <v>133</v>
      </c>
      <c r="C529" s="36">
        <v>30</v>
      </c>
      <c r="D529" s="34">
        <v>9840</v>
      </c>
      <c r="E529" s="34">
        <v>11220</v>
      </c>
      <c r="F529" s="34">
        <v>12630</v>
      </c>
      <c r="G529" s="34">
        <v>14040</v>
      </c>
      <c r="H529" s="34">
        <v>15150</v>
      </c>
      <c r="I529" s="34">
        <v>16290</v>
      </c>
      <c r="J529" s="34">
        <v>17400</v>
      </c>
      <c r="K529" s="34">
        <v>18540</v>
      </c>
    </row>
    <row r="530" spans="1:11">
      <c r="A530" t="str">
        <f t="shared" si="8"/>
        <v>Before 12-31-2008DeWitt40</v>
      </c>
      <c r="B530" t="s">
        <v>133</v>
      </c>
      <c r="C530" s="36">
        <v>40</v>
      </c>
      <c r="D530" s="34">
        <v>13120</v>
      </c>
      <c r="E530" s="34">
        <v>14960</v>
      </c>
      <c r="F530" s="34">
        <v>16840</v>
      </c>
      <c r="G530" s="34">
        <v>18720</v>
      </c>
      <c r="H530" s="34">
        <v>20200</v>
      </c>
      <c r="I530" s="34">
        <v>21720</v>
      </c>
      <c r="J530" s="34">
        <v>23200</v>
      </c>
      <c r="K530" s="34">
        <v>24720</v>
      </c>
    </row>
    <row r="531" spans="1:11">
      <c r="A531" t="str">
        <f t="shared" si="8"/>
        <v>Before 12-31-2008DeWitt50</v>
      </c>
      <c r="B531" t="s">
        <v>133</v>
      </c>
      <c r="C531" s="36">
        <v>50</v>
      </c>
      <c r="D531" s="34">
        <v>16400</v>
      </c>
      <c r="E531" s="34">
        <v>18700</v>
      </c>
      <c r="F531" s="34">
        <v>21050</v>
      </c>
      <c r="G531" s="34">
        <v>23400</v>
      </c>
      <c r="H531" s="34">
        <v>25250</v>
      </c>
      <c r="I531" s="34">
        <v>27150</v>
      </c>
      <c r="J531" s="34">
        <v>29000</v>
      </c>
      <c r="K531" s="34">
        <v>30900</v>
      </c>
    </row>
    <row r="532" spans="1:11">
      <c r="A532" t="str">
        <f t="shared" si="8"/>
        <v>Before 12-31-2008DeWitt60</v>
      </c>
      <c r="B532" t="s">
        <v>133</v>
      </c>
      <c r="C532" s="36">
        <v>60</v>
      </c>
      <c r="D532" s="34">
        <v>19680</v>
      </c>
      <c r="E532" s="34">
        <v>22440</v>
      </c>
      <c r="F532" s="34">
        <v>25260</v>
      </c>
      <c r="G532" s="34">
        <v>28080</v>
      </c>
      <c r="H532" s="34">
        <v>30300</v>
      </c>
      <c r="I532" s="34">
        <v>32580</v>
      </c>
      <c r="J532" s="34">
        <v>34800</v>
      </c>
      <c r="K532" s="34">
        <v>37080</v>
      </c>
    </row>
    <row r="533" spans="1:11">
      <c r="A533" t="str">
        <f t="shared" si="8"/>
        <v>Before 12-31-2008DeWitt80</v>
      </c>
      <c r="B533" t="s">
        <v>133</v>
      </c>
      <c r="C533" s="36">
        <v>80</v>
      </c>
      <c r="D533" s="34">
        <v>26240</v>
      </c>
      <c r="E533" s="34">
        <v>29920</v>
      </c>
      <c r="F533" s="34">
        <v>33680</v>
      </c>
      <c r="G533" s="34">
        <v>37440</v>
      </c>
      <c r="H533" s="34">
        <v>40400</v>
      </c>
      <c r="I533" s="34">
        <v>43440</v>
      </c>
      <c r="J533" s="34">
        <v>46400</v>
      </c>
      <c r="K533" s="34">
        <v>49440</v>
      </c>
    </row>
    <row r="534" spans="1:11">
      <c r="A534" t="str">
        <f t="shared" si="8"/>
        <v>Before 12-31-2008Deaf Smith30</v>
      </c>
      <c r="B534" s="32" t="s">
        <v>134</v>
      </c>
      <c r="C534" s="36">
        <v>30</v>
      </c>
      <c r="D534" s="34">
        <v>9840</v>
      </c>
      <c r="E534" s="34">
        <v>11220</v>
      </c>
      <c r="F534" s="34">
        <v>12630</v>
      </c>
      <c r="G534" s="34">
        <v>14040</v>
      </c>
      <c r="H534" s="34">
        <v>15150</v>
      </c>
      <c r="I534" s="34">
        <v>16290</v>
      </c>
      <c r="J534" s="34">
        <v>17400</v>
      </c>
      <c r="K534" s="34">
        <v>18540</v>
      </c>
    </row>
    <row r="535" spans="1:11">
      <c r="A535" t="str">
        <f t="shared" si="8"/>
        <v>Before 12-31-2008Deaf Smith40</v>
      </c>
      <c r="B535" t="s">
        <v>134</v>
      </c>
      <c r="C535" s="36">
        <v>40</v>
      </c>
      <c r="D535" s="34">
        <v>13120</v>
      </c>
      <c r="E535" s="34">
        <v>14960</v>
      </c>
      <c r="F535" s="34">
        <v>16840</v>
      </c>
      <c r="G535" s="34">
        <v>18720</v>
      </c>
      <c r="H535" s="34">
        <v>20200</v>
      </c>
      <c r="I535" s="34">
        <v>21720</v>
      </c>
      <c r="J535" s="34">
        <v>23200</v>
      </c>
      <c r="K535" s="34">
        <v>24720</v>
      </c>
    </row>
    <row r="536" spans="1:11">
      <c r="A536" t="str">
        <f t="shared" si="8"/>
        <v>Before 12-31-2008Deaf Smith50</v>
      </c>
      <c r="B536" t="s">
        <v>134</v>
      </c>
      <c r="C536" s="36">
        <v>50</v>
      </c>
      <c r="D536" s="34">
        <v>16400</v>
      </c>
      <c r="E536" s="34">
        <v>18700</v>
      </c>
      <c r="F536" s="34">
        <v>21050</v>
      </c>
      <c r="G536" s="34">
        <v>23400</v>
      </c>
      <c r="H536" s="34">
        <v>25250</v>
      </c>
      <c r="I536" s="34">
        <v>27150</v>
      </c>
      <c r="J536" s="34">
        <v>29000</v>
      </c>
      <c r="K536" s="34">
        <v>30900</v>
      </c>
    </row>
    <row r="537" spans="1:11">
      <c r="A537" t="str">
        <f t="shared" si="8"/>
        <v>Before 12-31-2008Deaf Smith60</v>
      </c>
      <c r="B537" t="s">
        <v>134</v>
      </c>
      <c r="C537" s="36">
        <v>60</v>
      </c>
      <c r="D537" s="34">
        <v>19680</v>
      </c>
      <c r="E537" s="34">
        <v>22440</v>
      </c>
      <c r="F537" s="34">
        <v>25260</v>
      </c>
      <c r="G537" s="34">
        <v>28080</v>
      </c>
      <c r="H537" s="34">
        <v>30300</v>
      </c>
      <c r="I537" s="34">
        <v>32580</v>
      </c>
      <c r="J537" s="34">
        <v>34800</v>
      </c>
      <c r="K537" s="34">
        <v>37080</v>
      </c>
    </row>
    <row r="538" spans="1:11">
      <c r="A538" t="str">
        <f t="shared" si="8"/>
        <v>Before 12-31-2008Deaf Smith80</v>
      </c>
      <c r="B538" t="s">
        <v>134</v>
      </c>
      <c r="C538" s="36">
        <v>80</v>
      </c>
      <c r="D538" s="34">
        <v>26240</v>
      </c>
      <c r="E538" s="34">
        <v>29920</v>
      </c>
      <c r="F538" s="34">
        <v>33680</v>
      </c>
      <c r="G538" s="34">
        <v>37440</v>
      </c>
      <c r="H538" s="34">
        <v>40400</v>
      </c>
      <c r="I538" s="34">
        <v>43440</v>
      </c>
      <c r="J538" s="34">
        <v>46400</v>
      </c>
      <c r="K538" s="34">
        <v>49440</v>
      </c>
    </row>
    <row r="539" spans="1:11">
      <c r="A539" t="str">
        <f t="shared" si="8"/>
        <v>Before 12-31-2008Dickens30</v>
      </c>
      <c r="B539" s="32" t="s">
        <v>135</v>
      </c>
      <c r="C539" s="36">
        <v>30</v>
      </c>
      <c r="D539" s="34">
        <v>9960</v>
      </c>
      <c r="E539" s="34">
        <v>11370</v>
      </c>
      <c r="F539" s="34">
        <v>12810</v>
      </c>
      <c r="G539" s="34">
        <v>14220</v>
      </c>
      <c r="H539" s="34">
        <v>15360</v>
      </c>
      <c r="I539" s="34">
        <v>16500</v>
      </c>
      <c r="J539" s="34">
        <v>17640</v>
      </c>
      <c r="K539" s="34">
        <v>18780</v>
      </c>
    </row>
    <row r="540" spans="1:11">
      <c r="A540" t="str">
        <f t="shared" si="8"/>
        <v>Before 12-31-2008Dickens40</v>
      </c>
      <c r="B540" t="s">
        <v>135</v>
      </c>
      <c r="C540" s="36">
        <v>40</v>
      </c>
      <c r="D540" s="34">
        <v>13280</v>
      </c>
      <c r="E540" s="34">
        <v>15160</v>
      </c>
      <c r="F540" s="34">
        <v>17080</v>
      </c>
      <c r="G540" s="34">
        <v>18960</v>
      </c>
      <c r="H540" s="34">
        <v>20480</v>
      </c>
      <c r="I540" s="34">
        <v>22000</v>
      </c>
      <c r="J540" s="34">
        <v>23520</v>
      </c>
      <c r="K540" s="34">
        <v>25040</v>
      </c>
    </row>
    <row r="541" spans="1:11">
      <c r="A541" t="str">
        <f t="shared" si="8"/>
        <v>Before 12-31-2008Dickens50</v>
      </c>
      <c r="B541" t="s">
        <v>135</v>
      </c>
      <c r="C541" s="36">
        <v>50</v>
      </c>
      <c r="D541" s="34">
        <v>16600</v>
      </c>
      <c r="E541" s="34">
        <v>18950</v>
      </c>
      <c r="F541" s="34">
        <v>21350</v>
      </c>
      <c r="G541" s="34">
        <v>23700</v>
      </c>
      <c r="H541" s="34">
        <v>25600</v>
      </c>
      <c r="I541" s="34">
        <v>27500</v>
      </c>
      <c r="J541" s="34">
        <v>29400</v>
      </c>
      <c r="K541" s="34">
        <v>31300</v>
      </c>
    </row>
    <row r="542" spans="1:11">
      <c r="A542" t="str">
        <f t="shared" si="8"/>
        <v>Before 12-31-2008Dickens60</v>
      </c>
      <c r="B542" t="s">
        <v>135</v>
      </c>
      <c r="C542" s="36">
        <v>60</v>
      </c>
      <c r="D542" s="34">
        <v>19920</v>
      </c>
      <c r="E542" s="34">
        <v>22740</v>
      </c>
      <c r="F542" s="34">
        <v>25620</v>
      </c>
      <c r="G542" s="34">
        <v>28440</v>
      </c>
      <c r="H542" s="34">
        <v>30720</v>
      </c>
      <c r="I542" s="34">
        <v>33000</v>
      </c>
      <c r="J542" s="34">
        <v>35280</v>
      </c>
      <c r="K542" s="34">
        <v>37560</v>
      </c>
    </row>
    <row r="543" spans="1:11">
      <c r="A543" t="str">
        <f t="shared" si="8"/>
        <v>Before 12-31-2008Dickens80</v>
      </c>
      <c r="B543" t="s">
        <v>135</v>
      </c>
      <c r="C543" s="36">
        <v>80</v>
      </c>
      <c r="D543" s="34">
        <v>26560</v>
      </c>
      <c r="E543" s="34">
        <v>30320</v>
      </c>
      <c r="F543" s="34">
        <v>34160</v>
      </c>
      <c r="G543" s="34">
        <v>37920</v>
      </c>
      <c r="H543" s="34">
        <v>40960</v>
      </c>
      <c r="I543" s="34">
        <v>44000</v>
      </c>
      <c r="J543" s="34">
        <v>47040</v>
      </c>
      <c r="K543" s="34">
        <v>50080</v>
      </c>
    </row>
    <row r="544" spans="1:11">
      <c r="A544" t="str">
        <f t="shared" si="8"/>
        <v>Before 12-31-2008Dimmit30</v>
      </c>
      <c r="B544" s="32" t="s">
        <v>136</v>
      </c>
      <c r="C544" s="36">
        <v>30</v>
      </c>
      <c r="D544" s="34">
        <v>9780</v>
      </c>
      <c r="E544" s="34">
        <v>11160</v>
      </c>
      <c r="F544" s="34">
        <v>12570</v>
      </c>
      <c r="G544" s="34">
        <v>13950</v>
      </c>
      <c r="H544" s="34">
        <v>15090</v>
      </c>
      <c r="I544" s="34">
        <v>16200</v>
      </c>
      <c r="J544" s="34">
        <v>17310</v>
      </c>
      <c r="K544" s="34">
        <v>18420</v>
      </c>
    </row>
    <row r="545" spans="1:11">
      <c r="A545" t="str">
        <f t="shared" si="8"/>
        <v>Before 12-31-2008Dimmit40</v>
      </c>
      <c r="B545" t="s">
        <v>136</v>
      </c>
      <c r="C545" s="36">
        <v>40</v>
      </c>
      <c r="D545" s="34">
        <v>13040</v>
      </c>
      <c r="E545" s="34">
        <v>14880</v>
      </c>
      <c r="F545" s="34">
        <v>16760</v>
      </c>
      <c r="G545" s="34">
        <v>18600</v>
      </c>
      <c r="H545" s="34">
        <v>20120</v>
      </c>
      <c r="I545" s="34">
        <v>21600</v>
      </c>
      <c r="J545" s="34">
        <v>23080</v>
      </c>
      <c r="K545" s="34">
        <v>24560</v>
      </c>
    </row>
    <row r="546" spans="1:11">
      <c r="A546" t="str">
        <f t="shared" si="8"/>
        <v>Before 12-31-2008Dimmit50</v>
      </c>
      <c r="B546" t="s">
        <v>136</v>
      </c>
      <c r="C546" s="36">
        <v>50</v>
      </c>
      <c r="D546" s="34">
        <v>16300</v>
      </c>
      <c r="E546" s="34">
        <v>18600</v>
      </c>
      <c r="F546" s="34">
        <v>20950</v>
      </c>
      <c r="G546" s="34">
        <v>23250</v>
      </c>
      <c r="H546" s="34">
        <v>25150</v>
      </c>
      <c r="I546" s="34">
        <v>27000</v>
      </c>
      <c r="J546" s="34">
        <v>28850</v>
      </c>
      <c r="K546" s="34">
        <v>30700</v>
      </c>
    </row>
    <row r="547" spans="1:11">
      <c r="A547" t="str">
        <f t="shared" si="8"/>
        <v>Before 12-31-2008Dimmit60</v>
      </c>
      <c r="B547" t="s">
        <v>136</v>
      </c>
      <c r="C547" s="36">
        <v>60</v>
      </c>
      <c r="D547" s="34">
        <v>19560</v>
      </c>
      <c r="E547" s="34">
        <v>22320</v>
      </c>
      <c r="F547" s="34">
        <v>25140</v>
      </c>
      <c r="G547" s="34">
        <v>27900</v>
      </c>
      <c r="H547" s="34">
        <v>30180</v>
      </c>
      <c r="I547" s="34">
        <v>32400</v>
      </c>
      <c r="J547" s="34">
        <v>34620</v>
      </c>
      <c r="K547" s="34">
        <v>36840</v>
      </c>
    </row>
    <row r="548" spans="1:11">
      <c r="A548" t="str">
        <f t="shared" si="8"/>
        <v>Before 12-31-2008Dimmit80</v>
      </c>
      <c r="B548" t="s">
        <v>136</v>
      </c>
      <c r="C548" s="36">
        <v>80</v>
      </c>
      <c r="D548" s="34">
        <v>26080</v>
      </c>
      <c r="E548" s="34">
        <v>29760</v>
      </c>
      <c r="F548" s="34">
        <v>33520</v>
      </c>
      <c r="G548" s="34">
        <v>37200</v>
      </c>
      <c r="H548" s="34">
        <v>40240</v>
      </c>
      <c r="I548" s="34">
        <v>43200</v>
      </c>
      <c r="J548" s="34">
        <v>46160</v>
      </c>
      <c r="K548" s="34">
        <v>49120</v>
      </c>
    </row>
    <row r="549" spans="1:11">
      <c r="A549" t="str">
        <f t="shared" si="8"/>
        <v>Before 12-31-2008Donley30</v>
      </c>
      <c r="B549" s="32" t="s">
        <v>137</v>
      </c>
      <c r="C549" s="36">
        <v>30</v>
      </c>
      <c r="D549" s="34">
        <v>10020</v>
      </c>
      <c r="E549" s="34">
        <v>11430</v>
      </c>
      <c r="F549" s="34">
        <v>12870</v>
      </c>
      <c r="G549" s="34">
        <v>14280</v>
      </c>
      <c r="H549" s="34">
        <v>15450</v>
      </c>
      <c r="I549" s="34">
        <v>16590</v>
      </c>
      <c r="J549" s="34">
        <v>17730</v>
      </c>
      <c r="K549" s="34">
        <v>18870</v>
      </c>
    </row>
    <row r="550" spans="1:11">
      <c r="A550" t="str">
        <f t="shared" si="8"/>
        <v>Before 12-31-2008Donley40</v>
      </c>
      <c r="B550" t="s">
        <v>137</v>
      </c>
      <c r="C550" s="36">
        <v>40</v>
      </c>
      <c r="D550" s="34">
        <v>13360</v>
      </c>
      <c r="E550" s="34">
        <v>15240</v>
      </c>
      <c r="F550" s="34">
        <v>17160</v>
      </c>
      <c r="G550" s="34">
        <v>19040</v>
      </c>
      <c r="H550" s="34">
        <v>20600</v>
      </c>
      <c r="I550" s="34">
        <v>22120</v>
      </c>
      <c r="J550" s="34">
        <v>23640</v>
      </c>
      <c r="K550" s="34">
        <v>25160</v>
      </c>
    </row>
    <row r="551" spans="1:11">
      <c r="A551" t="str">
        <f t="shared" si="8"/>
        <v>Before 12-31-2008Donley50</v>
      </c>
      <c r="B551" t="s">
        <v>137</v>
      </c>
      <c r="C551" s="36">
        <v>50</v>
      </c>
      <c r="D551" s="34">
        <v>16700</v>
      </c>
      <c r="E551" s="34">
        <v>19050</v>
      </c>
      <c r="F551" s="34">
        <v>21450</v>
      </c>
      <c r="G551" s="34">
        <v>23800</v>
      </c>
      <c r="H551" s="34">
        <v>25750</v>
      </c>
      <c r="I551" s="34">
        <v>27650</v>
      </c>
      <c r="J551" s="34">
        <v>29550</v>
      </c>
      <c r="K551" s="34">
        <v>31450</v>
      </c>
    </row>
    <row r="552" spans="1:11">
      <c r="A552" t="str">
        <f t="shared" si="8"/>
        <v>Before 12-31-2008Donley60</v>
      </c>
      <c r="B552" t="s">
        <v>137</v>
      </c>
      <c r="C552" s="36">
        <v>60</v>
      </c>
      <c r="D552" s="34">
        <v>20040</v>
      </c>
      <c r="E552" s="34">
        <v>22860</v>
      </c>
      <c r="F552" s="34">
        <v>25740</v>
      </c>
      <c r="G552" s="34">
        <v>28560</v>
      </c>
      <c r="H552" s="34">
        <v>30900</v>
      </c>
      <c r="I552" s="34">
        <v>33180</v>
      </c>
      <c r="J552" s="34">
        <v>35460</v>
      </c>
      <c r="K552" s="34">
        <v>37740</v>
      </c>
    </row>
    <row r="553" spans="1:11">
      <c r="A553" t="str">
        <f t="shared" si="8"/>
        <v>Before 12-31-2008Donley80</v>
      </c>
      <c r="B553" t="s">
        <v>137</v>
      </c>
      <c r="C553" s="36">
        <v>80</v>
      </c>
      <c r="D553" s="34">
        <v>26720</v>
      </c>
      <c r="E553" s="34">
        <v>30480</v>
      </c>
      <c r="F553" s="34">
        <v>34320</v>
      </c>
      <c r="G553" s="34">
        <v>38080</v>
      </c>
      <c r="H553" s="34">
        <v>41200</v>
      </c>
      <c r="I553" s="34">
        <v>44240</v>
      </c>
      <c r="J553" s="34">
        <v>47280</v>
      </c>
      <c r="K553" s="34">
        <v>50320</v>
      </c>
    </row>
    <row r="554" spans="1:11">
      <c r="A554" t="str">
        <f t="shared" si="8"/>
        <v>Before 12-31-2008Duval30</v>
      </c>
      <c r="B554" s="32" t="s">
        <v>138</v>
      </c>
      <c r="C554" s="36">
        <v>30</v>
      </c>
      <c r="D554" s="34">
        <v>9780</v>
      </c>
      <c r="E554" s="34">
        <v>11160</v>
      </c>
      <c r="F554" s="34">
        <v>12570</v>
      </c>
      <c r="G554" s="34">
        <v>13950</v>
      </c>
      <c r="H554" s="34">
        <v>15090</v>
      </c>
      <c r="I554" s="34">
        <v>16200</v>
      </c>
      <c r="J554" s="34">
        <v>17310</v>
      </c>
      <c r="K554" s="34">
        <v>18420</v>
      </c>
    </row>
    <row r="555" spans="1:11">
      <c r="A555" t="str">
        <f t="shared" si="8"/>
        <v>Before 12-31-2008Duval40</v>
      </c>
      <c r="B555" t="s">
        <v>138</v>
      </c>
      <c r="C555" s="36">
        <v>40</v>
      </c>
      <c r="D555" s="34">
        <v>13040</v>
      </c>
      <c r="E555" s="34">
        <v>14880</v>
      </c>
      <c r="F555" s="34">
        <v>16760</v>
      </c>
      <c r="G555" s="34">
        <v>18600</v>
      </c>
      <c r="H555" s="34">
        <v>20120</v>
      </c>
      <c r="I555" s="34">
        <v>21600</v>
      </c>
      <c r="J555" s="34">
        <v>23080</v>
      </c>
      <c r="K555" s="34">
        <v>24560</v>
      </c>
    </row>
    <row r="556" spans="1:11">
      <c r="A556" t="str">
        <f t="shared" si="8"/>
        <v>Before 12-31-2008Duval50</v>
      </c>
      <c r="B556" t="s">
        <v>138</v>
      </c>
      <c r="C556" s="36">
        <v>50</v>
      </c>
      <c r="D556" s="34">
        <v>16300</v>
      </c>
      <c r="E556" s="34">
        <v>18600</v>
      </c>
      <c r="F556" s="34">
        <v>20950</v>
      </c>
      <c r="G556" s="34">
        <v>23250</v>
      </c>
      <c r="H556" s="34">
        <v>25150</v>
      </c>
      <c r="I556" s="34">
        <v>27000</v>
      </c>
      <c r="J556" s="34">
        <v>28850</v>
      </c>
      <c r="K556" s="34">
        <v>30700</v>
      </c>
    </row>
    <row r="557" spans="1:11">
      <c r="A557" t="str">
        <f t="shared" si="8"/>
        <v>Before 12-31-2008Duval60</v>
      </c>
      <c r="B557" t="s">
        <v>138</v>
      </c>
      <c r="C557" s="36">
        <v>60</v>
      </c>
      <c r="D557" s="34">
        <v>19560</v>
      </c>
      <c r="E557" s="34">
        <v>22320</v>
      </c>
      <c r="F557" s="34">
        <v>25140</v>
      </c>
      <c r="G557" s="34">
        <v>27900</v>
      </c>
      <c r="H557" s="34">
        <v>30180</v>
      </c>
      <c r="I557" s="34">
        <v>32400</v>
      </c>
      <c r="J557" s="34">
        <v>34620</v>
      </c>
      <c r="K557" s="34">
        <v>36840</v>
      </c>
    </row>
    <row r="558" spans="1:11">
      <c r="A558" t="str">
        <f t="shared" si="8"/>
        <v>Before 12-31-2008Duval80</v>
      </c>
      <c r="B558" t="s">
        <v>138</v>
      </c>
      <c r="C558" s="36">
        <v>80</v>
      </c>
      <c r="D558" s="34">
        <v>26080</v>
      </c>
      <c r="E558" s="34">
        <v>29760</v>
      </c>
      <c r="F558" s="34">
        <v>33520</v>
      </c>
      <c r="G558" s="34">
        <v>37200</v>
      </c>
      <c r="H558" s="34">
        <v>40240</v>
      </c>
      <c r="I558" s="34">
        <v>43200</v>
      </c>
      <c r="J558" s="34">
        <v>46160</v>
      </c>
      <c r="K558" s="34">
        <v>49120</v>
      </c>
    </row>
    <row r="559" spans="1:11">
      <c r="A559" t="str">
        <f t="shared" si="8"/>
        <v>Before 12-31-2008Eastland30</v>
      </c>
      <c r="B559" s="32" t="s">
        <v>139</v>
      </c>
      <c r="C559" s="36">
        <v>30</v>
      </c>
      <c r="D559" s="34">
        <v>9780</v>
      </c>
      <c r="E559" s="34">
        <v>11160</v>
      </c>
      <c r="F559" s="34">
        <v>12570</v>
      </c>
      <c r="G559" s="34">
        <v>13950</v>
      </c>
      <c r="H559" s="34">
        <v>15090</v>
      </c>
      <c r="I559" s="34">
        <v>16200</v>
      </c>
      <c r="J559" s="34">
        <v>17310</v>
      </c>
      <c r="K559" s="34">
        <v>18420</v>
      </c>
    </row>
    <row r="560" spans="1:11">
      <c r="A560" t="str">
        <f t="shared" si="8"/>
        <v>Before 12-31-2008Eastland40</v>
      </c>
      <c r="B560" t="s">
        <v>139</v>
      </c>
      <c r="C560" s="36">
        <v>40</v>
      </c>
      <c r="D560" s="34">
        <v>13040</v>
      </c>
      <c r="E560" s="34">
        <v>14880</v>
      </c>
      <c r="F560" s="34">
        <v>16760</v>
      </c>
      <c r="G560" s="34">
        <v>18600</v>
      </c>
      <c r="H560" s="34">
        <v>20120</v>
      </c>
      <c r="I560" s="34">
        <v>21600</v>
      </c>
      <c r="J560" s="34">
        <v>23080</v>
      </c>
      <c r="K560" s="34">
        <v>24560</v>
      </c>
    </row>
    <row r="561" spans="1:11">
      <c r="A561" t="str">
        <f t="shared" si="8"/>
        <v>Before 12-31-2008Eastland50</v>
      </c>
      <c r="B561" t="s">
        <v>139</v>
      </c>
      <c r="C561" s="36">
        <v>50</v>
      </c>
      <c r="D561" s="34">
        <v>16300</v>
      </c>
      <c r="E561" s="34">
        <v>18600</v>
      </c>
      <c r="F561" s="34">
        <v>20950</v>
      </c>
      <c r="G561" s="34">
        <v>23250</v>
      </c>
      <c r="H561" s="34">
        <v>25150</v>
      </c>
      <c r="I561" s="34">
        <v>27000</v>
      </c>
      <c r="J561" s="34">
        <v>28850</v>
      </c>
      <c r="K561" s="34">
        <v>30700</v>
      </c>
    </row>
    <row r="562" spans="1:11">
      <c r="A562" t="str">
        <f t="shared" si="8"/>
        <v>Before 12-31-2008Eastland60</v>
      </c>
      <c r="B562" t="s">
        <v>139</v>
      </c>
      <c r="C562" s="36">
        <v>60</v>
      </c>
      <c r="D562" s="34">
        <v>19560</v>
      </c>
      <c r="E562" s="34">
        <v>22320</v>
      </c>
      <c r="F562" s="34">
        <v>25140</v>
      </c>
      <c r="G562" s="34">
        <v>27900</v>
      </c>
      <c r="H562" s="34">
        <v>30180</v>
      </c>
      <c r="I562" s="34">
        <v>32400</v>
      </c>
      <c r="J562" s="34">
        <v>34620</v>
      </c>
      <c r="K562" s="34">
        <v>36840</v>
      </c>
    </row>
    <row r="563" spans="1:11">
      <c r="A563" t="str">
        <f t="shared" si="8"/>
        <v>Before 12-31-2008Eastland80</v>
      </c>
      <c r="B563" t="s">
        <v>139</v>
      </c>
      <c r="C563" s="36">
        <v>80</v>
      </c>
      <c r="D563" s="34">
        <v>26080</v>
      </c>
      <c r="E563" s="34">
        <v>29760</v>
      </c>
      <c r="F563" s="34">
        <v>33520</v>
      </c>
      <c r="G563" s="34">
        <v>37200</v>
      </c>
      <c r="H563" s="34">
        <v>40240</v>
      </c>
      <c r="I563" s="34">
        <v>43200</v>
      </c>
      <c r="J563" s="34">
        <v>46160</v>
      </c>
      <c r="K563" s="34">
        <v>49120</v>
      </c>
    </row>
    <row r="564" spans="1:11">
      <c r="A564" t="str">
        <f t="shared" si="8"/>
        <v>Before 12-31-2008Edwards30</v>
      </c>
      <c r="B564" s="32" t="s">
        <v>140</v>
      </c>
      <c r="C564" s="36">
        <v>30</v>
      </c>
      <c r="D564" s="34">
        <v>9780</v>
      </c>
      <c r="E564" s="34">
        <v>11160</v>
      </c>
      <c r="F564" s="34">
        <v>12570</v>
      </c>
      <c r="G564" s="34">
        <v>13950</v>
      </c>
      <c r="H564" s="34">
        <v>15090</v>
      </c>
      <c r="I564" s="34">
        <v>16200</v>
      </c>
      <c r="J564" s="34">
        <v>17310</v>
      </c>
      <c r="K564" s="34">
        <v>18420</v>
      </c>
    </row>
    <row r="565" spans="1:11">
      <c r="A565" t="str">
        <f t="shared" si="8"/>
        <v>Before 12-31-2008Edwards40</v>
      </c>
      <c r="B565" t="s">
        <v>140</v>
      </c>
      <c r="C565" s="36">
        <v>40</v>
      </c>
      <c r="D565" s="34">
        <v>13040</v>
      </c>
      <c r="E565" s="34">
        <v>14880</v>
      </c>
      <c r="F565" s="34">
        <v>16760</v>
      </c>
      <c r="G565" s="34">
        <v>18600</v>
      </c>
      <c r="H565" s="34">
        <v>20120</v>
      </c>
      <c r="I565" s="34">
        <v>21600</v>
      </c>
      <c r="J565" s="34">
        <v>23080</v>
      </c>
      <c r="K565" s="34">
        <v>24560</v>
      </c>
    </row>
    <row r="566" spans="1:11">
      <c r="A566" t="str">
        <f t="shared" si="8"/>
        <v>Before 12-31-2008Edwards50</v>
      </c>
      <c r="B566" t="s">
        <v>140</v>
      </c>
      <c r="C566" s="36">
        <v>50</v>
      </c>
      <c r="D566" s="34">
        <v>16300</v>
      </c>
      <c r="E566" s="34">
        <v>18600</v>
      </c>
      <c r="F566" s="34">
        <v>20950</v>
      </c>
      <c r="G566" s="34">
        <v>23250</v>
      </c>
      <c r="H566" s="34">
        <v>25150</v>
      </c>
      <c r="I566" s="34">
        <v>27000</v>
      </c>
      <c r="J566" s="34">
        <v>28850</v>
      </c>
      <c r="K566" s="34">
        <v>30700</v>
      </c>
    </row>
    <row r="567" spans="1:11">
      <c r="A567" t="str">
        <f t="shared" si="8"/>
        <v>Before 12-31-2008Edwards60</v>
      </c>
      <c r="B567" t="s">
        <v>140</v>
      </c>
      <c r="C567" s="36">
        <v>60</v>
      </c>
      <c r="D567" s="34">
        <v>19560</v>
      </c>
      <c r="E567" s="34">
        <v>22320</v>
      </c>
      <c r="F567" s="34">
        <v>25140</v>
      </c>
      <c r="G567" s="34">
        <v>27900</v>
      </c>
      <c r="H567" s="34">
        <v>30180</v>
      </c>
      <c r="I567" s="34">
        <v>32400</v>
      </c>
      <c r="J567" s="34">
        <v>34620</v>
      </c>
      <c r="K567" s="34">
        <v>36840</v>
      </c>
    </row>
    <row r="568" spans="1:11">
      <c r="A568" t="str">
        <f t="shared" si="8"/>
        <v>Before 12-31-2008Edwards80</v>
      </c>
      <c r="B568" t="s">
        <v>140</v>
      </c>
      <c r="C568" s="36">
        <v>80</v>
      </c>
      <c r="D568" s="34">
        <v>26080</v>
      </c>
      <c r="E568" s="34">
        <v>29760</v>
      </c>
      <c r="F568" s="34">
        <v>33520</v>
      </c>
      <c r="G568" s="34">
        <v>37200</v>
      </c>
      <c r="H568" s="34">
        <v>40240</v>
      </c>
      <c r="I568" s="34">
        <v>43200</v>
      </c>
      <c r="J568" s="34">
        <v>46160</v>
      </c>
      <c r="K568" s="34">
        <v>49120</v>
      </c>
    </row>
    <row r="569" spans="1:11">
      <c r="A569" t="str">
        <f t="shared" si="8"/>
        <v>Before 12-31-2008Erath30</v>
      </c>
      <c r="B569" s="32" t="s">
        <v>141</v>
      </c>
      <c r="C569" s="36">
        <v>30</v>
      </c>
      <c r="D569" s="34">
        <v>10620</v>
      </c>
      <c r="E569" s="34">
        <v>12150</v>
      </c>
      <c r="F569" s="34">
        <v>13650</v>
      </c>
      <c r="G569" s="34">
        <v>15180</v>
      </c>
      <c r="H569" s="34">
        <v>16380</v>
      </c>
      <c r="I569" s="34">
        <v>17610</v>
      </c>
      <c r="J569" s="34">
        <v>18810</v>
      </c>
      <c r="K569" s="34">
        <v>20040</v>
      </c>
    </row>
    <row r="570" spans="1:11">
      <c r="A570" t="str">
        <f t="shared" si="8"/>
        <v>Before 12-31-2008Erath40</v>
      </c>
      <c r="B570" t="s">
        <v>141</v>
      </c>
      <c r="C570" s="36">
        <v>40</v>
      </c>
      <c r="D570" s="34">
        <v>14160</v>
      </c>
      <c r="E570" s="34">
        <v>16200</v>
      </c>
      <c r="F570" s="34">
        <v>18200</v>
      </c>
      <c r="G570" s="34">
        <v>20240</v>
      </c>
      <c r="H570" s="34">
        <v>21840</v>
      </c>
      <c r="I570" s="34">
        <v>23480</v>
      </c>
      <c r="J570" s="34">
        <v>25080</v>
      </c>
      <c r="K570" s="34">
        <v>26720</v>
      </c>
    </row>
    <row r="571" spans="1:11">
      <c r="A571" t="str">
        <f t="shared" si="8"/>
        <v>Before 12-31-2008Erath50</v>
      </c>
      <c r="B571" t="s">
        <v>141</v>
      </c>
      <c r="C571" s="36">
        <v>50</v>
      </c>
      <c r="D571" s="34">
        <v>17700</v>
      </c>
      <c r="E571" s="34">
        <v>20250</v>
      </c>
      <c r="F571" s="34">
        <v>22750</v>
      </c>
      <c r="G571" s="34">
        <v>25300</v>
      </c>
      <c r="H571" s="34">
        <v>27300</v>
      </c>
      <c r="I571" s="34">
        <v>29350</v>
      </c>
      <c r="J571" s="34">
        <v>31350</v>
      </c>
      <c r="K571" s="34">
        <v>33400</v>
      </c>
    </row>
    <row r="572" spans="1:11">
      <c r="A572" t="str">
        <f t="shared" si="8"/>
        <v>Before 12-31-2008Erath60</v>
      </c>
      <c r="B572" t="s">
        <v>141</v>
      </c>
      <c r="C572" s="36">
        <v>60</v>
      </c>
      <c r="D572" s="34">
        <v>21240</v>
      </c>
      <c r="E572" s="34">
        <v>24300</v>
      </c>
      <c r="F572" s="34">
        <v>27300</v>
      </c>
      <c r="G572" s="34">
        <v>30360</v>
      </c>
      <c r="H572" s="34">
        <v>32760</v>
      </c>
      <c r="I572" s="34">
        <v>35220</v>
      </c>
      <c r="J572" s="34">
        <v>37620</v>
      </c>
      <c r="K572" s="34">
        <v>40080</v>
      </c>
    </row>
    <row r="573" spans="1:11">
      <c r="A573" t="str">
        <f t="shared" si="8"/>
        <v>Before 12-31-2008Erath80</v>
      </c>
      <c r="B573" t="s">
        <v>141</v>
      </c>
      <c r="C573" s="36">
        <v>80</v>
      </c>
      <c r="D573" s="34">
        <v>28320</v>
      </c>
      <c r="E573" s="34">
        <v>32400</v>
      </c>
      <c r="F573" s="34">
        <v>36400</v>
      </c>
      <c r="G573" s="34">
        <v>40480</v>
      </c>
      <c r="H573" s="34">
        <v>43680</v>
      </c>
      <c r="I573" s="34">
        <v>46960</v>
      </c>
      <c r="J573" s="34">
        <v>50160</v>
      </c>
      <c r="K573" s="34">
        <v>53440</v>
      </c>
    </row>
    <row r="574" spans="1:11">
      <c r="A574" t="str">
        <f t="shared" si="8"/>
        <v>Before 12-31-2008Falls30</v>
      </c>
      <c r="B574" s="32" t="s">
        <v>142</v>
      </c>
      <c r="C574" s="36">
        <v>30</v>
      </c>
      <c r="D574" s="34">
        <v>9840</v>
      </c>
      <c r="E574" s="34">
        <v>11250</v>
      </c>
      <c r="F574" s="34">
        <v>12660</v>
      </c>
      <c r="G574" s="34">
        <v>14070</v>
      </c>
      <c r="H574" s="34">
        <v>15210</v>
      </c>
      <c r="I574" s="34">
        <v>16320</v>
      </c>
      <c r="J574" s="34">
        <v>17460</v>
      </c>
      <c r="K574" s="34">
        <v>18570</v>
      </c>
    </row>
    <row r="575" spans="1:11">
      <c r="A575" t="str">
        <f t="shared" si="8"/>
        <v>Before 12-31-2008Falls40</v>
      </c>
      <c r="B575" t="s">
        <v>142</v>
      </c>
      <c r="C575" s="36">
        <v>40</v>
      </c>
      <c r="D575" s="34">
        <v>13120</v>
      </c>
      <c r="E575" s="34">
        <v>15000</v>
      </c>
      <c r="F575" s="34">
        <v>16880</v>
      </c>
      <c r="G575" s="34">
        <v>18760</v>
      </c>
      <c r="H575" s="34">
        <v>20280</v>
      </c>
      <c r="I575" s="34">
        <v>21760</v>
      </c>
      <c r="J575" s="34">
        <v>23280</v>
      </c>
      <c r="K575" s="34">
        <v>24760</v>
      </c>
    </row>
    <row r="576" spans="1:11">
      <c r="A576" t="str">
        <f t="shared" si="8"/>
        <v>Before 12-31-2008Falls50</v>
      </c>
      <c r="B576" t="s">
        <v>142</v>
      </c>
      <c r="C576" s="36">
        <v>50</v>
      </c>
      <c r="D576" s="34">
        <v>16400</v>
      </c>
      <c r="E576" s="34">
        <v>18750</v>
      </c>
      <c r="F576" s="34">
        <v>21100</v>
      </c>
      <c r="G576" s="34">
        <v>23450</v>
      </c>
      <c r="H576" s="34">
        <v>25350</v>
      </c>
      <c r="I576" s="34">
        <v>27200</v>
      </c>
      <c r="J576" s="34">
        <v>29100</v>
      </c>
      <c r="K576" s="34">
        <v>30950</v>
      </c>
    </row>
    <row r="577" spans="1:11">
      <c r="A577" t="str">
        <f t="shared" si="8"/>
        <v>Before 12-31-2008Falls60</v>
      </c>
      <c r="B577" t="s">
        <v>142</v>
      </c>
      <c r="C577" s="36">
        <v>60</v>
      </c>
      <c r="D577" s="34">
        <v>19680</v>
      </c>
      <c r="E577" s="34">
        <v>22500</v>
      </c>
      <c r="F577" s="34">
        <v>25320</v>
      </c>
      <c r="G577" s="34">
        <v>28140</v>
      </c>
      <c r="H577" s="34">
        <v>30420</v>
      </c>
      <c r="I577" s="34">
        <v>32640</v>
      </c>
      <c r="J577" s="34">
        <v>34920</v>
      </c>
      <c r="K577" s="34">
        <v>37140</v>
      </c>
    </row>
    <row r="578" spans="1:11">
      <c r="A578" t="str">
        <f t="shared" si="8"/>
        <v>Before 12-31-2008Falls80</v>
      </c>
      <c r="B578" t="s">
        <v>142</v>
      </c>
      <c r="C578" s="36">
        <v>80</v>
      </c>
      <c r="D578" s="34">
        <v>26240</v>
      </c>
      <c r="E578" s="34">
        <v>30000</v>
      </c>
      <c r="F578" s="34">
        <v>33760</v>
      </c>
      <c r="G578" s="34">
        <v>37520</v>
      </c>
      <c r="H578" s="34">
        <v>40560</v>
      </c>
      <c r="I578" s="34">
        <v>43520</v>
      </c>
      <c r="J578" s="34">
        <v>46560</v>
      </c>
      <c r="K578" s="34">
        <v>49520</v>
      </c>
    </row>
    <row r="579" spans="1:11">
      <c r="A579" t="str">
        <f t="shared" si="8"/>
        <v>Before 12-31-2008Fannin30</v>
      </c>
      <c r="B579" s="32" t="s">
        <v>143</v>
      </c>
      <c r="C579" s="36">
        <v>30</v>
      </c>
      <c r="D579" s="34">
        <v>11340</v>
      </c>
      <c r="E579" s="34">
        <v>12960</v>
      </c>
      <c r="F579" s="34">
        <v>14580</v>
      </c>
      <c r="G579" s="34">
        <v>16200</v>
      </c>
      <c r="H579" s="34">
        <v>17520</v>
      </c>
      <c r="I579" s="34">
        <v>18810</v>
      </c>
      <c r="J579" s="34">
        <v>20100</v>
      </c>
      <c r="K579" s="34">
        <v>21390</v>
      </c>
    </row>
    <row r="580" spans="1:11">
      <c r="A580" t="str">
        <f t="shared" si="8"/>
        <v>Before 12-31-2008Fannin40</v>
      </c>
      <c r="B580" t="s">
        <v>143</v>
      </c>
      <c r="C580" s="36">
        <v>40</v>
      </c>
      <c r="D580" s="34">
        <v>15120</v>
      </c>
      <c r="E580" s="34">
        <v>17280</v>
      </c>
      <c r="F580" s="34">
        <v>19440</v>
      </c>
      <c r="G580" s="34">
        <v>21600</v>
      </c>
      <c r="H580" s="34">
        <v>23360</v>
      </c>
      <c r="I580" s="34">
        <v>25080</v>
      </c>
      <c r="J580" s="34">
        <v>26800</v>
      </c>
      <c r="K580" s="34">
        <v>28520</v>
      </c>
    </row>
    <row r="581" spans="1:11">
      <c r="A581" t="str">
        <f t="shared" ref="A581:A644" si="9">CONCATENATE($B$1,B581,C581)</f>
        <v>Before 12-31-2008Fannin50</v>
      </c>
      <c r="B581" t="s">
        <v>143</v>
      </c>
      <c r="C581" s="36">
        <v>50</v>
      </c>
      <c r="D581" s="34">
        <v>18900</v>
      </c>
      <c r="E581" s="34">
        <v>21600</v>
      </c>
      <c r="F581" s="34">
        <v>24300</v>
      </c>
      <c r="G581" s="34">
        <v>27000</v>
      </c>
      <c r="H581" s="34">
        <v>29200</v>
      </c>
      <c r="I581" s="34">
        <v>31350</v>
      </c>
      <c r="J581" s="34">
        <v>33500</v>
      </c>
      <c r="K581" s="34">
        <v>35650</v>
      </c>
    </row>
    <row r="582" spans="1:11">
      <c r="A582" t="str">
        <f t="shared" si="9"/>
        <v>Before 12-31-2008Fannin60</v>
      </c>
      <c r="B582" t="s">
        <v>143</v>
      </c>
      <c r="C582" s="36">
        <v>60</v>
      </c>
      <c r="D582" s="34">
        <v>22680</v>
      </c>
      <c r="E582" s="34">
        <v>25920</v>
      </c>
      <c r="F582" s="34">
        <v>29160</v>
      </c>
      <c r="G582" s="34">
        <v>32400</v>
      </c>
      <c r="H582" s="34">
        <v>35040</v>
      </c>
      <c r="I582" s="34">
        <v>37620</v>
      </c>
      <c r="J582" s="34">
        <v>40200</v>
      </c>
      <c r="K582" s="34">
        <v>42780</v>
      </c>
    </row>
    <row r="583" spans="1:11">
      <c r="A583" t="str">
        <f t="shared" si="9"/>
        <v>Before 12-31-2008Fannin80</v>
      </c>
      <c r="B583" t="s">
        <v>143</v>
      </c>
      <c r="C583" s="36">
        <v>80</v>
      </c>
      <c r="D583" s="34">
        <v>30240</v>
      </c>
      <c r="E583" s="34">
        <v>34560</v>
      </c>
      <c r="F583" s="34">
        <v>38880</v>
      </c>
      <c r="G583" s="34">
        <v>43200</v>
      </c>
      <c r="H583" s="34">
        <v>46720</v>
      </c>
      <c r="I583" s="34">
        <v>50160</v>
      </c>
      <c r="J583" s="34">
        <v>53600</v>
      </c>
      <c r="K583" s="34">
        <v>57040</v>
      </c>
    </row>
    <row r="584" spans="1:11">
      <c r="A584" t="str">
        <f t="shared" si="9"/>
        <v>Before 12-31-2008Fayette30</v>
      </c>
      <c r="B584" s="32" t="s">
        <v>144</v>
      </c>
      <c r="C584" s="36">
        <v>30</v>
      </c>
      <c r="D584" s="34">
        <v>11340</v>
      </c>
      <c r="E584" s="34">
        <v>12960</v>
      </c>
      <c r="F584" s="34">
        <v>14580</v>
      </c>
      <c r="G584" s="34">
        <v>16200</v>
      </c>
      <c r="H584" s="34">
        <v>17490</v>
      </c>
      <c r="I584" s="34">
        <v>18780</v>
      </c>
      <c r="J584" s="34">
        <v>20100</v>
      </c>
      <c r="K584" s="34">
        <v>21390</v>
      </c>
    </row>
    <row r="585" spans="1:11">
      <c r="A585" t="str">
        <f t="shared" si="9"/>
        <v>Before 12-31-2008Fayette40</v>
      </c>
      <c r="B585" t="s">
        <v>144</v>
      </c>
      <c r="C585" s="36">
        <v>40</v>
      </c>
      <c r="D585" s="34">
        <v>15120</v>
      </c>
      <c r="E585" s="34">
        <v>17280</v>
      </c>
      <c r="F585" s="34">
        <v>19440</v>
      </c>
      <c r="G585" s="34">
        <v>21600</v>
      </c>
      <c r="H585" s="34">
        <v>23320</v>
      </c>
      <c r="I585" s="34">
        <v>25040</v>
      </c>
      <c r="J585" s="34">
        <v>26800</v>
      </c>
      <c r="K585" s="34">
        <v>28520</v>
      </c>
    </row>
    <row r="586" spans="1:11">
      <c r="A586" t="str">
        <f t="shared" si="9"/>
        <v>Before 12-31-2008Fayette50</v>
      </c>
      <c r="B586" t="s">
        <v>144</v>
      </c>
      <c r="C586" s="36">
        <v>50</v>
      </c>
      <c r="D586" s="34">
        <v>18900</v>
      </c>
      <c r="E586" s="34">
        <v>21600</v>
      </c>
      <c r="F586" s="34">
        <v>24300</v>
      </c>
      <c r="G586" s="34">
        <v>27000</v>
      </c>
      <c r="H586" s="34">
        <v>29150</v>
      </c>
      <c r="I586" s="34">
        <v>31300</v>
      </c>
      <c r="J586" s="34">
        <v>33500</v>
      </c>
      <c r="K586" s="34">
        <v>35650</v>
      </c>
    </row>
    <row r="587" spans="1:11">
      <c r="A587" t="str">
        <f t="shared" si="9"/>
        <v>Before 12-31-2008Fayette60</v>
      </c>
      <c r="B587" t="s">
        <v>144</v>
      </c>
      <c r="C587" s="36">
        <v>60</v>
      </c>
      <c r="D587" s="34">
        <v>22680</v>
      </c>
      <c r="E587" s="34">
        <v>25920</v>
      </c>
      <c r="F587" s="34">
        <v>29160</v>
      </c>
      <c r="G587" s="34">
        <v>32400</v>
      </c>
      <c r="H587" s="34">
        <v>34980</v>
      </c>
      <c r="I587" s="34">
        <v>37560</v>
      </c>
      <c r="J587" s="34">
        <v>40200</v>
      </c>
      <c r="K587" s="34">
        <v>42780</v>
      </c>
    </row>
    <row r="588" spans="1:11">
      <c r="A588" t="str">
        <f t="shared" si="9"/>
        <v>Before 12-31-2008Fayette80</v>
      </c>
      <c r="B588" t="s">
        <v>144</v>
      </c>
      <c r="C588" s="36">
        <v>80</v>
      </c>
      <c r="D588" s="34">
        <v>30240</v>
      </c>
      <c r="E588" s="34">
        <v>34560</v>
      </c>
      <c r="F588" s="34">
        <v>38880</v>
      </c>
      <c r="G588" s="34">
        <v>43200</v>
      </c>
      <c r="H588" s="34">
        <v>46640</v>
      </c>
      <c r="I588" s="34">
        <v>50080</v>
      </c>
      <c r="J588" s="34">
        <v>53600</v>
      </c>
      <c r="K588" s="34">
        <v>57040</v>
      </c>
    </row>
    <row r="589" spans="1:11">
      <c r="A589" t="str">
        <f t="shared" si="9"/>
        <v>Before 12-31-2008Fisher30</v>
      </c>
      <c r="B589" s="32" t="s">
        <v>145</v>
      </c>
      <c r="C589" s="36">
        <v>30</v>
      </c>
      <c r="D589" s="34">
        <v>9780</v>
      </c>
      <c r="E589" s="34">
        <v>11160</v>
      </c>
      <c r="F589" s="34">
        <v>12570</v>
      </c>
      <c r="G589" s="34">
        <v>13950</v>
      </c>
      <c r="H589" s="34">
        <v>15090</v>
      </c>
      <c r="I589" s="34">
        <v>16200</v>
      </c>
      <c r="J589" s="34">
        <v>17310</v>
      </c>
      <c r="K589" s="34">
        <v>18420</v>
      </c>
    </row>
    <row r="590" spans="1:11">
      <c r="A590" t="str">
        <f t="shared" si="9"/>
        <v>Before 12-31-2008Fisher40</v>
      </c>
      <c r="B590" t="s">
        <v>145</v>
      </c>
      <c r="C590" s="36">
        <v>40</v>
      </c>
      <c r="D590" s="34">
        <v>13040</v>
      </c>
      <c r="E590" s="34">
        <v>14880</v>
      </c>
      <c r="F590" s="34">
        <v>16760</v>
      </c>
      <c r="G590" s="34">
        <v>18600</v>
      </c>
      <c r="H590" s="34">
        <v>20120</v>
      </c>
      <c r="I590" s="34">
        <v>21600</v>
      </c>
      <c r="J590" s="34">
        <v>23080</v>
      </c>
      <c r="K590" s="34">
        <v>24560</v>
      </c>
    </row>
    <row r="591" spans="1:11">
      <c r="A591" t="str">
        <f t="shared" si="9"/>
        <v>Before 12-31-2008Fisher50</v>
      </c>
      <c r="B591" t="s">
        <v>145</v>
      </c>
      <c r="C591" s="36">
        <v>50</v>
      </c>
      <c r="D591" s="34">
        <v>16300</v>
      </c>
      <c r="E591" s="34">
        <v>18600</v>
      </c>
      <c r="F591" s="34">
        <v>20950</v>
      </c>
      <c r="G591" s="34">
        <v>23250</v>
      </c>
      <c r="H591" s="34">
        <v>25150</v>
      </c>
      <c r="I591" s="34">
        <v>27000</v>
      </c>
      <c r="J591" s="34">
        <v>28850</v>
      </c>
      <c r="K591" s="34">
        <v>30700</v>
      </c>
    </row>
    <row r="592" spans="1:11">
      <c r="A592" t="str">
        <f t="shared" si="9"/>
        <v>Before 12-31-2008Fisher60</v>
      </c>
      <c r="B592" t="s">
        <v>145</v>
      </c>
      <c r="C592" s="36">
        <v>60</v>
      </c>
      <c r="D592" s="34">
        <v>19560</v>
      </c>
      <c r="E592" s="34">
        <v>22320</v>
      </c>
      <c r="F592" s="34">
        <v>25140</v>
      </c>
      <c r="G592" s="34">
        <v>27900</v>
      </c>
      <c r="H592" s="34">
        <v>30180</v>
      </c>
      <c r="I592" s="34">
        <v>32400</v>
      </c>
      <c r="J592" s="34">
        <v>34620</v>
      </c>
      <c r="K592" s="34">
        <v>36840</v>
      </c>
    </row>
    <row r="593" spans="1:11">
      <c r="A593" t="str">
        <f t="shared" si="9"/>
        <v>Before 12-31-2008Fisher80</v>
      </c>
      <c r="B593" t="s">
        <v>145</v>
      </c>
      <c r="C593" s="36">
        <v>80</v>
      </c>
      <c r="D593" s="34">
        <v>26080</v>
      </c>
      <c r="E593" s="34">
        <v>29760</v>
      </c>
      <c r="F593" s="34">
        <v>33520</v>
      </c>
      <c r="G593" s="34">
        <v>37200</v>
      </c>
      <c r="H593" s="34">
        <v>40240</v>
      </c>
      <c r="I593" s="34">
        <v>43200</v>
      </c>
      <c r="J593" s="34">
        <v>46160</v>
      </c>
      <c r="K593" s="34">
        <v>49120</v>
      </c>
    </row>
    <row r="594" spans="1:11">
      <c r="A594" t="str">
        <f t="shared" si="9"/>
        <v>Before 12-31-2008Floyd30</v>
      </c>
      <c r="B594" s="32" t="s">
        <v>146</v>
      </c>
      <c r="C594" s="36">
        <v>30</v>
      </c>
      <c r="D594" s="34">
        <v>9870</v>
      </c>
      <c r="E594" s="34">
        <v>11280</v>
      </c>
      <c r="F594" s="34">
        <v>12690</v>
      </c>
      <c r="G594" s="34">
        <v>14100</v>
      </c>
      <c r="H594" s="34">
        <v>15240</v>
      </c>
      <c r="I594" s="34">
        <v>16350</v>
      </c>
      <c r="J594" s="34">
        <v>17490</v>
      </c>
      <c r="K594" s="34">
        <v>18600</v>
      </c>
    </row>
    <row r="595" spans="1:11">
      <c r="A595" t="str">
        <f t="shared" si="9"/>
        <v>Before 12-31-2008Floyd40</v>
      </c>
      <c r="B595" t="s">
        <v>146</v>
      </c>
      <c r="C595" s="36">
        <v>40</v>
      </c>
      <c r="D595" s="34">
        <v>13160</v>
      </c>
      <c r="E595" s="34">
        <v>15040</v>
      </c>
      <c r="F595" s="34">
        <v>16920</v>
      </c>
      <c r="G595" s="34">
        <v>18800</v>
      </c>
      <c r="H595" s="34">
        <v>20320</v>
      </c>
      <c r="I595" s="34">
        <v>21800</v>
      </c>
      <c r="J595" s="34">
        <v>23320</v>
      </c>
      <c r="K595" s="34">
        <v>24800</v>
      </c>
    </row>
    <row r="596" spans="1:11">
      <c r="A596" t="str">
        <f t="shared" si="9"/>
        <v>Before 12-31-2008Floyd50</v>
      </c>
      <c r="B596" t="s">
        <v>146</v>
      </c>
      <c r="C596" s="36">
        <v>50</v>
      </c>
      <c r="D596" s="34">
        <v>16450</v>
      </c>
      <c r="E596" s="34">
        <v>18800</v>
      </c>
      <c r="F596" s="34">
        <v>21150</v>
      </c>
      <c r="G596" s="34">
        <v>23500</v>
      </c>
      <c r="H596" s="34">
        <v>25400</v>
      </c>
      <c r="I596" s="34">
        <v>27250</v>
      </c>
      <c r="J596" s="34">
        <v>29150</v>
      </c>
      <c r="K596" s="34">
        <v>31000</v>
      </c>
    </row>
    <row r="597" spans="1:11">
      <c r="A597" t="str">
        <f t="shared" si="9"/>
        <v>Before 12-31-2008Floyd60</v>
      </c>
      <c r="B597" t="s">
        <v>146</v>
      </c>
      <c r="C597" s="36">
        <v>60</v>
      </c>
      <c r="D597" s="34">
        <v>19740</v>
      </c>
      <c r="E597" s="34">
        <v>22560</v>
      </c>
      <c r="F597" s="34">
        <v>25380</v>
      </c>
      <c r="G597" s="34">
        <v>28200</v>
      </c>
      <c r="H597" s="34">
        <v>30480</v>
      </c>
      <c r="I597" s="34">
        <v>32700</v>
      </c>
      <c r="J597" s="34">
        <v>34980</v>
      </c>
      <c r="K597" s="34">
        <v>37200</v>
      </c>
    </row>
    <row r="598" spans="1:11">
      <c r="A598" t="str">
        <f t="shared" si="9"/>
        <v>Before 12-31-2008Floyd80</v>
      </c>
      <c r="B598" t="s">
        <v>146</v>
      </c>
      <c r="C598" s="36">
        <v>80</v>
      </c>
      <c r="D598" s="34">
        <v>26320</v>
      </c>
      <c r="E598" s="34">
        <v>30080</v>
      </c>
      <c r="F598" s="34">
        <v>33840</v>
      </c>
      <c r="G598" s="34">
        <v>37600</v>
      </c>
      <c r="H598" s="34">
        <v>40640</v>
      </c>
      <c r="I598" s="34">
        <v>43600</v>
      </c>
      <c r="J598" s="34">
        <v>46640</v>
      </c>
      <c r="K598" s="34">
        <v>49600</v>
      </c>
    </row>
    <row r="599" spans="1:11">
      <c r="A599" t="str">
        <f t="shared" si="9"/>
        <v>Before 12-31-2008Foard30</v>
      </c>
      <c r="B599" s="32" t="s">
        <v>147</v>
      </c>
      <c r="C599" s="36">
        <v>30</v>
      </c>
      <c r="D599" s="34">
        <v>9780</v>
      </c>
      <c r="E599" s="34">
        <v>11190</v>
      </c>
      <c r="F599" s="34">
        <v>12570</v>
      </c>
      <c r="G599" s="34">
        <v>13980</v>
      </c>
      <c r="H599" s="34">
        <v>15090</v>
      </c>
      <c r="I599" s="34">
        <v>16230</v>
      </c>
      <c r="J599" s="34">
        <v>17340</v>
      </c>
      <c r="K599" s="34">
        <v>18450</v>
      </c>
    </row>
    <row r="600" spans="1:11">
      <c r="A600" t="str">
        <f t="shared" si="9"/>
        <v>Before 12-31-2008Foard40</v>
      </c>
      <c r="B600" t="s">
        <v>147</v>
      </c>
      <c r="C600" s="36">
        <v>40</v>
      </c>
      <c r="D600" s="34">
        <v>13040</v>
      </c>
      <c r="E600" s="34">
        <v>14920</v>
      </c>
      <c r="F600" s="34">
        <v>16760</v>
      </c>
      <c r="G600" s="34">
        <v>18640</v>
      </c>
      <c r="H600" s="34">
        <v>20120</v>
      </c>
      <c r="I600" s="34">
        <v>21640</v>
      </c>
      <c r="J600" s="34">
        <v>23120</v>
      </c>
      <c r="K600" s="34">
        <v>24600</v>
      </c>
    </row>
    <row r="601" spans="1:11">
      <c r="A601" t="str">
        <f t="shared" si="9"/>
        <v>Before 12-31-2008Foard50</v>
      </c>
      <c r="B601" t="s">
        <v>147</v>
      </c>
      <c r="C601" s="36">
        <v>50</v>
      </c>
      <c r="D601" s="34">
        <v>16300</v>
      </c>
      <c r="E601" s="34">
        <v>18650</v>
      </c>
      <c r="F601" s="34">
        <v>20950</v>
      </c>
      <c r="G601" s="34">
        <v>23300</v>
      </c>
      <c r="H601" s="34">
        <v>25150</v>
      </c>
      <c r="I601" s="34">
        <v>27050</v>
      </c>
      <c r="J601" s="34">
        <v>28900</v>
      </c>
      <c r="K601" s="34">
        <v>30750</v>
      </c>
    </row>
    <row r="602" spans="1:11">
      <c r="A602" t="str">
        <f t="shared" si="9"/>
        <v>Before 12-31-2008Foard60</v>
      </c>
      <c r="B602" t="s">
        <v>147</v>
      </c>
      <c r="C602" s="36">
        <v>60</v>
      </c>
      <c r="D602" s="34">
        <v>19560</v>
      </c>
      <c r="E602" s="34">
        <v>22380</v>
      </c>
      <c r="F602" s="34">
        <v>25140</v>
      </c>
      <c r="G602" s="34">
        <v>27960</v>
      </c>
      <c r="H602" s="34">
        <v>30180</v>
      </c>
      <c r="I602" s="34">
        <v>32460</v>
      </c>
      <c r="J602" s="34">
        <v>34680</v>
      </c>
      <c r="K602" s="34">
        <v>36900</v>
      </c>
    </row>
    <row r="603" spans="1:11">
      <c r="A603" t="str">
        <f t="shared" si="9"/>
        <v>Before 12-31-2008Foard80</v>
      </c>
      <c r="B603" t="s">
        <v>147</v>
      </c>
      <c r="C603" s="36">
        <v>80</v>
      </c>
      <c r="D603" s="34">
        <v>26080</v>
      </c>
      <c r="E603" s="34">
        <v>29840</v>
      </c>
      <c r="F603" s="34">
        <v>33520</v>
      </c>
      <c r="G603" s="34">
        <v>37280</v>
      </c>
      <c r="H603" s="34">
        <v>40240</v>
      </c>
      <c r="I603" s="34">
        <v>43280</v>
      </c>
      <c r="J603" s="34">
        <v>46240</v>
      </c>
      <c r="K603" s="34">
        <v>49200</v>
      </c>
    </row>
    <row r="604" spans="1:11">
      <c r="A604" t="str">
        <f t="shared" si="9"/>
        <v>Before 12-31-2008Franklin30</v>
      </c>
      <c r="B604" s="32" t="s">
        <v>148</v>
      </c>
      <c r="C604" s="36">
        <v>30</v>
      </c>
      <c r="D604" s="34">
        <v>10590</v>
      </c>
      <c r="E604" s="34">
        <v>12090</v>
      </c>
      <c r="F604" s="34">
        <v>13620</v>
      </c>
      <c r="G604" s="34">
        <v>15120</v>
      </c>
      <c r="H604" s="34">
        <v>16320</v>
      </c>
      <c r="I604" s="34">
        <v>17550</v>
      </c>
      <c r="J604" s="34">
        <v>18750</v>
      </c>
      <c r="K604" s="34">
        <v>19950</v>
      </c>
    </row>
    <row r="605" spans="1:11">
      <c r="A605" t="str">
        <f t="shared" si="9"/>
        <v>Before 12-31-2008Franklin40</v>
      </c>
      <c r="B605" t="s">
        <v>148</v>
      </c>
      <c r="C605" s="36">
        <v>40</v>
      </c>
      <c r="D605" s="34">
        <v>14120</v>
      </c>
      <c r="E605" s="34">
        <v>16120</v>
      </c>
      <c r="F605" s="34">
        <v>18160</v>
      </c>
      <c r="G605" s="34">
        <v>20160</v>
      </c>
      <c r="H605" s="34">
        <v>21760</v>
      </c>
      <c r="I605" s="34">
        <v>23400</v>
      </c>
      <c r="J605" s="34">
        <v>25000</v>
      </c>
      <c r="K605" s="34">
        <v>26600</v>
      </c>
    </row>
    <row r="606" spans="1:11">
      <c r="A606" t="str">
        <f t="shared" si="9"/>
        <v>Before 12-31-2008Franklin50</v>
      </c>
      <c r="B606" t="s">
        <v>148</v>
      </c>
      <c r="C606" s="36">
        <v>50</v>
      </c>
      <c r="D606" s="34">
        <v>17650</v>
      </c>
      <c r="E606" s="34">
        <v>20150</v>
      </c>
      <c r="F606" s="34">
        <v>22700</v>
      </c>
      <c r="G606" s="34">
        <v>25200</v>
      </c>
      <c r="H606" s="34">
        <v>27200</v>
      </c>
      <c r="I606" s="34">
        <v>29250</v>
      </c>
      <c r="J606" s="34">
        <v>31250</v>
      </c>
      <c r="K606" s="34">
        <v>33250</v>
      </c>
    </row>
    <row r="607" spans="1:11">
      <c r="A607" t="str">
        <f t="shared" si="9"/>
        <v>Before 12-31-2008Franklin60</v>
      </c>
      <c r="B607" t="s">
        <v>148</v>
      </c>
      <c r="C607" s="36">
        <v>60</v>
      </c>
      <c r="D607" s="34">
        <v>21180</v>
      </c>
      <c r="E607" s="34">
        <v>24180</v>
      </c>
      <c r="F607" s="34">
        <v>27240</v>
      </c>
      <c r="G607" s="34">
        <v>30240</v>
      </c>
      <c r="H607" s="34">
        <v>32640</v>
      </c>
      <c r="I607" s="34">
        <v>35100</v>
      </c>
      <c r="J607" s="34">
        <v>37500</v>
      </c>
      <c r="K607" s="34">
        <v>39900</v>
      </c>
    </row>
    <row r="608" spans="1:11">
      <c r="A608" t="str">
        <f t="shared" si="9"/>
        <v>Before 12-31-2008Franklin80</v>
      </c>
      <c r="B608" t="s">
        <v>148</v>
      </c>
      <c r="C608" s="36">
        <v>80</v>
      </c>
      <c r="D608" s="34">
        <v>28240</v>
      </c>
      <c r="E608" s="34">
        <v>32240</v>
      </c>
      <c r="F608" s="34">
        <v>36320</v>
      </c>
      <c r="G608" s="34">
        <v>40320</v>
      </c>
      <c r="H608" s="34">
        <v>43520</v>
      </c>
      <c r="I608" s="34">
        <v>46800</v>
      </c>
      <c r="J608" s="34">
        <v>50000</v>
      </c>
      <c r="K608" s="34">
        <v>53200</v>
      </c>
    </row>
    <row r="609" spans="1:11">
      <c r="A609" t="str">
        <f t="shared" si="9"/>
        <v>Before 12-31-2008Freestone30</v>
      </c>
      <c r="B609" s="32" t="s">
        <v>149</v>
      </c>
      <c r="C609" s="36">
        <v>30</v>
      </c>
      <c r="D609" s="34">
        <v>10650</v>
      </c>
      <c r="E609" s="34">
        <v>12150</v>
      </c>
      <c r="F609" s="34">
        <v>13680</v>
      </c>
      <c r="G609" s="34">
        <v>15180</v>
      </c>
      <c r="H609" s="34">
        <v>16410</v>
      </c>
      <c r="I609" s="34">
        <v>17610</v>
      </c>
      <c r="J609" s="34">
        <v>18840</v>
      </c>
      <c r="K609" s="34">
        <v>20040</v>
      </c>
    </row>
    <row r="610" spans="1:11">
      <c r="A610" t="str">
        <f t="shared" si="9"/>
        <v>Before 12-31-2008Freestone40</v>
      </c>
      <c r="B610" t="s">
        <v>149</v>
      </c>
      <c r="C610" s="36">
        <v>40</v>
      </c>
      <c r="D610" s="34">
        <v>14200</v>
      </c>
      <c r="E610" s="34">
        <v>16200</v>
      </c>
      <c r="F610" s="34">
        <v>18240</v>
      </c>
      <c r="G610" s="34">
        <v>20240</v>
      </c>
      <c r="H610" s="34">
        <v>21880</v>
      </c>
      <c r="I610" s="34">
        <v>23480</v>
      </c>
      <c r="J610" s="34">
        <v>25120</v>
      </c>
      <c r="K610" s="34">
        <v>26720</v>
      </c>
    </row>
    <row r="611" spans="1:11">
      <c r="A611" t="str">
        <f t="shared" si="9"/>
        <v>Before 12-31-2008Freestone50</v>
      </c>
      <c r="B611" t="s">
        <v>149</v>
      </c>
      <c r="C611" s="36">
        <v>50</v>
      </c>
      <c r="D611" s="34">
        <v>17750</v>
      </c>
      <c r="E611" s="34">
        <v>20250</v>
      </c>
      <c r="F611" s="34">
        <v>22800</v>
      </c>
      <c r="G611" s="34">
        <v>25300</v>
      </c>
      <c r="H611" s="34">
        <v>27350</v>
      </c>
      <c r="I611" s="34">
        <v>29350</v>
      </c>
      <c r="J611" s="34">
        <v>31400</v>
      </c>
      <c r="K611" s="34">
        <v>33400</v>
      </c>
    </row>
    <row r="612" spans="1:11">
      <c r="A612" t="str">
        <f t="shared" si="9"/>
        <v>Before 12-31-2008Freestone60</v>
      </c>
      <c r="B612" t="s">
        <v>149</v>
      </c>
      <c r="C612" s="36">
        <v>60</v>
      </c>
      <c r="D612" s="34">
        <v>21300</v>
      </c>
      <c r="E612" s="34">
        <v>24300</v>
      </c>
      <c r="F612" s="34">
        <v>27360</v>
      </c>
      <c r="G612" s="34">
        <v>30360</v>
      </c>
      <c r="H612" s="34">
        <v>32820</v>
      </c>
      <c r="I612" s="34">
        <v>35220</v>
      </c>
      <c r="J612" s="34">
        <v>37680</v>
      </c>
      <c r="K612" s="34">
        <v>40080</v>
      </c>
    </row>
    <row r="613" spans="1:11">
      <c r="A613" t="str">
        <f t="shared" si="9"/>
        <v>Before 12-31-2008Freestone80</v>
      </c>
      <c r="B613" t="s">
        <v>149</v>
      </c>
      <c r="C613" s="36">
        <v>80</v>
      </c>
      <c r="D613" s="34">
        <v>28400</v>
      </c>
      <c r="E613" s="34">
        <v>32400</v>
      </c>
      <c r="F613" s="34">
        <v>36480</v>
      </c>
      <c r="G613" s="34">
        <v>40480</v>
      </c>
      <c r="H613" s="34">
        <v>43760</v>
      </c>
      <c r="I613" s="34">
        <v>46960</v>
      </c>
      <c r="J613" s="34">
        <v>50240</v>
      </c>
      <c r="K613" s="34">
        <v>53440</v>
      </c>
    </row>
    <row r="614" spans="1:11">
      <c r="A614" t="str">
        <f t="shared" si="9"/>
        <v>Before 12-31-2008Frio30</v>
      </c>
      <c r="B614" s="32" t="s">
        <v>150</v>
      </c>
      <c r="C614" s="36">
        <v>30</v>
      </c>
      <c r="D614" s="34">
        <v>9780</v>
      </c>
      <c r="E614" s="34">
        <v>11160</v>
      </c>
      <c r="F614" s="34">
        <v>12570</v>
      </c>
      <c r="G614" s="34">
        <v>13950</v>
      </c>
      <c r="H614" s="34">
        <v>15090</v>
      </c>
      <c r="I614" s="34">
        <v>16200</v>
      </c>
      <c r="J614" s="34">
        <v>17310</v>
      </c>
      <c r="K614" s="34">
        <v>18420</v>
      </c>
    </row>
    <row r="615" spans="1:11">
      <c r="A615" t="str">
        <f t="shared" si="9"/>
        <v>Before 12-31-2008Frio40</v>
      </c>
      <c r="B615" t="s">
        <v>150</v>
      </c>
      <c r="C615" s="36">
        <v>40</v>
      </c>
      <c r="D615" s="34">
        <v>13040</v>
      </c>
      <c r="E615" s="34">
        <v>14880</v>
      </c>
      <c r="F615" s="34">
        <v>16760</v>
      </c>
      <c r="G615" s="34">
        <v>18600</v>
      </c>
      <c r="H615" s="34">
        <v>20120</v>
      </c>
      <c r="I615" s="34">
        <v>21600</v>
      </c>
      <c r="J615" s="34">
        <v>23080</v>
      </c>
      <c r="K615" s="34">
        <v>24560</v>
      </c>
    </row>
    <row r="616" spans="1:11">
      <c r="A616" t="str">
        <f t="shared" si="9"/>
        <v>Before 12-31-2008Frio50</v>
      </c>
      <c r="B616" t="s">
        <v>150</v>
      </c>
      <c r="C616" s="36">
        <v>50</v>
      </c>
      <c r="D616" s="34">
        <v>16300</v>
      </c>
      <c r="E616" s="34">
        <v>18600</v>
      </c>
      <c r="F616" s="34">
        <v>20950</v>
      </c>
      <c r="G616" s="34">
        <v>23250</v>
      </c>
      <c r="H616" s="34">
        <v>25150</v>
      </c>
      <c r="I616" s="34">
        <v>27000</v>
      </c>
      <c r="J616" s="34">
        <v>28850</v>
      </c>
      <c r="K616" s="34">
        <v>30700</v>
      </c>
    </row>
    <row r="617" spans="1:11">
      <c r="A617" t="str">
        <f t="shared" si="9"/>
        <v>Before 12-31-2008Frio60</v>
      </c>
      <c r="B617" t="s">
        <v>150</v>
      </c>
      <c r="C617" s="36">
        <v>60</v>
      </c>
      <c r="D617" s="34">
        <v>19560</v>
      </c>
      <c r="E617" s="34">
        <v>22320</v>
      </c>
      <c r="F617" s="34">
        <v>25140</v>
      </c>
      <c r="G617" s="34">
        <v>27900</v>
      </c>
      <c r="H617" s="34">
        <v>30180</v>
      </c>
      <c r="I617" s="34">
        <v>32400</v>
      </c>
      <c r="J617" s="34">
        <v>34620</v>
      </c>
      <c r="K617" s="34">
        <v>36840</v>
      </c>
    </row>
    <row r="618" spans="1:11">
      <c r="A618" t="str">
        <f t="shared" si="9"/>
        <v>Before 12-31-2008Frio80</v>
      </c>
      <c r="B618" t="s">
        <v>150</v>
      </c>
      <c r="C618" s="36">
        <v>80</v>
      </c>
      <c r="D618" s="34">
        <v>26080</v>
      </c>
      <c r="E618" s="34">
        <v>29760</v>
      </c>
      <c r="F618" s="34">
        <v>33520</v>
      </c>
      <c r="G618" s="34">
        <v>37200</v>
      </c>
      <c r="H618" s="34">
        <v>40240</v>
      </c>
      <c r="I618" s="34">
        <v>43200</v>
      </c>
      <c r="J618" s="34">
        <v>46160</v>
      </c>
      <c r="K618" s="34">
        <v>49120</v>
      </c>
    </row>
    <row r="619" spans="1:11">
      <c r="A619" t="str">
        <f t="shared" si="9"/>
        <v>Before 12-31-2008Gaines30</v>
      </c>
      <c r="B619" s="32" t="s">
        <v>151</v>
      </c>
      <c r="C619" s="36">
        <v>30</v>
      </c>
      <c r="D619" s="34">
        <v>9780</v>
      </c>
      <c r="E619" s="34">
        <v>11160</v>
      </c>
      <c r="F619" s="34">
        <v>12570</v>
      </c>
      <c r="G619" s="34">
        <v>13950</v>
      </c>
      <c r="H619" s="34">
        <v>15090</v>
      </c>
      <c r="I619" s="34">
        <v>16200</v>
      </c>
      <c r="J619" s="34">
        <v>17310</v>
      </c>
      <c r="K619" s="34">
        <v>18420</v>
      </c>
    </row>
    <row r="620" spans="1:11">
      <c r="A620" t="str">
        <f t="shared" si="9"/>
        <v>Before 12-31-2008Gaines40</v>
      </c>
      <c r="B620" t="s">
        <v>151</v>
      </c>
      <c r="C620" s="36">
        <v>40</v>
      </c>
      <c r="D620" s="34">
        <v>13040</v>
      </c>
      <c r="E620" s="34">
        <v>14880</v>
      </c>
      <c r="F620" s="34">
        <v>16760</v>
      </c>
      <c r="G620" s="34">
        <v>18600</v>
      </c>
      <c r="H620" s="34">
        <v>20120</v>
      </c>
      <c r="I620" s="34">
        <v>21600</v>
      </c>
      <c r="J620" s="34">
        <v>23080</v>
      </c>
      <c r="K620" s="34">
        <v>24560</v>
      </c>
    </row>
    <row r="621" spans="1:11">
      <c r="A621" t="str">
        <f t="shared" si="9"/>
        <v>Before 12-31-2008Gaines50</v>
      </c>
      <c r="B621" t="s">
        <v>151</v>
      </c>
      <c r="C621" s="36">
        <v>50</v>
      </c>
      <c r="D621" s="34">
        <v>16300</v>
      </c>
      <c r="E621" s="34">
        <v>18600</v>
      </c>
      <c r="F621" s="34">
        <v>20950</v>
      </c>
      <c r="G621" s="34">
        <v>23250</v>
      </c>
      <c r="H621" s="34">
        <v>25150</v>
      </c>
      <c r="I621" s="34">
        <v>27000</v>
      </c>
      <c r="J621" s="34">
        <v>28850</v>
      </c>
      <c r="K621" s="34">
        <v>30700</v>
      </c>
    </row>
    <row r="622" spans="1:11">
      <c r="A622" t="str">
        <f t="shared" si="9"/>
        <v>Before 12-31-2008Gaines60</v>
      </c>
      <c r="B622" t="s">
        <v>151</v>
      </c>
      <c r="C622" s="36">
        <v>60</v>
      </c>
      <c r="D622" s="34">
        <v>19560</v>
      </c>
      <c r="E622" s="34">
        <v>22320</v>
      </c>
      <c r="F622" s="34">
        <v>25140</v>
      </c>
      <c r="G622" s="34">
        <v>27900</v>
      </c>
      <c r="H622" s="34">
        <v>30180</v>
      </c>
      <c r="I622" s="34">
        <v>32400</v>
      </c>
      <c r="J622" s="34">
        <v>34620</v>
      </c>
      <c r="K622" s="34">
        <v>36840</v>
      </c>
    </row>
    <row r="623" spans="1:11">
      <c r="A623" t="str">
        <f t="shared" si="9"/>
        <v>Before 12-31-2008Gaines80</v>
      </c>
      <c r="B623" t="s">
        <v>151</v>
      </c>
      <c r="C623" s="36">
        <v>80</v>
      </c>
      <c r="D623" s="34">
        <v>26080</v>
      </c>
      <c r="E623" s="34">
        <v>29760</v>
      </c>
      <c r="F623" s="34">
        <v>33520</v>
      </c>
      <c r="G623" s="34">
        <v>37200</v>
      </c>
      <c r="H623" s="34">
        <v>40240</v>
      </c>
      <c r="I623" s="34">
        <v>43200</v>
      </c>
      <c r="J623" s="34">
        <v>46160</v>
      </c>
      <c r="K623" s="34">
        <v>49120</v>
      </c>
    </row>
    <row r="624" spans="1:11">
      <c r="A624" t="str">
        <f t="shared" si="9"/>
        <v>Before 12-31-2008Garza30</v>
      </c>
      <c r="B624" s="32" t="s">
        <v>152</v>
      </c>
      <c r="C624" s="36">
        <v>30</v>
      </c>
      <c r="D624" s="34">
        <v>9780</v>
      </c>
      <c r="E624" s="34">
        <v>11160</v>
      </c>
      <c r="F624" s="34">
        <v>12570</v>
      </c>
      <c r="G624" s="34">
        <v>13950</v>
      </c>
      <c r="H624" s="34">
        <v>15090</v>
      </c>
      <c r="I624" s="34">
        <v>16200</v>
      </c>
      <c r="J624" s="34">
        <v>17310</v>
      </c>
      <c r="K624" s="34">
        <v>18420</v>
      </c>
    </row>
    <row r="625" spans="1:11">
      <c r="A625" t="str">
        <f t="shared" si="9"/>
        <v>Before 12-31-2008Garza40</v>
      </c>
      <c r="B625" t="s">
        <v>152</v>
      </c>
      <c r="C625" s="36">
        <v>40</v>
      </c>
      <c r="D625" s="34">
        <v>13040</v>
      </c>
      <c r="E625" s="34">
        <v>14880</v>
      </c>
      <c r="F625" s="34">
        <v>16760</v>
      </c>
      <c r="G625" s="34">
        <v>18600</v>
      </c>
      <c r="H625" s="34">
        <v>20120</v>
      </c>
      <c r="I625" s="34">
        <v>21600</v>
      </c>
      <c r="J625" s="34">
        <v>23080</v>
      </c>
      <c r="K625" s="34">
        <v>24560</v>
      </c>
    </row>
    <row r="626" spans="1:11">
      <c r="A626" t="str">
        <f t="shared" si="9"/>
        <v>Before 12-31-2008Garza50</v>
      </c>
      <c r="B626" t="s">
        <v>152</v>
      </c>
      <c r="C626" s="36">
        <v>50</v>
      </c>
      <c r="D626" s="34">
        <v>16300</v>
      </c>
      <c r="E626" s="34">
        <v>18600</v>
      </c>
      <c r="F626" s="34">
        <v>20950</v>
      </c>
      <c r="G626" s="34">
        <v>23250</v>
      </c>
      <c r="H626" s="34">
        <v>25150</v>
      </c>
      <c r="I626" s="34">
        <v>27000</v>
      </c>
      <c r="J626" s="34">
        <v>28850</v>
      </c>
      <c r="K626" s="34">
        <v>30700</v>
      </c>
    </row>
    <row r="627" spans="1:11">
      <c r="A627" t="str">
        <f t="shared" si="9"/>
        <v>Before 12-31-2008Garza60</v>
      </c>
      <c r="B627" t="s">
        <v>152</v>
      </c>
      <c r="C627" s="36">
        <v>60</v>
      </c>
      <c r="D627" s="34">
        <v>19560</v>
      </c>
      <c r="E627" s="34">
        <v>22320</v>
      </c>
      <c r="F627" s="34">
        <v>25140</v>
      </c>
      <c r="G627" s="34">
        <v>27900</v>
      </c>
      <c r="H627" s="34">
        <v>30180</v>
      </c>
      <c r="I627" s="34">
        <v>32400</v>
      </c>
      <c r="J627" s="34">
        <v>34620</v>
      </c>
      <c r="K627" s="34">
        <v>36840</v>
      </c>
    </row>
    <row r="628" spans="1:11">
      <c r="A628" t="str">
        <f t="shared" si="9"/>
        <v>Before 12-31-2008Garza80</v>
      </c>
      <c r="B628" t="s">
        <v>152</v>
      </c>
      <c r="C628" s="36">
        <v>80</v>
      </c>
      <c r="D628" s="34">
        <v>26080</v>
      </c>
      <c r="E628" s="34">
        <v>29760</v>
      </c>
      <c r="F628" s="34">
        <v>33520</v>
      </c>
      <c r="G628" s="34">
        <v>37200</v>
      </c>
      <c r="H628" s="34">
        <v>40240</v>
      </c>
      <c r="I628" s="34">
        <v>43200</v>
      </c>
      <c r="J628" s="34">
        <v>46160</v>
      </c>
      <c r="K628" s="34">
        <v>49120</v>
      </c>
    </row>
    <row r="629" spans="1:11">
      <c r="A629" t="str">
        <f t="shared" si="9"/>
        <v>Before 12-31-2008Gillespie30</v>
      </c>
      <c r="B629" s="32" t="s">
        <v>153</v>
      </c>
      <c r="C629" s="36">
        <v>30</v>
      </c>
      <c r="D629" s="34">
        <v>12600</v>
      </c>
      <c r="E629" s="34">
        <v>14400</v>
      </c>
      <c r="F629" s="34">
        <v>16200</v>
      </c>
      <c r="G629" s="34">
        <v>18000</v>
      </c>
      <c r="H629" s="34">
        <v>19440</v>
      </c>
      <c r="I629" s="34">
        <v>20880</v>
      </c>
      <c r="J629" s="34">
        <v>22320</v>
      </c>
      <c r="K629" s="34">
        <v>23760</v>
      </c>
    </row>
    <row r="630" spans="1:11">
      <c r="A630" t="str">
        <f t="shared" si="9"/>
        <v>Before 12-31-2008Gillespie40</v>
      </c>
      <c r="B630" t="s">
        <v>153</v>
      </c>
      <c r="C630" s="36">
        <v>40</v>
      </c>
      <c r="D630" s="34">
        <v>16800</v>
      </c>
      <c r="E630" s="34">
        <v>19200</v>
      </c>
      <c r="F630" s="34">
        <v>21600</v>
      </c>
      <c r="G630" s="34">
        <v>24000</v>
      </c>
      <c r="H630" s="34">
        <v>25920</v>
      </c>
      <c r="I630" s="34">
        <v>27840</v>
      </c>
      <c r="J630" s="34">
        <v>29760</v>
      </c>
      <c r="K630" s="34">
        <v>31680</v>
      </c>
    </row>
    <row r="631" spans="1:11">
      <c r="A631" t="str">
        <f t="shared" si="9"/>
        <v>Before 12-31-2008Gillespie50</v>
      </c>
      <c r="B631" t="s">
        <v>153</v>
      </c>
      <c r="C631" s="36">
        <v>50</v>
      </c>
      <c r="D631" s="34">
        <v>21000</v>
      </c>
      <c r="E631" s="34">
        <v>24000</v>
      </c>
      <c r="F631" s="34">
        <v>27000</v>
      </c>
      <c r="G631" s="34">
        <v>30000</v>
      </c>
      <c r="H631" s="34">
        <v>32400</v>
      </c>
      <c r="I631" s="34">
        <v>34800</v>
      </c>
      <c r="J631" s="34">
        <v>37200</v>
      </c>
      <c r="K631" s="34">
        <v>39600</v>
      </c>
    </row>
    <row r="632" spans="1:11">
      <c r="A632" t="str">
        <f t="shared" si="9"/>
        <v>Before 12-31-2008Gillespie60</v>
      </c>
      <c r="B632" t="s">
        <v>153</v>
      </c>
      <c r="C632" s="36">
        <v>60</v>
      </c>
      <c r="D632" s="34">
        <v>25200</v>
      </c>
      <c r="E632" s="34">
        <v>28800</v>
      </c>
      <c r="F632" s="34">
        <v>32400</v>
      </c>
      <c r="G632" s="34">
        <v>36000</v>
      </c>
      <c r="H632" s="34">
        <v>38880</v>
      </c>
      <c r="I632" s="34">
        <v>41760</v>
      </c>
      <c r="J632" s="34">
        <v>44640</v>
      </c>
      <c r="K632" s="34">
        <v>47520</v>
      </c>
    </row>
    <row r="633" spans="1:11">
      <c r="A633" t="str">
        <f t="shared" si="9"/>
        <v>Before 12-31-2008Gillespie80</v>
      </c>
      <c r="B633" t="s">
        <v>153</v>
      </c>
      <c r="C633" s="36">
        <v>80</v>
      </c>
      <c r="D633" s="34">
        <v>33600</v>
      </c>
      <c r="E633" s="34">
        <v>38400</v>
      </c>
      <c r="F633" s="34">
        <v>43200</v>
      </c>
      <c r="G633" s="34">
        <v>48000</v>
      </c>
      <c r="H633" s="34">
        <v>51840</v>
      </c>
      <c r="I633" s="34">
        <v>55680</v>
      </c>
      <c r="J633" s="34">
        <v>59520</v>
      </c>
      <c r="K633" s="34">
        <v>63360</v>
      </c>
    </row>
    <row r="634" spans="1:11">
      <c r="A634" t="str">
        <f t="shared" si="9"/>
        <v>Before 12-31-2008Glasscock30</v>
      </c>
      <c r="B634" s="32" t="s">
        <v>154</v>
      </c>
      <c r="C634" s="36">
        <v>30</v>
      </c>
      <c r="D634" s="34">
        <v>11430</v>
      </c>
      <c r="E634" s="34">
        <v>13050</v>
      </c>
      <c r="F634" s="34">
        <v>14670</v>
      </c>
      <c r="G634" s="34">
        <v>16290</v>
      </c>
      <c r="H634" s="34">
        <v>17610</v>
      </c>
      <c r="I634" s="34">
        <v>18900</v>
      </c>
      <c r="J634" s="34">
        <v>20220</v>
      </c>
      <c r="K634" s="34">
        <v>21510</v>
      </c>
    </row>
    <row r="635" spans="1:11">
      <c r="A635" t="str">
        <f t="shared" si="9"/>
        <v>Before 12-31-2008Glasscock40</v>
      </c>
      <c r="B635" t="s">
        <v>154</v>
      </c>
      <c r="C635" s="36">
        <v>40</v>
      </c>
      <c r="D635" s="34">
        <v>15240</v>
      </c>
      <c r="E635" s="34">
        <v>17400</v>
      </c>
      <c r="F635" s="34">
        <v>19560</v>
      </c>
      <c r="G635" s="34">
        <v>21720</v>
      </c>
      <c r="H635" s="34">
        <v>23480</v>
      </c>
      <c r="I635" s="34">
        <v>25200</v>
      </c>
      <c r="J635" s="34">
        <v>26960</v>
      </c>
      <c r="K635" s="34">
        <v>28680</v>
      </c>
    </row>
    <row r="636" spans="1:11">
      <c r="A636" t="str">
        <f t="shared" si="9"/>
        <v>Before 12-31-2008Glasscock50</v>
      </c>
      <c r="B636" t="s">
        <v>154</v>
      </c>
      <c r="C636" s="36">
        <v>50</v>
      </c>
      <c r="D636" s="34">
        <v>19050</v>
      </c>
      <c r="E636" s="34">
        <v>21750</v>
      </c>
      <c r="F636" s="34">
        <v>24450</v>
      </c>
      <c r="G636" s="34">
        <v>27150</v>
      </c>
      <c r="H636" s="34">
        <v>29350</v>
      </c>
      <c r="I636" s="34">
        <v>31500</v>
      </c>
      <c r="J636" s="34">
        <v>33700</v>
      </c>
      <c r="K636" s="34">
        <v>35850</v>
      </c>
    </row>
    <row r="637" spans="1:11">
      <c r="A637" t="str">
        <f t="shared" si="9"/>
        <v>Before 12-31-2008Glasscock60</v>
      </c>
      <c r="B637" t="s">
        <v>154</v>
      </c>
      <c r="C637" s="36">
        <v>60</v>
      </c>
      <c r="D637" s="34">
        <v>22860</v>
      </c>
      <c r="E637" s="34">
        <v>26100</v>
      </c>
      <c r="F637" s="34">
        <v>29340</v>
      </c>
      <c r="G637" s="34">
        <v>32580</v>
      </c>
      <c r="H637" s="34">
        <v>35220</v>
      </c>
      <c r="I637" s="34">
        <v>37800</v>
      </c>
      <c r="J637" s="34">
        <v>40440</v>
      </c>
      <c r="K637" s="34">
        <v>43020</v>
      </c>
    </row>
    <row r="638" spans="1:11">
      <c r="A638" t="str">
        <f t="shared" si="9"/>
        <v>Before 12-31-2008Glasscock80</v>
      </c>
      <c r="B638" t="s">
        <v>154</v>
      </c>
      <c r="C638" s="36">
        <v>80</v>
      </c>
      <c r="D638" s="34">
        <v>30480</v>
      </c>
      <c r="E638" s="34">
        <v>34800</v>
      </c>
      <c r="F638" s="34">
        <v>39120</v>
      </c>
      <c r="G638" s="34">
        <v>43440</v>
      </c>
      <c r="H638" s="34">
        <v>46960</v>
      </c>
      <c r="I638" s="34">
        <v>50400</v>
      </c>
      <c r="J638" s="34">
        <v>53920</v>
      </c>
      <c r="K638" s="34">
        <v>57360</v>
      </c>
    </row>
    <row r="639" spans="1:11">
      <c r="A639" t="str">
        <f t="shared" si="9"/>
        <v>Before 12-31-2008Gonzales30</v>
      </c>
      <c r="B639" s="32" t="s">
        <v>155</v>
      </c>
      <c r="C639" s="36">
        <v>30</v>
      </c>
      <c r="D639" s="34">
        <v>9780</v>
      </c>
      <c r="E639" s="34">
        <v>11160</v>
      </c>
      <c r="F639" s="34">
        <v>12570</v>
      </c>
      <c r="G639" s="34">
        <v>13950</v>
      </c>
      <c r="H639" s="34">
        <v>15090</v>
      </c>
      <c r="I639" s="34">
        <v>16200</v>
      </c>
      <c r="J639" s="34">
        <v>17310</v>
      </c>
      <c r="K639" s="34">
        <v>18420</v>
      </c>
    </row>
    <row r="640" spans="1:11">
      <c r="A640" t="str">
        <f t="shared" si="9"/>
        <v>Before 12-31-2008Gonzales40</v>
      </c>
      <c r="B640" t="s">
        <v>155</v>
      </c>
      <c r="C640" s="36">
        <v>40</v>
      </c>
      <c r="D640" s="34">
        <v>13040</v>
      </c>
      <c r="E640" s="34">
        <v>14880</v>
      </c>
      <c r="F640" s="34">
        <v>16760</v>
      </c>
      <c r="G640" s="34">
        <v>18600</v>
      </c>
      <c r="H640" s="34">
        <v>20120</v>
      </c>
      <c r="I640" s="34">
        <v>21600</v>
      </c>
      <c r="J640" s="34">
        <v>23080</v>
      </c>
      <c r="K640" s="34">
        <v>24560</v>
      </c>
    </row>
    <row r="641" spans="1:11">
      <c r="A641" t="str">
        <f t="shared" si="9"/>
        <v>Before 12-31-2008Gonzales50</v>
      </c>
      <c r="B641" t="s">
        <v>155</v>
      </c>
      <c r="C641" s="36">
        <v>50</v>
      </c>
      <c r="D641" s="34">
        <v>16300</v>
      </c>
      <c r="E641" s="34">
        <v>18600</v>
      </c>
      <c r="F641" s="34">
        <v>20950</v>
      </c>
      <c r="G641" s="34">
        <v>23250</v>
      </c>
      <c r="H641" s="34">
        <v>25150</v>
      </c>
      <c r="I641" s="34">
        <v>27000</v>
      </c>
      <c r="J641" s="34">
        <v>28850</v>
      </c>
      <c r="K641" s="34">
        <v>30700</v>
      </c>
    </row>
    <row r="642" spans="1:11">
      <c r="A642" t="str">
        <f t="shared" si="9"/>
        <v>Before 12-31-2008Gonzales60</v>
      </c>
      <c r="B642" t="s">
        <v>155</v>
      </c>
      <c r="C642" s="36">
        <v>60</v>
      </c>
      <c r="D642" s="34">
        <v>19560</v>
      </c>
      <c r="E642" s="34">
        <v>22320</v>
      </c>
      <c r="F642" s="34">
        <v>25140</v>
      </c>
      <c r="G642" s="34">
        <v>27900</v>
      </c>
      <c r="H642" s="34">
        <v>30180</v>
      </c>
      <c r="I642" s="34">
        <v>32400</v>
      </c>
      <c r="J642" s="34">
        <v>34620</v>
      </c>
      <c r="K642" s="34">
        <v>36840</v>
      </c>
    </row>
    <row r="643" spans="1:11">
      <c r="A643" t="str">
        <f t="shared" si="9"/>
        <v>Before 12-31-2008Gonzales80</v>
      </c>
      <c r="B643" t="s">
        <v>155</v>
      </c>
      <c r="C643" s="36">
        <v>80</v>
      </c>
      <c r="D643" s="34">
        <v>26080</v>
      </c>
      <c r="E643" s="34">
        <v>29760</v>
      </c>
      <c r="F643" s="34">
        <v>33520</v>
      </c>
      <c r="G643" s="34">
        <v>37200</v>
      </c>
      <c r="H643" s="34">
        <v>40240</v>
      </c>
      <c r="I643" s="34">
        <v>43200</v>
      </c>
      <c r="J643" s="34">
        <v>46160</v>
      </c>
      <c r="K643" s="34">
        <v>49120</v>
      </c>
    </row>
    <row r="644" spans="1:11">
      <c r="A644" t="str">
        <f t="shared" si="9"/>
        <v>Before 12-31-2008Gray30</v>
      </c>
      <c r="B644" s="32" t="s">
        <v>156</v>
      </c>
      <c r="C644" s="36">
        <v>30</v>
      </c>
      <c r="D644" s="34">
        <v>10560</v>
      </c>
      <c r="E644" s="34">
        <v>12060</v>
      </c>
      <c r="F644" s="34">
        <v>13560</v>
      </c>
      <c r="G644" s="34">
        <v>15060</v>
      </c>
      <c r="H644" s="34">
        <v>16290</v>
      </c>
      <c r="I644" s="34">
        <v>17490</v>
      </c>
      <c r="J644" s="34">
        <v>18690</v>
      </c>
      <c r="K644" s="34">
        <v>19890</v>
      </c>
    </row>
    <row r="645" spans="1:11">
      <c r="A645" t="str">
        <f t="shared" ref="A645:A708" si="10">CONCATENATE($B$1,B645,C645)</f>
        <v>Before 12-31-2008Gray40</v>
      </c>
      <c r="B645" t="s">
        <v>156</v>
      </c>
      <c r="C645" s="36">
        <v>40</v>
      </c>
      <c r="D645" s="34">
        <v>14080</v>
      </c>
      <c r="E645" s="34">
        <v>16080</v>
      </c>
      <c r="F645" s="34">
        <v>18080</v>
      </c>
      <c r="G645" s="34">
        <v>20080</v>
      </c>
      <c r="H645" s="34">
        <v>21720</v>
      </c>
      <c r="I645" s="34">
        <v>23320</v>
      </c>
      <c r="J645" s="34">
        <v>24920</v>
      </c>
      <c r="K645" s="34">
        <v>26520</v>
      </c>
    </row>
    <row r="646" spans="1:11">
      <c r="A646" t="str">
        <f t="shared" si="10"/>
        <v>Before 12-31-2008Gray50</v>
      </c>
      <c r="B646" t="s">
        <v>156</v>
      </c>
      <c r="C646" s="36">
        <v>50</v>
      </c>
      <c r="D646" s="34">
        <v>17600</v>
      </c>
      <c r="E646" s="34">
        <v>20100</v>
      </c>
      <c r="F646" s="34">
        <v>22600</v>
      </c>
      <c r="G646" s="34">
        <v>25100</v>
      </c>
      <c r="H646" s="34">
        <v>27150</v>
      </c>
      <c r="I646" s="34">
        <v>29150</v>
      </c>
      <c r="J646" s="34">
        <v>31150</v>
      </c>
      <c r="K646" s="34">
        <v>33150</v>
      </c>
    </row>
    <row r="647" spans="1:11">
      <c r="A647" t="str">
        <f t="shared" si="10"/>
        <v>Before 12-31-2008Gray60</v>
      </c>
      <c r="B647" t="s">
        <v>156</v>
      </c>
      <c r="C647" s="36">
        <v>60</v>
      </c>
      <c r="D647" s="34">
        <v>21120</v>
      </c>
      <c r="E647" s="34">
        <v>24120</v>
      </c>
      <c r="F647" s="34">
        <v>27120</v>
      </c>
      <c r="G647" s="34">
        <v>30120</v>
      </c>
      <c r="H647" s="34">
        <v>32580</v>
      </c>
      <c r="I647" s="34">
        <v>34980</v>
      </c>
      <c r="J647" s="34">
        <v>37380</v>
      </c>
      <c r="K647" s="34">
        <v>39780</v>
      </c>
    </row>
    <row r="648" spans="1:11">
      <c r="A648" t="str">
        <f t="shared" si="10"/>
        <v>Before 12-31-2008Gray80</v>
      </c>
      <c r="B648" t="s">
        <v>156</v>
      </c>
      <c r="C648" s="36">
        <v>80</v>
      </c>
      <c r="D648" s="34">
        <v>28160</v>
      </c>
      <c r="E648" s="34">
        <v>32160</v>
      </c>
      <c r="F648" s="34">
        <v>36160</v>
      </c>
      <c r="G648" s="34">
        <v>40160</v>
      </c>
      <c r="H648" s="34">
        <v>43440</v>
      </c>
      <c r="I648" s="34">
        <v>46640</v>
      </c>
      <c r="J648" s="34">
        <v>49840</v>
      </c>
      <c r="K648" s="34">
        <v>53040</v>
      </c>
    </row>
    <row r="649" spans="1:11">
      <c r="A649" t="str">
        <f t="shared" si="10"/>
        <v>Before 12-31-2008Grimes30</v>
      </c>
      <c r="B649" s="32" t="s">
        <v>157</v>
      </c>
      <c r="C649" s="36">
        <v>30</v>
      </c>
      <c r="D649" s="34">
        <v>10200</v>
      </c>
      <c r="E649" s="34">
        <v>11640</v>
      </c>
      <c r="F649" s="34">
        <v>13110</v>
      </c>
      <c r="G649" s="34">
        <v>14550</v>
      </c>
      <c r="H649" s="34">
        <v>15720</v>
      </c>
      <c r="I649" s="34">
        <v>16890</v>
      </c>
      <c r="J649" s="34">
        <v>18060</v>
      </c>
      <c r="K649" s="34">
        <v>19230</v>
      </c>
    </row>
    <row r="650" spans="1:11">
      <c r="A650" t="str">
        <f t="shared" si="10"/>
        <v>Before 12-31-2008Grimes40</v>
      </c>
      <c r="B650" t="s">
        <v>157</v>
      </c>
      <c r="C650" s="36">
        <v>40</v>
      </c>
      <c r="D650" s="34">
        <v>13600</v>
      </c>
      <c r="E650" s="34">
        <v>15520</v>
      </c>
      <c r="F650" s="34">
        <v>17480</v>
      </c>
      <c r="G650" s="34">
        <v>19400</v>
      </c>
      <c r="H650" s="34">
        <v>20960</v>
      </c>
      <c r="I650" s="34">
        <v>22520</v>
      </c>
      <c r="J650" s="34">
        <v>24080</v>
      </c>
      <c r="K650" s="34">
        <v>25640</v>
      </c>
    </row>
    <row r="651" spans="1:11">
      <c r="A651" t="str">
        <f t="shared" si="10"/>
        <v>Before 12-31-2008Grimes50</v>
      </c>
      <c r="B651" t="s">
        <v>157</v>
      </c>
      <c r="C651" s="36">
        <v>50</v>
      </c>
      <c r="D651" s="34">
        <v>17000</v>
      </c>
      <c r="E651" s="34">
        <v>19400</v>
      </c>
      <c r="F651" s="34">
        <v>21850</v>
      </c>
      <c r="G651" s="34">
        <v>24250</v>
      </c>
      <c r="H651" s="34">
        <v>26200</v>
      </c>
      <c r="I651" s="34">
        <v>28150</v>
      </c>
      <c r="J651" s="34">
        <v>30100</v>
      </c>
      <c r="K651" s="34">
        <v>32050</v>
      </c>
    </row>
    <row r="652" spans="1:11">
      <c r="A652" t="str">
        <f t="shared" si="10"/>
        <v>Before 12-31-2008Grimes60</v>
      </c>
      <c r="B652" t="s">
        <v>157</v>
      </c>
      <c r="C652" s="36">
        <v>60</v>
      </c>
      <c r="D652" s="34">
        <v>20400</v>
      </c>
      <c r="E652" s="34">
        <v>23280</v>
      </c>
      <c r="F652" s="34">
        <v>26220</v>
      </c>
      <c r="G652" s="34">
        <v>29100</v>
      </c>
      <c r="H652" s="34">
        <v>31440</v>
      </c>
      <c r="I652" s="34">
        <v>33780</v>
      </c>
      <c r="J652" s="34">
        <v>36120</v>
      </c>
      <c r="K652" s="34">
        <v>38460</v>
      </c>
    </row>
    <row r="653" spans="1:11">
      <c r="A653" t="str">
        <f t="shared" si="10"/>
        <v>Before 12-31-2008Grimes80</v>
      </c>
      <c r="B653" t="s">
        <v>157</v>
      </c>
      <c r="C653" s="36">
        <v>80</v>
      </c>
      <c r="D653" s="34">
        <v>27200</v>
      </c>
      <c r="E653" s="34">
        <v>31040</v>
      </c>
      <c r="F653" s="34">
        <v>34960</v>
      </c>
      <c r="G653" s="34">
        <v>38800</v>
      </c>
      <c r="H653" s="34">
        <v>41920</v>
      </c>
      <c r="I653" s="34">
        <v>45040</v>
      </c>
      <c r="J653" s="34">
        <v>48160</v>
      </c>
      <c r="K653" s="34">
        <v>51280</v>
      </c>
    </row>
    <row r="654" spans="1:11">
      <c r="A654" t="str">
        <f t="shared" si="10"/>
        <v>Before 12-31-2008Hale30</v>
      </c>
      <c r="B654" s="32" t="s">
        <v>158</v>
      </c>
      <c r="C654" s="36">
        <v>30</v>
      </c>
      <c r="D654" s="34">
        <v>9900</v>
      </c>
      <c r="E654" s="34">
        <v>11310</v>
      </c>
      <c r="F654" s="34">
        <v>12720</v>
      </c>
      <c r="G654" s="34">
        <v>14130</v>
      </c>
      <c r="H654" s="34">
        <v>15270</v>
      </c>
      <c r="I654" s="34">
        <v>16380</v>
      </c>
      <c r="J654" s="34">
        <v>17520</v>
      </c>
      <c r="K654" s="34">
        <v>18660</v>
      </c>
    </row>
    <row r="655" spans="1:11">
      <c r="A655" t="str">
        <f t="shared" si="10"/>
        <v>Before 12-31-2008Hale40</v>
      </c>
      <c r="B655" t="s">
        <v>158</v>
      </c>
      <c r="C655" s="36">
        <v>40</v>
      </c>
      <c r="D655" s="34">
        <v>13200</v>
      </c>
      <c r="E655" s="34">
        <v>15080</v>
      </c>
      <c r="F655" s="34">
        <v>16960</v>
      </c>
      <c r="G655" s="34">
        <v>18840</v>
      </c>
      <c r="H655" s="34">
        <v>20360</v>
      </c>
      <c r="I655" s="34">
        <v>21840</v>
      </c>
      <c r="J655" s="34">
        <v>23360</v>
      </c>
      <c r="K655" s="34">
        <v>24880</v>
      </c>
    </row>
    <row r="656" spans="1:11">
      <c r="A656" t="str">
        <f t="shared" si="10"/>
        <v>Before 12-31-2008Hale50</v>
      </c>
      <c r="B656" t="s">
        <v>158</v>
      </c>
      <c r="C656" s="36">
        <v>50</v>
      </c>
      <c r="D656" s="34">
        <v>16500</v>
      </c>
      <c r="E656" s="34">
        <v>18850</v>
      </c>
      <c r="F656" s="34">
        <v>21200</v>
      </c>
      <c r="G656" s="34">
        <v>23550</v>
      </c>
      <c r="H656" s="34">
        <v>25450</v>
      </c>
      <c r="I656" s="34">
        <v>27300</v>
      </c>
      <c r="J656" s="34">
        <v>29200</v>
      </c>
      <c r="K656" s="34">
        <v>31100</v>
      </c>
    </row>
    <row r="657" spans="1:11">
      <c r="A657" t="str">
        <f t="shared" si="10"/>
        <v>Before 12-31-2008Hale60</v>
      </c>
      <c r="B657" t="s">
        <v>158</v>
      </c>
      <c r="C657" s="36">
        <v>60</v>
      </c>
      <c r="D657" s="34">
        <v>19800</v>
      </c>
      <c r="E657" s="34">
        <v>22620</v>
      </c>
      <c r="F657" s="34">
        <v>25440</v>
      </c>
      <c r="G657" s="34">
        <v>28260</v>
      </c>
      <c r="H657" s="34">
        <v>30540</v>
      </c>
      <c r="I657" s="34">
        <v>32760</v>
      </c>
      <c r="J657" s="34">
        <v>35040</v>
      </c>
      <c r="K657" s="34">
        <v>37320</v>
      </c>
    </row>
    <row r="658" spans="1:11">
      <c r="A658" t="str">
        <f t="shared" si="10"/>
        <v>Before 12-31-2008Hale80</v>
      </c>
      <c r="B658" t="s">
        <v>158</v>
      </c>
      <c r="C658" s="36">
        <v>80</v>
      </c>
      <c r="D658" s="34">
        <v>26400</v>
      </c>
      <c r="E658" s="34">
        <v>30160</v>
      </c>
      <c r="F658" s="34">
        <v>33920</v>
      </c>
      <c r="G658" s="34">
        <v>37680</v>
      </c>
      <c r="H658" s="34">
        <v>40720</v>
      </c>
      <c r="I658" s="34">
        <v>43680</v>
      </c>
      <c r="J658" s="34">
        <v>46720</v>
      </c>
      <c r="K658" s="34">
        <v>49760</v>
      </c>
    </row>
    <row r="659" spans="1:11">
      <c r="A659" t="str">
        <f t="shared" si="10"/>
        <v>Before 12-31-2008Hall30</v>
      </c>
      <c r="B659" s="32" t="s">
        <v>159</v>
      </c>
      <c r="C659" s="36">
        <v>30</v>
      </c>
      <c r="D659" s="34">
        <v>9900</v>
      </c>
      <c r="E659" s="34">
        <v>11310</v>
      </c>
      <c r="F659" s="34">
        <v>12720</v>
      </c>
      <c r="G659" s="34">
        <v>14130</v>
      </c>
      <c r="H659" s="34">
        <v>15270</v>
      </c>
      <c r="I659" s="34">
        <v>16380</v>
      </c>
      <c r="J659" s="34">
        <v>17520</v>
      </c>
      <c r="K659" s="34">
        <v>18660</v>
      </c>
    </row>
    <row r="660" spans="1:11">
      <c r="A660" t="str">
        <f t="shared" si="10"/>
        <v>Before 12-31-2008Hall40</v>
      </c>
      <c r="B660" t="s">
        <v>159</v>
      </c>
      <c r="C660" s="36">
        <v>40</v>
      </c>
      <c r="D660" s="34">
        <v>13200</v>
      </c>
      <c r="E660" s="34">
        <v>15080</v>
      </c>
      <c r="F660" s="34">
        <v>16960</v>
      </c>
      <c r="G660" s="34">
        <v>18840</v>
      </c>
      <c r="H660" s="34">
        <v>20360</v>
      </c>
      <c r="I660" s="34">
        <v>21840</v>
      </c>
      <c r="J660" s="34">
        <v>23360</v>
      </c>
      <c r="K660" s="34">
        <v>24880</v>
      </c>
    </row>
    <row r="661" spans="1:11">
      <c r="A661" t="str">
        <f t="shared" si="10"/>
        <v>Before 12-31-2008Hall50</v>
      </c>
      <c r="B661" t="s">
        <v>159</v>
      </c>
      <c r="C661" s="36">
        <v>50</v>
      </c>
      <c r="D661" s="34">
        <v>16500</v>
      </c>
      <c r="E661" s="34">
        <v>18850</v>
      </c>
      <c r="F661" s="34">
        <v>21200</v>
      </c>
      <c r="G661" s="34">
        <v>23550</v>
      </c>
      <c r="H661" s="34">
        <v>25450</v>
      </c>
      <c r="I661" s="34">
        <v>27300</v>
      </c>
      <c r="J661" s="34">
        <v>29200</v>
      </c>
      <c r="K661" s="34">
        <v>31100</v>
      </c>
    </row>
    <row r="662" spans="1:11">
      <c r="A662" t="str">
        <f t="shared" si="10"/>
        <v>Before 12-31-2008Hall60</v>
      </c>
      <c r="B662" t="s">
        <v>159</v>
      </c>
      <c r="C662" s="36">
        <v>60</v>
      </c>
      <c r="D662" s="34">
        <v>19800</v>
      </c>
      <c r="E662" s="34">
        <v>22620</v>
      </c>
      <c r="F662" s="34">
        <v>25440</v>
      </c>
      <c r="G662" s="34">
        <v>28260</v>
      </c>
      <c r="H662" s="34">
        <v>30540</v>
      </c>
      <c r="I662" s="34">
        <v>32760</v>
      </c>
      <c r="J662" s="34">
        <v>35040</v>
      </c>
      <c r="K662" s="34">
        <v>37320</v>
      </c>
    </row>
    <row r="663" spans="1:11">
      <c r="A663" t="str">
        <f t="shared" si="10"/>
        <v>Before 12-31-2008Hall80</v>
      </c>
      <c r="B663" t="s">
        <v>159</v>
      </c>
      <c r="C663" s="36">
        <v>80</v>
      </c>
      <c r="D663" s="34">
        <v>26400</v>
      </c>
      <c r="E663" s="34">
        <v>30160</v>
      </c>
      <c r="F663" s="34">
        <v>33920</v>
      </c>
      <c r="G663" s="34">
        <v>37680</v>
      </c>
      <c r="H663" s="34">
        <v>40720</v>
      </c>
      <c r="I663" s="34">
        <v>43680</v>
      </c>
      <c r="J663" s="34">
        <v>46720</v>
      </c>
      <c r="K663" s="34">
        <v>49760</v>
      </c>
    </row>
    <row r="664" spans="1:11">
      <c r="A664" t="str">
        <f t="shared" si="10"/>
        <v>Before 12-31-2008Hamilton30</v>
      </c>
      <c r="B664" s="32" t="s">
        <v>160</v>
      </c>
      <c r="C664" s="36">
        <v>30</v>
      </c>
      <c r="D664" s="34">
        <v>10590</v>
      </c>
      <c r="E664" s="34">
        <v>12120</v>
      </c>
      <c r="F664" s="34">
        <v>13620</v>
      </c>
      <c r="G664" s="34">
        <v>15120</v>
      </c>
      <c r="H664" s="34">
        <v>16350</v>
      </c>
      <c r="I664" s="34">
        <v>17550</v>
      </c>
      <c r="J664" s="34">
        <v>18750</v>
      </c>
      <c r="K664" s="34">
        <v>19980</v>
      </c>
    </row>
    <row r="665" spans="1:11">
      <c r="A665" t="str">
        <f t="shared" si="10"/>
        <v>Before 12-31-2008Hamilton40</v>
      </c>
      <c r="B665" t="s">
        <v>160</v>
      </c>
      <c r="C665" s="36">
        <v>40</v>
      </c>
      <c r="D665" s="34">
        <v>14120</v>
      </c>
      <c r="E665" s="34">
        <v>16160</v>
      </c>
      <c r="F665" s="34">
        <v>18160</v>
      </c>
      <c r="G665" s="34">
        <v>20160</v>
      </c>
      <c r="H665" s="34">
        <v>21800</v>
      </c>
      <c r="I665" s="34">
        <v>23400</v>
      </c>
      <c r="J665" s="34">
        <v>25000</v>
      </c>
      <c r="K665" s="34">
        <v>26640</v>
      </c>
    </row>
    <row r="666" spans="1:11">
      <c r="A666" t="str">
        <f t="shared" si="10"/>
        <v>Before 12-31-2008Hamilton50</v>
      </c>
      <c r="B666" t="s">
        <v>160</v>
      </c>
      <c r="C666" s="36">
        <v>50</v>
      </c>
      <c r="D666" s="34">
        <v>17650</v>
      </c>
      <c r="E666" s="34">
        <v>20200</v>
      </c>
      <c r="F666" s="34">
        <v>22700</v>
      </c>
      <c r="G666" s="34">
        <v>25200</v>
      </c>
      <c r="H666" s="34">
        <v>27250</v>
      </c>
      <c r="I666" s="34">
        <v>29250</v>
      </c>
      <c r="J666" s="34">
        <v>31250</v>
      </c>
      <c r="K666" s="34">
        <v>33300</v>
      </c>
    </row>
    <row r="667" spans="1:11">
      <c r="A667" t="str">
        <f t="shared" si="10"/>
        <v>Before 12-31-2008Hamilton60</v>
      </c>
      <c r="B667" t="s">
        <v>160</v>
      </c>
      <c r="C667" s="36">
        <v>60</v>
      </c>
      <c r="D667" s="34">
        <v>21180</v>
      </c>
      <c r="E667" s="34">
        <v>24240</v>
      </c>
      <c r="F667" s="34">
        <v>27240</v>
      </c>
      <c r="G667" s="34">
        <v>30240</v>
      </c>
      <c r="H667" s="34">
        <v>32700</v>
      </c>
      <c r="I667" s="34">
        <v>35100</v>
      </c>
      <c r="J667" s="34">
        <v>37500</v>
      </c>
      <c r="K667" s="34">
        <v>39960</v>
      </c>
    </row>
    <row r="668" spans="1:11">
      <c r="A668" t="str">
        <f t="shared" si="10"/>
        <v>Before 12-31-2008Hamilton80</v>
      </c>
      <c r="B668" t="s">
        <v>160</v>
      </c>
      <c r="C668" s="36">
        <v>80</v>
      </c>
      <c r="D668" s="34">
        <v>28240</v>
      </c>
      <c r="E668" s="34">
        <v>32320</v>
      </c>
      <c r="F668" s="34">
        <v>36320</v>
      </c>
      <c r="G668" s="34">
        <v>40320</v>
      </c>
      <c r="H668" s="34">
        <v>43600</v>
      </c>
      <c r="I668" s="34">
        <v>46800</v>
      </c>
      <c r="J668" s="34">
        <v>50000</v>
      </c>
      <c r="K668" s="34">
        <v>53280</v>
      </c>
    </row>
    <row r="669" spans="1:11">
      <c r="A669" t="str">
        <f t="shared" si="10"/>
        <v>Before 12-31-2008Hansford30</v>
      </c>
      <c r="B669" s="32" t="s">
        <v>161</v>
      </c>
      <c r="C669" s="36">
        <v>30</v>
      </c>
      <c r="D669" s="34">
        <v>10800</v>
      </c>
      <c r="E669" s="34">
        <v>12360</v>
      </c>
      <c r="F669" s="34">
        <v>13890</v>
      </c>
      <c r="G669" s="34">
        <v>15420</v>
      </c>
      <c r="H669" s="34">
        <v>16680</v>
      </c>
      <c r="I669" s="34">
        <v>17910</v>
      </c>
      <c r="J669" s="34">
        <v>19140</v>
      </c>
      <c r="K669" s="34">
        <v>20370</v>
      </c>
    </row>
    <row r="670" spans="1:11">
      <c r="A670" t="str">
        <f t="shared" si="10"/>
        <v>Before 12-31-2008Hansford40</v>
      </c>
      <c r="B670" t="s">
        <v>161</v>
      </c>
      <c r="C670" s="36">
        <v>40</v>
      </c>
      <c r="D670" s="34">
        <v>14400</v>
      </c>
      <c r="E670" s="34">
        <v>16480</v>
      </c>
      <c r="F670" s="34">
        <v>18520</v>
      </c>
      <c r="G670" s="34">
        <v>20560</v>
      </c>
      <c r="H670" s="34">
        <v>22240</v>
      </c>
      <c r="I670" s="34">
        <v>23880</v>
      </c>
      <c r="J670" s="34">
        <v>25520</v>
      </c>
      <c r="K670" s="34">
        <v>27160</v>
      </c>
    </row>
    <row r="671" spans="1:11">
      <c r="A671" t="str">
        <f t="shared" si="10"/>
        <v>Before 12-31-2008Hansford50</v>
      </c>
      <c r="B671" t="s">
        <v>161</v>
      </c>
      <c r="C671" s="36">
        <v>50</v>
      </c>
      <c r="D671" s="34">
        <v>18000</v>
      </c>
      <c r="E671" s="34">
        <v>20600</v>
      </c>
      <c r="F671" s="34">
        <v>23150</v>
      </c>
      <c r="G671" s="34">
        <v>25700</v>
      </c>
      <c r="H671" s="34">
        <v>27800</v>
      </c>
      <c r="I671" s="34">
        <v>29850</v>
      </c>
      <c r="J671" s="34">
        <v>31900</v>
      </c>
      <c r="K671" s="34">
        <v>33950</v>
      </c>
    </row>
    <row r="672" spans="1:11">
      <c r="A672" t="str">
        <f t="shared" si="10"/>
        <v>Before 12-31-2008Hansford60</v>
      </c>
      <c r="B672" t="s">
        <v>161</v>
      </c>
      <c r="C672" s="36">
        <v>60</v>
      </c>
      <c r="D672" s="34">
        <v>21600</v>
      </c>
      <c r="E672" s="34">
        <v>24720</v>
      </c>
      <c r="F672" s="34">
        <v>27780</v>
      </c>
      <c r="G672" s="34">
        <v>30840</v>
      </c>
      <c r="H672" s="34">
        <v>33360</v>
      </c>
      <c r="I672" s="34">
        <v>35820</v>
      </c>
      <c r="J672" s="34">
        <v>38280</v>
      </c>
      <c r="K672" s="34">
        <v>40740</v>
      </c>
    </row>
    <row r="673" spans="1:11">
      <c r="A673" t="str">
        <f t="shared" si="10"/>
        <v>Before 12-31-2008Hansford80</v>
      </c>
      <c r="B673" t="s">
        <v>161</v>
      </c>
      <c r="C673" s="36">
        <v>80</v>
      </c>
      <c r="D673" s="34">
        <v>28800</v>
      </c>
      <c r="E673" s="34">
        <v>32960</v>
      </c>
      <c r="F673" s="34">
        <v>37040</v>
      </c>
      <c r="G673" s="34">
        <v>41120</v>
      </c>
      <c r="H673" s="34">
        <v>44480</v>
      </c>
      <c r="I673" s="34">
        <v>47760</v>
      </c>
      <c r="J673" s="34">
        <v>51040</v>
      </c>
      <c r="K673" s="34">
        <v>54320</v>
      </c>
    </row>
    <row r="674" spans="1:11">
      <c r="A674" t="str">
        <f t="shared" si="10"/>
        <v>Before 12-31-2008Hardeman30</v>
      </c>
      <c r="B674" s="32" t="s">
        <v>162</v>
      </c>
      <c r="C674" s="36">
        <v>30</v>
      </c>
      <c r="D674" s="34">
        <v>9780</v>
      </c>
      <c r="E674" s="34">
        <v>11160</v>
      </c>
      <c r="F674" s="34">
        <v>12570</v>
      </c>
      <c r="G674" s="34">
        <v>13950</v>
      </c>
      <c r="H674" s="34">
        <v>15090</v>
      </c>
      <c r="I674" s="34">
        <v>16200</v>
      </c>
      <c r="J674" s="34">
        <v>17310</v>
      </c>
      <c r="K674" s="34">
        <v>18420</v>
      </c>
    </row>
    <row r="675" spans="1:11">
      <c r="A675" t="str">
        <f t="shared" si="10"/>
        <v>Before 12-31-2008Hardeman40</v>
      </c>
      <c r="B675" t="s">
        <v>162</v>
      </c>
      <c r="C675" s="36">
        <v>40</v>
      </c>
      <c r="D675" s="34">
        <v>13040</v>
      </c>
      <c r="E675" s="34">
        <v>14880</v>
      </c>
      <c r="F675" s="34">
        <v>16760</v>
      </c>
      <c r="G675" s="34">
        <v>18600</v>
      </c>
      <c r="H675" s="34">
        <v>20120</v>
      </c>
      <c r="I675" s="34">
        <v>21600</v>
      </c>
      <c r="J675" s="34">
        <v>23080</v>
      </c>
      <c r="K675" s="34">
        <v>24560</v>
      </c>
    </row>
    <row r="676" spans="1:11">
      <c r="A676" t="str">
        <f t="shared" si="10"/>
        <v>Before 12-31-2008Hardeman50</v>
      </c>
      <c r="B676" t="s">
        <v>162</v>
      </c>
      <c r="C676" s="36">
        <v>50</v>
      </c>
      <c r="D676" s="34">
        <v>16300</v>
      </c>
      <c r="E676" s="34">
        <v>18600</v>
      </c>
      <c r="F676" s="34">
        <v>20950</v>
      </c>
      <c r="G676" s="34">
        <v>23250</v>
      </c>
      <c r="H676" s="34">
        <v>25150</v>
      </c>
      <c r="I676" s="34">
        <v>27000</v>
      </c>
      <c r="J676" s="34">
        <v>28850</v>
      </c>
      <c r="K676" s="34">
        <v>30700</v>
      </c>
    </row>
    <row r="677" spans="1:11">
      <c r="A677" t="str">
        <f t="shared" si="10"/>
        <v>Before 12-31-2008Hardeman60</v>
      </c>
      <c r="B677" t="s">
        <v>162</v>
      </c>
      <c r="C677" s="36">
        <v>60</v>
      </c>
      <c r="D677" s="34">
        <v>19560</v>
      </c>
      <c r="E677" s="34">
        <v>22320</v>
      </c>
      <c r="F677" s="34">
        <v>25140</v>
      </c>
      <c r="G677" s="34">
        <v>27900</v>
      </c>
      <c r="H677" s="34">
        <v>30180</v>
      </c>
      <c r="I677" s="34">
        <v>32400</v>
      </c>
      <c r="J677" s="34">
        <v>34620</v>
      </c>
      <c r="K677" s="34">
        <v>36840</v>
      </c>
    </row>
    <row r="678" spans="1:11">
      <c r="A678" t="str">
        <f t="shared" si="10"/>
        <v>Before 12-31-2008Hardeman80</v>
      </c>
      <c r="B678" t="s">
        <v>162</v>
      </c>
      <c r="C678" s="36">
        <v>80</v>
      </c>
      <c r="D678" s="34">
        <v>26080</v>
      </c>
      <c r="E678" s="34">
        <v>29760</v>
      </c>
      <c r="F678" s="34">
        <v>33520</v>
      </c>
      <c r="G678" s="34">
        <v>37200</v>
      </c>
      <c r="H678" s="34">
        <v>40240</v>
      </c>
      <c r="I678" s="34">
        <v>43200</v>
      </c>
      <c r="J678" s="34">
        <v>46160</v>
      </c>
      <c r="K678" s="34">
        <v>49120</v>
      </c>
    </row>
    <row r="679" spans="1:11">
      <c r="A679" t="str">
        <f t="shared" si="10"/>
        <v>Before 12-31-2008Harrison30</v>
      </c>
      <c r="B679" s="32" t="s">
        <v>163</v>
      </c>
      <c r="C679" s="36">
        <v>30</v>
      </c>
      <c r="D679" s="34">
        <v>11250</v>
      </c>
      <c r="E679" s="34">
        <v>12870</v>
      </c>
      <c r="F679" s="34">
        <v>14460</v>
      </c>
      <c r="G679" s="34">
        <v>16080</v>
      </c>
      <c r="H679" s="34">
        <v>17370</v>
      </c>
      <c r="I679" s="34">
        <v>18660</v>
      </c>
      <c r="J679" s="34">
        <v>19950</v>
      </c>
      <c r="K679" s="34">
        <v>21240</v>
      </c>
    </row>
    <row r="680" spans="1:11">
      <c r="A680" t="str">
        <f t="shared" si="10"/>
        <v>Before 12-31-2008Harrison40</v>
      </c>
      <c r="B680" t="s">
        <v>163</v>
      </c>
      <c r="C680" s="36">
        <v>40</v>
      </c>
      <c r="D680" s="34">
        <v>15000</v>
      </c>
      <c r="E680" s="34">
        <v>17160</v>
      </c>
      <c r="F680" s="34">
        <v>19280</v>
      </c>
      <c r="G680" s="34">
        <v>21440</v>
      </c>
      <c r="H680" s="34">
        <v>23160</v>
      </c>
      <c r="I680" s="34">
        <v>24880</v>
      </c>
      <c r="J680" s="34">
        <v>26600</v>
      </c>
      <c r="K680" s="34">
        <v>28320</v>
      </c>
    </row>
    <row r="681" spans="1:11">
      <c r="A681" t="str">
        <f t="shared" si="10"/>
        <v>Before 12-31-2008Harrison50</v>
      </c>
      <c r="B681" t="s">
        <v>163</v>
      </c>
      <c r="C681" s="36">
        <v>50</v>
      </c>
      <c r="D681" s="34">
        <v>18750</v>
      </c>
      <c r="E681" s="34">
        <v>21450</v>
      </c>
      <c r="F681" s="34">
        <v>24100</v>
      </c>
      <c r="G681" s="34">
        <v>26800</v>
      </c>
      <c r="H681" s="34">
        <v>28950</v>
      </c>
      <c r="I681" s="34">
        <v>31100</v>
      </c>
      <c r="J681" s="34">
        <v>33250</v>
      </c>
      <c r="K681" s="34">
        <v>35400</v>
      </c>
    </row>
    <row r="682" spans="1:11">
      <c r="A682" t="str">
        <f t="shared" si="10"/>
        <v>Before 12-31-2008Harrison60</v>
      </c>
      <c r="B682" t="s">
        <v>163</v>
      </c>
      <c r="C682" s="36">
        <v>60</v>
      </c>
      <c r="D682" s="34">
        <v>22500</v>
      </c>
      <c r="E682" s="34">
        <v>25740</v>
      </c>
      <c r="F682" s="34">
        <v>28920</v>
      </c>
      <c r="G682" s="34">
        <v>32160</v>
      </c>
      <c r="H682" s="34">
        <v>34740</v>
      </c>
      <c r="I682" s="34">
        <v>37320</v>
      </c>
      <c r="J682" s="34">
        <v>39900</v>
      </c>
      <c r="K682" s="34">
        <v>42480</v>
      </c>
    </row>
    <row r="683" spans="1:11">
      <c r="A683" t="str">
        <f t="shared" si="10"/>
        <v>Before 12-31-2008Harrison80</v>
      </c>
      <c r="B683" t="s">
        <v>163</v>
      </c>
      <c r="C683" s="36">
        <v>80</v>
      </c>
      <c r="D683" s="34">
        <v>30000</v>
      </c>
      <c r="E683" s="34">
        <v>34320</v>
      </c>
      <c r="F683" s="34">
        <v>38560</v>
      </c>
      <c r="G683" s="34">
        <v>42880</v>
      </c>
      <c r="H683" s="34">
        <v>46320</v>
      </c>
      <c r="I683" s="34">
        <v>49760</v>
      </c>
      <c r="J683" s="34">
        <v>53200</v>
      </c>
      <c r="K683" s="34">
        <v>56640</v>
      </c>
    </row>
    <row r="684" spans="1:11">
      <c r="A684" t="str">
        <f t="shared" si="10"/>
        <v>Before 12-31-2008Hartley30</v>
      </c>
      <c r="B684" s="32" t="s">
        <v>164</v>
      </c>
      <c r="C684" s="36">
        <v>30</v>
      </c>
      <c r="D684" s="34">
        <v>14220</v>
      </c>
      <c r="E684" s="34">
        <v>16260</v>
      </c>
      <c r="F684" s="34">
        <v>18300</v>
      </c>
      <c r="G684" s="34">
        <v>20310</v>
      </c>
      <c r="H684" s="34">
        <v>21960</v>
      </c>
      <c r="I684" s="34">
        <v>23580</v>
      </c>
      <c r="J684" s="34">
        <v>25200</v>
      </c>
      <c r="K684" s="34">
        <v>26820</v>
      </c>
    </row>
    <row r="685" spans="1:11">
      <c r="A685" t="str">
        <f t="shared" si="10"/>
        <v>Before 12-31-2008Hartley40</v>
      </c>
      <c r="B685" t="s">
        <v>164</v>
      </c>
      <c r="C685" s="36">
        <v>40</v>
      </c>
      <c r="D685" s="34">
        <v>18960</v>
      </c>
      <c r="E685" s="34">
        <v>21680</v>
      </c>
      <c r="F685" s="34">
        <v>24400</v>
      </c>
      <c r="G685" s="34">
        <v>27080</v>
      </c>
      <c r="H685" s="34">
        <v>29280</v>
      </c>
      <c r="I685" s="34">
        <v>31440</v>
      </c>
      <c r="J685" s="34">
        <v>33600</v>
      </c>
      <c r="K685" s="34">
        <v>35760</v>
      </c>
    </row>
    <row r="686" spans="1:11">
      <c r="A686" t="str">
        <f t="shared" si="10"/>
        <v>Before 12-31-2008Hartley50</v>
      </c>
      <c r="B686" t="s">
        <v>164</v>
      </c>
      <c r="C686" s="36">
        <v>50</v>
      </c>
      <c r="D686" s="34">
        <v>23700</v>
      </c>
      <c r="E686" s="34">
        <v>27100</v>
      </c>
      <c r="F686" s="34">
        <v>30500</v>
      </c>
      <c r="G686" s="34">
        <v>33850</v>
      </c>
      <c r="H686" s="34">
        <v>36600</v>
      </c>
      <c r="I686" s="34">
        <v>39300</v>
      </c>
      <c r="J686" s="34">
        <v>42000</v>
      </c>
      <c r="K686" s="34">
        <v>44700</v>
      </c>
    </row>
    <row r="687" spans="1:11">
      <c r="A687" t="str">
        <f t="shared" si="10"/>
        <v>Before 12-31-2008Hartley60</v>
      </c>
      <c r="B687" t="s">
        <v>164</v>
      </c>
      <c r="C687" s="36">
        <v>60</v>
      </c>
      <c r="D687" s="34">
        <v>28440</v>
      </c>
      <c r="E687" s="34">
        <v>32520</v>
      </c>
      <c r="F687" s="34">
        <v>36600</v>
      </c>
      <c r="G687" s="34">
        <v>40620</v>
      </c>
      <c r="H687" s="34">
        <v>43920</v>
      </c>
      <c r="I687" s="34">
        <v>47160</v>
      </c>
      <c r="J687" s="34">
        <v>50400</v>
      </c>
      <c r="K687" s="34">
        <v>53640</v>
      </c>
    </row>
    <row r="688" spans="1:11">
      <c r="A688" t="str">
        <f t="shared" si="10"/>
        <v>Before 12-31-2008Hartley80</v>
      </c>
      <c r="B688" t="s">
        <v>164</v>
      </c>
      <c r="C688" s="36">
        <v>80</v>
      </c>
      <c r="D688" s="34">
        <v>37920</v>
      </c>
      <c r="E688" s="34">
        <v>43360</v>
      </c>
      <c r="F688" s="34">
        <v>48800</v>
      </c>
      <c r="G688" s="34">
        <v>54160</v>
      </c>
      <c r="H688" s="34">
        <v>58560</v>
      </c>
      <c r="I688" s="34">
        <v>62880</v>
      </c>
      <c r="J688" s="34">
        <v>67200</v>
      </c>
      <c r="K688" s="34">
        <v>71520</v>
      </c>
    </row>
    <row r="689" spans="1:11">
      <c r="A689" t="str">
        <f t="shared" si="10"/>
        <v>Before 12-31-2008Haskell30</v>
      </c>
      <c r="B689" s="32" t="s">
        <v>165</v>
      </c>
      <c r="C689" s="36">
        <v>30</v>
      </c>
      <c r="D689" s="34">
        <v>9990</v>
      </c>
      <c r="E689" s="34">
        <v>11430</v>
      </c>
      <c r="F689" s="34">
        <v>12840</v>
      </c>
      <c r="G689" s="34">
        <v>14280</v>
      </c>
      <c r="H689" s="34">
        <v>15420</v>
      </c>
      <c r="I689" s="34">
        <v>16560</v>
      </c>
      <c r="J689" s="34">
        <v>17700</v>
      </c>
      <c r="K689" s="34">
        <v>18840</v>
      </c>
    </row>
    <row r="690" spans="1:11">
      <c r="A690" t="str">
        <f t="shared" si="10"/>
        <v>Before 12-31-2008Haskell40</v>
      </c>
      <c r="B690" t="s">
        <v>165</v>
      </c>
      <c r="C690" s="36">
        <v>40</v>
      </c>
      <c r="D690" s="34">
        <v>13320</v>
      </c>
      <c r="E690" s="34">
        <v>15240</v>
      </c>
      <c r="F690" s="34">
        <v>17120</v>
      </c>
      <c r="G690" s="34">
        <v>19040</v>
      </c>
      <c r="H690" s="34">
        <v>20560</v>
      </c>
      <c r="I690" s="34">
        <v>22080</v>
      </c>
      <c r="J690" s="34">
        <v>23600</v>
      </c>
      <c r="K690" s="34">
        <v>25120</v>
      </c>
    </row>
    <row r="691" spans="1:11">
      <c r="A691" t="str">
        <f t="shared" si="10"/>
        <v>Before 12-31-2008Haskell50</v>
      </c>
      <c r="B691" t="s">
        <v>165</v>
      </c>
      <c r="C691" s="36">
        <v>50</v>
      </c>
      <c r="D691" s="34">
        <v>16650</v>
      </c>
      <c r="E691" s="34">
        <v>19050</v>
      </c>
      <c r="F691" s="34">
        <v>21400</v>
      </c>
      <c r="G691" s="34">
        <v>23800</v>
      </c>
      <c r="H691" s="34">
        <v>25700</v>
      </c>
      <c r="I691" s="34">
        <v>27600</v>
      </c>
      <c r="J691" s="34">
        <v>29500</v>
      </c>
      <c r="K691" s="34">
        <v>31400</v>
      </c>
    </row>
    <row r="692" spans="1:11">
      <c r="A692" t="str">
        <f t="shared" si="10"/>
        <v>Before 12-31-2008Haskell60</v>
      </c>
      <c r="B692" t="s">
        <v>165</v>
      </c>
      <c r="C692" s="36">
        <v>60</v>
      </c>
      <c r="D692" s="34">
        <v>19980</v>
      </c>
      <c r="E692" s="34">
        <v>22860</v>
      </c>
      <c r="F692" s="34">
        <v>25680</v>
      </c>
      <c r="G692" s="34">
        <v>28560</v>
      </c>
      <c r="H692" s="34">
        <v>30840</v>
      </c>
      <c r="I692" s="34">
        <v>33120</v>
      </c>
      <c r="J692" s="34">
        <v>35400</v>
      </c>
      <c r="K692" s="34">
        <v>37680</v>
      </c>
    </row>
    <row r="693" spans="1:11">
      <c r="A693" t="str">
        <f t="shared" si="10"/>
        <v>Before 12-31-2008Haskell80</v>
      </c>
      <c r="B693" t="s">
        <v>165</v>
      </c>
      <c r="C693" s="36">
        <v>80</v>
      </c>
      <c r="D693" s="34">
        <v>26640</v>
      </c>
      <c r="E693" s="34">
        <v>30480</v>
      </c>
      <c r="F693" s="34">
        <v>34240</v>
      </c>
      <c r="G693" s="34">
        <v>38080</v>
      </c>
      <c r="H693" s="34">
        <v>41120</v>
      </c>
      <c r="I693" s="34">
        <v>44160</v>
      </c>
      <c r="J693" s="34">
        <v>47200</v>
      </c>
      <c r="K693" s="34">
        <v>50240</v>
      </c>
    </row>
    <row r="694" spans="1:11">
      <c r="A694" t="str">
        <f t="shared" si="10"/>
        <v>Before 12-31-2008Hemphill30</v>
      </c>
      <c r="B694" s="32" t="s">
        <v>166</v>
      </c>
      <c r="C694" s="36">
        <v>30</v>
      </c>
      <c r="D694" s="34">
        <v>11340</v>
      </c>
      <c r="E694" s="34">
        <v>12960</v>
      </c>
      <c r="F694" s="34">
        <v>14580</v>
      </c>
      <c r="G694" s="34">
        <v>16200</v>
      </c>
      <c r="H694" s="34">
        <v>17490</v>
      </c>
      <c r="I694" s="34">
        <v>18780</v>
      </c>
      <c r="J694" s="34">
        <v>20100</v>
      </c>
      <c r="K694" s="34">
        <v>21390</v>
      </c>
    </row>
    <row r="695" spans="1:11">
      <c r="A695" t="str">
        <f t="shared" si="10"/>
        <v>Before 12-31-2008Hemphill40</v>
      </c>
      <c r="B695" t="s">
        <v>166</v>
      </c>
      <c r="C695" s="36">
        <v>40</v>
      </c>
      <c r="D695" s="34">
        <v>15120</v>
      </c>
      <c r="E695" s="34">
        <v>17280</v>
      </c>
      <c r="F695" s="34">
        <v>19440</v>
      </c>
      <c r="G695" s="34">
        <v>21600</v>
      </c>
      <c r="H695" s="34">
        <v>23320</v>
      </c>
      <c r="I695" s="34">
        <v>25040</v>
      </c>
      <c r="J695" s="34">
        <v>26800</v>
      </c>
      <c r="K695" s="34">
        <v>28520</v>
      </c>
    </row>
    <row r="696" spans="1:11">
      <c r="A696" t="str">
        <f t="shared" si="10"/>
        <v>Before 12-31-2008Hemphill50</v>
      </c>
      <c r="B696" t="s">
        <v>166</v>
      </c>
      <c r="C696" s="36">
        <v>50</v>
      </c>
      <c r="D696" s="34">
        <v>18900</v>
      </c>
      <c r="E696" s="34">
        <v>21600</v>
      </c>
      <c r="F696" s="34">
        <v>24300</v>
      </c>
      <c r="G696" s="34">
        <v>27000</v>
      </c>
      <c r="H696" s="34">
        <v>29150</v>
      </c>
      <c r="I696" s="34">
        <v>31300</v>
      </c>
      <c r="J696" s="34">
        <v>33500</v>
      </c>
      <c r="K696" s="34">
        <v>35650</v>
      </c>
    </row>
    <row r="697" spans="1:11">
      <c r="A697" t="str">
        <f t="shared" si="10"/>
        <v>Before 12-31-2008Hemphill60</v>
      </c>
      <c r="B697" t="s">
        <v>166</v>
      </c>
      <c r="C697" s="36">
        <v>60</v>
      </c>
      <c r="D697" s="34">
        <v>22680</v>
      </c>
      <c r="E697" s="34">
        <v>25920</v>
      </c>
      <c r="F697" s="34">
        <v>29160</v>
      </c>
      <c r="G697" s="34">
        <v>32400</v>
      </c>
      <c r="H697" s="34">
        <v>34980</v>
      </c>
      <c r="I697" s="34">
        <v>37560</v>
      </c>
      <c r="J697" s="34">
        <v>40200</v>
      </c>
      <c r="K697" s="34">
        <v>42780</v>
      </c>
    </row>
    <row r="698" spans="1:11">
      <c r="A698" t="str">
        <f t="shared" si="10"/>
        <v>Before 12-31-2008Hemphill80</v>
      </c>
      <c r="B698" t="s">
        <v>166</v>
      </c>
      <c r="C698" s="36">
        <v>80</v>
      </c>
      <c r="D698" s="34">
        <v>30240</v>
      </c>
      <c r="E698" s="34">
        <v>34560</v>
      </c>
      <c r="F698" s="34">
        <v>38880</v>
      </c>
      <c r="G698" s="34">
        <v>43200</v>
      </c>
      <c r="H698" s="34">
        <v>46640</v>
      </c>
      <c r="I698" s="34">
        <v>50080</v>
      </c>
      <c r="J698" s="34">
        <v>53600</v>
      </c>
      <c r="K698" s="34">
        <v>57040</v>
      </c>
    </row>
    <row r="699" spans="1:11">
      <c r="A699" t="str">
        <f t="shared" si="10"/>
        <v>Before 12-31-2008Henderson30</v>
      </c>
      <c r="B699" s="32" t="s">
        <v>167</v>
      </c>
      <c r="C699" s="36">
        <v>30</v>
      </c>
      <c r="D699" s="34">
        <v>10440</v>
      </c>
      <c r="E699" s="34">
        <v>11940</v>
      </c>
      <c r="F699" s="34">
        <v>13410</v>
      </c>
      <c r="G699" s="34">
        <v>14910</v>
      </c>
      <c r="H699" s="34">
        <v>16110</v>
      </c>
      <c r="I699" s="34">
        <v>17310</v>
      </c>
      <c r="J699" s="34">
        <v>18480</v>
      </c>
      <c r="K699" s="34">
        <v>19680</v>
      </c>
    </row>
    <row r="700" spans="1:11">
      <c r="A700" t="str">
        <f t="shared" si="10"/>
        <v>Before 12-31-2008Henderson40</v>
      </c>
      <c r="B700" t="s">
        <v>167</v>
      </c>
      <c r="C700" s="36">
        <v>40</v>
      </c>
      <c r="D700" s="34">
        <v>13920</v>
      </c>
      <c r="E700" s="34">
        <v>15920</v>
      </c>
      <c r="F700" s="34">
        <v>17880</v>
      </c>
      <c r="G700" s="34">
        <v>19880</v>
      </c>
      <c r="H700" s="34">
        <v>21480</v>
      </c>
      <c r="I700" s="34">
        <v>23080</v>
      </c>
      <c r="J700" s="34">
        <v>24640</v>
      </c>
      <c r="K700" s="34">
        <v>26240</v>
      </c>
    </row>
    <row r="701" spans="1:11">
      <c r="A701" t="str">
        <f t="shared" si="10"/>
        <v>Before 12-31-2008Henderson50</v>
      </c>
      <c r="B701" t="s">
        <v>167</v>
      </c>
      <c r="C701" s="36">
        <v>50</v>
      </c>
      <c r="D701" s="34">
        <v>17400</v>
      </c>
      <c r="E701" s="34">
        <v>19900</v>
      </c>
      <c r="F701" s="34">
        <v>22350</v>
      </c>
      <c r="G701" s="34">
        <v>24850</v>
      </c>
      <c r="H701" s="34">
        <v>26850</v>
      </c>
      <c r="I701" s="34">
        <v>28850</v>
      </c>
      <c r="J701" s="34">
        <v>30800</v>
      </c>
      <c r="K701" s="34">
        <v>32800</v>
      </c>
    </row>
    <row r="702" spans="1:11">
      <c r="A702" t="str">
        <f t="shared" si="10"/>
        <v>Before 12-31-2008Henderson60</v>
      </c>
      <c r="B702" t="s">
        <v>167</v>
      </c>
      <c r="C702" s="36">
        <v>60</v>
      </c>
      <c r="D702" s="34">
        <v>20880</v>
      </c>
      <c r="E702" s="34">
        <v>23880</v>
      </c>
      <c r="F702" s="34">
        <v>26820</v>
      </c>
      <c r="G702" s="34">
        <v>29820</v>
      </c>
      <c r="H702" s="34">
        <v>32220</v>
      </c>
      <c r="I702" s="34">
        <v>34620</v>
      </c>
      <c r="J702" s="34">
        <v>36960</v>
      </c>
      <c r="K702" s="34">
        <v>39360</v>
      </c>
    </row>
    <row r="703" spans="1:11">
      <c r="A703" t="str">
        <f t="shared" si="10"/>
        <v>Before 12-31-2008Henderson80</v>
      </c>
      <c r="B703" t="s">
        <v>167</v>
      </c>
      <c r="C703" s="36">
        <v>80</v>
      </c>
      <c r="D703" s="34">
        <v>27840</v>
      </c>
      <c r="E703" s="34">
        <v>31840</v>
      </c>
      <c r="F703" s="34">
        <v>35760</v>
      </c>
      <c r="G703" s="34">
        <v>39760</v>
      </c>
      <c r="H703" s="34">
        <v>42960</v>
      </c>
      <c r="I703" s="34">
        <v>46160</v>
      </c>
      <c r="J703" s="34">
        <v>49280</v>
      </c>
      <c r="K703" s="34">
        <v>52480</v>
      </c>
    </row>
    <row r="704" spans="1:11">
      <c r="A704" t="str">
        <f t="shared" si="10"/>
        <v>Before 12-31-2008Hill30</v>
      </c>
      <c r="B704" s="32" t="s">
        <v>168</v>
      </c>
      <c r="C704" s="36">
        <v>30</v>
      </c>
      <c r="D704" s="34">
        <v>10170</v>
      </c>
      <c r="E704" s="34">
        <v>11610</v>
      </c>
      <c r="F704" s="34">
        <v>13050</v>
      </c>
      <c r="G704" s="34">
        <v>14490</v>
      </c>
      <c r="H704" s="34">
        <v>15660</v>
      </c>
      <c r="I704" s="34">
        <v>16830</v>
      </c>
      <c r="J704" s="34">
        <v>17970</v>
      </c>
      <c r="K704" s="34">
        <v>19140</v>
      </c>
    </row>
    <row r="705" spans="1:11">
      <c r="A705" t="str">
        <f t="shared" si="10"/>
        <v>Before 12-31-2008Hill40</v>
      </c>
      <c r="B705" t="s">
        <v>168</v>
      </c>
      <c r="C705" s="36">
        <v>40</v>
      </c>
      <c r="D705" s="34">
        <v>13560</v>
      </c>
      <c r="E705" s="34">
        <v>15480</v>
      </c>
      <c r="F705" s="34">
        <v>17400</v>
      </c>
      <c r="G705" s="34">
        <v>19320</v>
      </c>
      <c r="H705" s="34">
        <v>20880</v>
      </c>
      <c r="I705" s="34">
        <v>22440</v>
      </c>
      <c r="J705" s="34">
        <v>23960</v>
      </c>
      <c r="K705" s="34">
        <v>25520</v>
      </c>
    </row>
    <row r="706" spans="1:11">
      <c r="A706" t="str">
        <f t="shared" si="10"/>
        <v>Before 12-31-2008Hill50</v>
      </c>
      <c r="B706" t="s">
        <v>168</v>
      </c>
      <c r="C706" s="36">
        <v>50</v>
      </c>
      <c r="D706" s="34">
        <v>16950</v>
      </c>
      <c r="E706" s="34">
        <v>19350</v>
      </c>
      <c r="F706" s="34">
        <v>21750</v>
      </c>
      <c r="G706" s="34">
        <v>24150</v>
      </c>
      <c r="H706" s="34">
        <v>26100</v>
      </c>
      <c r="I706" s="34">
        <v>28050</v>
      </c>
      <c r="J706" s="34">
        <v>29950</v>
      </c>
      <c r="K706" s="34">
        <v>31900</v>
      </c>
    </row>
    <row r="707" spans="1:11">
      <c r="A707" t="str">
        <f t="shared" si="10"/>
        <v>Before 12-31-2008Hill60</v>
      </c>
      <c r="B707" t="s">
        <v>168</v>
      </c>
      <c r="C707" s="36">
        <v>60</v>
      </c>
      <c r="D707" s="34">
        <v>20340</v>
      </c>
      <c r="E707" s="34">
        <v>23220</v>
      </c>
      <c r="F707" s="34">
        <v>26100</v>
      </c>
      <c r="G707" s="34">
        <v>28980</v>
      </c>
      <c r="H707" s="34">
        <v>31320</v>
      </c>
      <c r="I707" s="34">
        <v>33660</v>
      </c>
      <c r="J707" s="34">
        <v>35940</v>
      </c>
      <c r="K707" s="34">
        <v>38280</v>
      </c>
    </row>
    <row r="708" spans="1:11">
      <c r="A708" t="str">
        <f t="shared" si="10"/>
        <v>Before 12-31-2008Hill80</v>
      </c>
      <c r="B708" t="s">
        <v>168</v>
      </c>
      <c r="C708" s="36">
        <v>80</v>
      </c>
      <c r="D708" s="34">
        <v>27120</v>
      </c>
      <c r="E708" s="34">
        <v>30960</v>
      </c>
      <c r="F708" s="34">
        <v>34800</v>
      </c>
      <c r="G708" s="34">
        <v>38640</v>
      </c>
      <c r="H708" s="34">
        <v>41760</v>
      </c>
      <c r="I708" s="34">
        <v>44880</v>
      </c>
      <c r="J708" s="34">
        <v>47920</v>
      </c>
      <c r="K708" s="34">
        <v>51040</v>
      </c>
    </row>
    <row r="709" spans="1:11">
      <c r="A709" t="str">
        <f t="shared" ref="A709:A772" si="11">CONCATENATE($B$1,B709,C709)</f>
        <v>Before 12-31-2008Hockley30</v>
      </c>
      <c r="B709" s="32" t="s">
        <v>169</v>
      </c>
      <c r="C709" s="36">
        <v>30</v>
      </c>
      <c r="D709" s="34">
        <v>9780</v>
      </c>
      <c r="E709" s="34">
        <v>11160</v>
      </c>
      <c r="F709" s="34">
        <v>12570</v>
      </c>
      <c r="G709" s="34">
        <v>13950</v>
      </c>
      <c r="H709" s="34">
        <v>15090</v>
      </c>
      <c r="I709" s="34">
        <v>16200</v>
      </c>
      <c r="J709" s="34">
        <v>17310</v>
      </c>
      <c r="K709" s="34">
        <v>18420</v>
      </c>
    </row>
    <row r="710" spans="1:11">
      <c r="A710" t="str">
        <f t="shared" si="11"/>
        <v>Before 12-31-2008Hockley40</v>
      </c>
      <c r="B710" t="s">
        <v>169</v>
      </c>
      <c r="C710" s="36">
        <v>40</v>
      </c>
      <c r="D710" s="34">
        <v>13040</v>
      </c>
      <c r="E710" s="34">
        <v>14880</v>
      </c>
      <c r="F710" s="34">
        <v>16760</v>
      </c>
      <c r="G710" s="34">
        <v>18600</v>
      </c>
      <c r="H710" s="34">
        <v>20120</v>
      </c>
      <c r="I710" s="34">
        <v>21600</v>
      </c>
      <c r="J710" s="34">
        <v>23080</v>
      </c>
      <c r="K710" s="34">
        <v>24560</v>
      </c>
    </row>
    <row r="711" spans="1:11">
      <c r="A711" t="str">
        <f t="shared" si="11"/>
        <v>Before 12-31-2008Hockley50</v>
      </c>
      <c r="B711" t="s">
        <v>169</v>
      </c>
      <c r="C711" s="36">
        <v>50</v>
      </c>
      <c r="D711" s="34">
        <v>16300</v>
      </c>
      <c r="E711" s="34">
        <v>18600</v>
      </c>
      <c r="F711" s="34">
        <v>20950</v>
      </c>
      <c r="G711" s="34">
        <v>23250</v>
      </c>
      <c r="H711" s="34">
        <v>25150</v>
      </c>
      <c r="I711" s="34">
        <v>27000</v>
      </c>
      <c r="J711" s="34">
        <v>28850</v>
      </c>
      <c r="K711" s="34">
        <v>30700</v>
      </c>
    </row>
    <row r="712" spans="1:11">
      <c r="A712" t="str">
        <f t="shared" si="11"/>
        <v>Before 12-31-2008Hockley60</v>
      </c>
      <c r="B712" t="s">
        <v>169</v>
      </c>
      <c r="C712" s="36">
        <v>60</v>
      </c>
      <c r="D712" s="34">
        <v>19560</v>
      </c>
      <c r="E712" s="34">
        <v>22320</v>
      </c>
      <c r="F712" s="34">
        <v>25140</v>
      </c>
      <c r="G712" s="34">
        <v>27900</v>
      </c>
      <c r="H712" s="34">
        <v>30180</v>
      </c>
      <c r="I712" s="34">
        <v>32400</v>
      </c>
      <c r="J712" s="34">
        <v>34620</v>
      </c>
      <c r="K712" s="34">
        <v>36840</v>
      </c>
    </row>
    <row r="713" spans="1:11">
      <c r="A713" t="str">
        <f t="shared" si="11"/>
        <v>Before 12-31-2008Hockley80</v>
      </c>
      <c r="B713" t="s">
        <v>169</v>
      </c>
      <c r="C713" s="36">
        <v>80</v>
      </c>
      <c r="D713" s="34">
        <v>26080</v>
      </c>
      <c r="E713" s="34">
        <v>29760</v>
      </c>
      <c r="F713" s="34">
        <v>33520</v>
      </c>
      <c r="G713" s="34">
        <v>37200</v>
      </c>
      <c r="H713" s="34">
        <v>40240</v>
      </c>
      <c r="I713" s="34">
        <v>43200</v>
      </c>
      <c r="J713" s="34">
        <v>46160</v>
      </c>
      <c r="K713" s="34">
        <v>49120</v>
      </c>
    </row>
    <row r="714" spans="1:11">
      <c r="A714" t="str">
        <f t="shared" si="11"/>
        <v>Before 12-31-2008Hood30</v>
      </c>
      <c r="B714" s="32" t="s">
        <v>170</v>
      </c>
      <c r="C714" s="36">
        <v>30</v>
      </c>
      <c r="D714" s="34">
        <v>14250</v>
      </c>
      <c r="E714" s="34">
        <v>16290</v>
      </c>
      <c r="F714" s="34">
        <v>18330</v>
      </c>
      <c r="G714" s="34">
        <v>20370</v>
      </c>
      <c r="H714" s="34">
        <v>21990</v>
      </c>
      <c r="I714" s="34">
        <v>23640</v>
      </c>
      <c r="J714" s="34">
        <v>25260</v>
      </c>
      <c r="K714" s="34">
        <v>26880</v>
      </c>
    </row>
    <row r="715" spans="1:11">
      <c r="A715" t="str">
        <f t="shared" si="11"/>
        <v>Before 12-31-2008Hood40</v>
      </c>
      <c r="B715" t="s">
        <v>170</v>
      </c>
      <c r="C715" s="36">
        <v>40</v>
      </c>
      <c r="D715" s="34">
        <v>19000</v>
      </c>
      <c r="E715" s="34">
        <v>21720</v>
      </c>
      <c r="F715" s="34">
        <v>24440</v>
      </c>
      <c r="G715" s="34">
        <v>27160</v>
      </c>
      <c r="H715" s="34">
        <v>29320</v>
      </c>
      <c r="I715" s="34">
        <v>31520</v>
      </c>
      <c r="J715" s="34">
        <v>33680</v>
      </c>
      <c r="K715" s="34">
        <v>35840</v>
      </c>
    </row>
    <row r="716" spans="1:11">
      <c r="A716" t="str">
        <f t="shared" si="11"/>
        <v>Before 12-31-2008Hood50</v>
      </c>
      <c r="B716" t="s">
        <v>170</v>
      </c>
      <c r="C716" s="36">
        <v>50</v>
      </c>
      <c r="D716" s="34">
        <v>23750</v>
      </c>
      <c r="E716" s="34">
        <v>27150</v>
      </c>
      <c r="F716" s="34">
        <v>30550</v>
      </c>
      <c r="G716" s="34">
        <v>33950</v>
      </c>
      <c r="H716" s="34">
        <v>36650</v>
      </c>
      <c r="I716" s="34">
        <v>39400</v>
      </c>
      <c r="J716" s="34">
        <v>42100</v>
      </c>
      <c r="K716" s="34">
        <v>44800</v>
      </c>
    </row>
    <row r="717" spans="1:11">
      <c r="A717" t="str">
        <f t="shared" si="11"/>
        <v>Before 12-31-2008Hood60</v>
      </c>
      <c r="B717" t="s">
        <v>170</v>
      </c>
      <c r="C717" s="36">
        <v>60</v>
      </c>
      <c r="D717" s="34">
        <v>28500</v>
      </c>
      <c r="E717" s="34">
        <v>32580</v>
      </c>
      <c r="F717" s="34">
        <v>36660</v>
      </c>
      <c r="G717" s="34">
        <v>40740</v>
      </c>
      <c r="H717" s="34">
        <v>43980</v>
      </c>
      <c r="I717" s="34">
        <v>47280</v>
      </c>
      <c r="J717" s="34">
        <v>50520</v>
      </c>
      <c r="K717" s="34">
        <v>53760</v>
      </c>
    </row>
    <row r="718" spans="1:11">
      <c r="A718" t="str">
        <f t="shared" si="11"/>
        <v>Before 12-31-2008Hood80</v>
      </c>
      <c r="B718" t="s">
        <v>170</v>
      </c>
      <c r="C718" s="36">
        <v>80</v>
      </c>
      <c r="D718" s="34">
        <v>38000</v>
      </c>
      <c r="E718" s="34">
        <v>43440</v>
      </c>
      <c r="F718" s="34">
        <v>48880</v>
      </c>
      <c r="G718" s="34">
        <v>54320</v>
      </c>
      <c r="H718" s="34">
        <v>58640</v>
      </c>
      <c r="I718" s="34">
        <v>63040</v>
      </c>
      <c r="J718" s="34">
        <v>67360</v>
      </c>
      <c r="K718" s="34">
        <v>71680</v>
      </c>
    </row>
    <row r="719" spans="1:11">
      <c r="A719" t="str">
        <f t="shared" si="11"/>
        <v>Before 12-31-2008Hopkins30</v>
      </c>
      <c r="B719" s="32" t="s">
        <v>171</v>
      </c>
      <c r="C719" s="36">
        <v>30</v>
      </c>
      <c r="D719" s="34">
        <v>10560</v>
      </c>
      <c r="E719" s="34">
        <v>12060</v>
      </c>
      <c r="F719" s="34">
        <v>13590</v>
      </c>
      <c r="G719" s="34">
        <v>15090</v>
      </c>
      <c r="H719" s="34">
        <v>16290</v>
      </c>
      <c r="I719" s="34">
        <v>17490</v>
      </c>
      <c r="J719" s="34">
        <v>18720</v>
      </c>
      <c r="K719" s="34">
        <v>19920</v>
      </c>
    </row>
    <row r="720" spans="1:11">
      <c r="A720" t="str">
        <f t="shared" si="11"/>
        <v>Before 12-31-2008Hopkins40</v>
      </c>
      <c r="B720" t="s">
        <v>171</v>
      </c>
      <c r="C720" s="36">
        <v>40</v>
      </c>
      <c r="D720" s="34">
        <v>14080</v>
      </c>
      <c r="E720" s="34">
        <v>16080</v>
      </c>
      <c r="F720" s="34">
        <v>18120</v>
      </c>
      <c r="G720" s="34">
        <v>20120</v>
      </c>
      <c r="H720" s="34">
        <v>21720</v>
      </c>
      <c r="I720" s="34">
        <v>23320</v>
      </c>
      <c r="J720" s="34">
        <v>24960</v>
      </c>
      <c r="K720" s="34">
        <v>26560</v>
      </c>
    </row>
    <row r="721" spans="1:11">
      <c r="A721" t="str">
        <f t="shared" si="11"/>
        <v>Before 12-31-2008Hopkins50</v>
      </c>
      <c r="B721" t="s">
        <v>171</v>
      </c>
      <c r="C721" s="36">
        <v>50</v>
      </c>
      <c r="D721" s="34">
        <v>17600</v>
      </c>
      <c r="E721" s="34">
        <v>20100</v>
      </c>
      <c r="F721" s="34">
        <v>22650</v>
      </c>
      <c r="G721" s="34">
        <v>25150</v>
      </c>
      <c r="H721" s="34">
        <v>27150</v>
      </c>
      <c r="I721" s="34">
        <v>29150</v>
      </c>
      <c r="J721" s="34">
        <v>31200</v>
      </c>
      <c r="K721" s="34">
        <v>33200</v>
      </c>
    </row>
    <row r="722" spans="1:11">
      <c r="A722" t="str">
        <f t="shared" si="11"/>
        <v>Before 12-31-2008Hopkins60</v>
      </c>
      <c r="B722" t="s">
        <v>171</v>
      </c>
      <c r="C722" s="36">
        <v>60</v>
      </c>
      <c r="D722" s="34">
        <v>21120</v>
      </c>
      <c r="E722" s="34">
        <v>24120</v>
      </c>
      <c r="F722" s="34">
        <v>27180</v>
      </c>
      <c r="G722" s="34">
        <v>30180</v>
      </c>
      <c r="H722" s="34">
        <v>32580</v>
      </c>
      <c r="I722" s="34">
        <v>34980</v>
      </c>
      <c r="J722" s="34">
        <v>37440</v>
      </c>
      <c r="K722" s="34">
        <v>39840</v>
      </c>
    </row>
    <row r="723" spans="1:11">
      <c r="A723" t="str">
        <f t="shared" si="11"/>
        <v>Before 12-31-2008Hopkins80</v>
      </c>
      <c r="B723" t="s">
        <v>171</v>
      </c>
      <c r="C723" s="36">
        <v>80</v>
      </c>
      <c r="D723" s="34">
        <v>28160</v>
      </c>
      <c r="E723" s="34">
        <v>32160</v>
      </c>
      <c r="F723" s="34">
        <v>36240</v>
      </c>
      <c r="G723" s="34">
        <v>40240</v>
      </c>
      <c r="H723" s="34">
        <v>43440</v>
      </c>
      <c r="I723" s="34">
        <v>46640</v>
      </c>
      <c r="J723" s="34">
        <v>49920</v>
      </c>
      <c r="K723" s="34">
        <v>53120</v>
      </c>
    </row>
    <row r="724" spans="1:11">
      <c r="A724" t="str">
        <f t="shared" si="11"/>
        <v>Before 12-31-2008Houston30</v>
      </c>
      <c r="B724" s="32" t="s">
        <v>172</v>
      </c>
      <c r="C724" s="36">
        <v>30</v>
      </c>
      <c r="D724" s="34">
        <v>9900</v>
      </c>
      <c r="E724" s="34">
        <v>11310</v>
      </c>
      <c r="F724" s="34">
        <v>12720</v>
      </c>
      <c r="G724" s="34">
        <v>14130</v>
      </c>
      <c r="H724" s="34">
        <v>15270</v>
      </c>
      <c r="I724" s="34">
        <v>16380</v>
      </c>
      <c r="J724" s="34">
        <v>17520</v>
      </c>
      <c r="K724" s="34">
        <v>18660</v>
      </c>
    </row>
    <row r="725" spans="1:11">
      <c r="A725" t="str">
        <f t="shared" si="11"/>
        <v>Before 12-31-2008Houston40</v>
      </c>
      <c r="B725" t="s">
        <v>172</v>
      </c>
      <c r="C725" s="36">
        <v>40</v>
      </c>
      <c r="D725" s="34">
        <v>13200</v>
      </c>
      <c r="E725" s="34">
        <v>15080</v>
      </c>
      <c r="F725" s="34">
        <v>16960</v>
      </c>
      <c r="G725" s="34">
        <v>18840</v>
      </c>
      <c r="H725" s="34">
        <v>20360</v>
      </c>
      <c r="I725" s="34">
        <v>21840</v>
      </c>
      <c r="J725" s="34">
        <v>23360</v>
      </c>
      <c r="K725" s="34">
        <v>24880</v>
      </c>
    </row>
    <row r="726" spans="1:11">
      <c r="A726" t="str">
        <f t="shared" si="11"/>
        <v>Before 12-31-2008Houston50</v>
      </c>
      <c r="B726" t="s">
        <v>172</v>
      </c>
      <c r="C726" s="36">
        <v>50</v>
      </c>
      <c r="D726" s="34">
        <v>16500</v>
      </c>
      <c r="E726" s="34">
        <v>18850</v>
      </c>
      <c r="F726" s="34">
        <v>21200</v>
      </c>
      <c r="G726" s="34">
        <v>23550</v>
      </c>
      <c r="H726" s="34">
        <v>25450</v>
      </c>
      <c r="I726" s="34">
        <v>27300</v>
      </c>
      <c r="J726" s="34">
        <v>29200</v>
      </c>
      <c r="K726" s="34">
        <v>31100</v>
      </c>
    </row>
    <row r="727" spans="1:11">
      <c r="A727" t="str">
        <f t="shared" si="11"/>
        <v>Before 12-31-2008Houston60</v>
      </c>
      <c r="B727" t="s">
        <v>172</v>
      </c>
      <c r="C727" s="36">
        <v>60</v>
      </c>
      <c r="D727" s="34">
        <v>19800</v>
      </c>
      <c r="E727" s="34">
        <v>22620</v>
      </c>
      <c r="F727" s="34">
        <v>25440</v>
      </c>
      <c r="G727" s="34">
        <v>28260</v>
      </c>
      <c r="H727" s="34">
        <v>30540</v>
      </c>
      <c r="I727" s="34">
        <v>32760</v>
      </c>
      <c r="J727" s="34">
        <v>35040</v>
      </c>
      <c r="K727" s="34">
        <v>37320</v>
      </c>
    </row>
    <row r="728" spans="1:11">
      <c r="A728" t="str">
        <f t="shared" si="11"/>
        <v>Before 12-31-2008Houston80</v>
      </c>
      <c r="B728" t="s">
        <v>172</v>
      </c>
      <c r="C728" s="36">
        <v>80</v>
      </c>
      <c r="D728" s="34">
        <v>26400</v>
      </c>
      <c r="E728" s="34">
        <v>30160</v>
      </c>
      <c r="F728" s="34">
        <v>33920</v>
      </c>
      <c r="G728" s="34">
        <v>37680</v>
      </c>
      <c r="H728" s="34">
        <v>40720</v>
      </c>
      <c r="I728" s="34">
        <v>43680</v>
      </c>
      <c r="J728" s="34">
        <v>46720</v>
      </c>
      <c r="K728" s="34">
        <v>49760</v>
      </c>
    </row>
    <row r="729" spans="1:11">
      <c r="A729" t="str">
        <f t="shared" si="11"/>
        <v>Before 12-31-2008Howard30</v>
      </c>
      <c r="B729" s="32" t="s">
        <v>174</v>
      </c>
      <c r="C729" s="36">
        <v>30</v>
      </c>
      <c r="D729" s="34">
        <v>10020</v>
      </c>
      <c r="E729" s="34">
        <v>11430</v>
      </c>
      <c r="F729" s="34">
        <v>12870</v>
      </c>
      <c r="G729" s="34">
        <v>14280</v>
      </c>
      <c r="H729" s="34">
        <v>15450</v>
      </c>
      <c r="I729" s="34">
        <v>16590</v>
      </c>
      <c r="J729" s="34">
        <v>17730</v>
      </c>
      <c r="K729" s="34">
        <v>18870</v>
      </c>
    </row>
    <row r="730" spans="1:11">
      <c r="A730" t="str">
        <f t="shared" si="11"/>
        <v>Before 12-31-2008Howard40</v>
      </c>
      <c r="B730" t="s">
        <v>174</v>
      </c>
      <c r="C730" s="36">
        <v>40</v>
      </c>
      <c r="D730" s="34">
        <v>13360</v>
      </c>
      <c r="E730" s="34">
        <v>15240</v>
      </c>
      <c r="F730" s="34">
        <v>17160</v>
      </c>
      <c r="G730" s="34">
        <v>19040</v>
      </c>
      <c r="H730" s="34">
        <v>20600</v>
      </c>
      <c r="I730" s="34">
        <v>22120</v>
      </c>
      <c r="J730" s="34">
        <v>23640</v>
      </c>
      <c r="K730" s="34">
        <v>25160</v>
      </c>
    </row>
    <row r="731" spans="1:11">
      <c r="A731" t="str">
        <f t="shared" si="11"/>
        <v>Before 12-31-2008Howard50</v>
      </c>
      <c r="B731" t="s">
        <v>174</v>
      </c>
      <c r="C731" s="36">
        <v>50</v>
      </c>
      <c r="D731" s="34">
        <v>16700</v>
      </c>
      <c r="E731" s="34">
        <v>19050</v>
      </c>
      <c r="F731" s="34">
        <v>21450</v>
      </c>
      <c r="G731" s="34">
        <v>23800</v>
      </c>
      <c r="H731" s="34">
        <v>25750</v>
      </c>
      <c r="I731" s="34">
        <v>27650</v>
      </c>
      <c r="J731" s="34">
        <v>29550</v>
      </c>
      <c r="K731" s="34">
        <v>31450</v>
      </c>
    </row>
    <row r="732" spans="1:11">
      <c r="A732" t="str">
        <f t="shared" si="11"/>
        <v>Before 12-31-2008Howard60</v>
      </c>
      <c r="B732" t="s">
        <v>174</v>
      </c>
      <c r="C732" s="36">
        <v>60</v>
      </c>
      <c r="D732" s="34">
        <v>20040</v>
      </c>
      <c r="E732" s="34">
        <v>22860</v>
      </c>
      <c r="F732" s="34">
        <v>25740</v>
      </c>
      <c r="G732" s="34">
        <v>28560</v>
      </c>
      <c r="H732" s="34">
        <v>30900</v>
      </c>
      <c r="I732" s="34">
        <v>33180</v>
      </c>
      <c r="J732" s="34">
        <v>35460</v>
      </c>
      <c r="K732" s="34">
        <v>37740</v>
      </c>
    </row>
    <row r="733" spans="1:11">
      <c r="A733" t="str">
        <f t="shared" si="11"/>
        <v>Before 12-31-2008Howard80</v>
      </c>
      <c r="B733" t="s">
        <v>174</v>
      </c>
      <c r="C733" s="36">
        <v>80</v>
      </c>
      <c r="D733" s="34">
        <v>26720</v>
      </c>
      <c r="E733" s="34">
        <v>30480</v>
      </c>
      <c r="F733" s="34">
        <v>34320</v>
      </c>
      <c r="G733" s="34">
        <v>38080</v>
      </c>
      <c r="H733" s="34">
        <v>41200</v>
      </c>
      <c r="I733" s="34">
        <v>44240</v>
      </c>
      <c r="J733" s="34">
        <v>47280</v>
      </c>
      <c r="K733" s="34">
        <v>50320</v>
      </c>
    </row>
    <row r="734" spans="1:11">
      <c r="A734" t="str">
        <f t="shared" si="11"/>
        <v>Before 12-31-2008Hudspeth30</v>
      </c>
      <c r="B734" s="32" t="s">
        <v>175</v>
      </c>
      <c r="C734" s="36">
        <v>30</v>
      </c>
      <c r="D734" s="34">
        <v>9780</v>
      </c>
      <c r="E734" s="34">
        <v>11160</v>
      </c>
      <c r="F734" s="34">
        <v>12570</v>
      </c>
      <c r="G734" s="34">
        <v>13950</v>
      </c>
      <c r="H734" s="34">
        <v>15090</v>
      </c>
      <c r="I734" s="34">
        <v>16200</v>
      </c>
      <c r="J734" s="34">
        <v>17310</v>
      </c>
      <c r="K734" s="34">
        <v>18420</v>
      </c>
    </row>
    <row r="735" spans="1:11">
      <c r="A735" t="str">
        <f t="shared" si="11"/>
        <v>Before 12-31-2008Hudspeth40</v>
      </c>
      <c r="B735" t="s">
        <v>175</v>
      </c>
      <c r="C735" s="36">
        <v>40</v>
      </c>
      <c r="D735" s="34">
        <v>13040</v>
      </c>
      <c r="E735" s="34">
        <v>14880</v>
      </c>
      <c r="F735" s="34">
        <v>16760</v>
      </c>
      <c r="G735" s="34">
        <v>18600</v>
      </c>
      <c r="H735" s="34">
        <v>20120</v>
      </c>
      <c r="I735" s="34">
        <v>21600</v>
      </c>
      <c r="J735" s="34">
        <v>23080</v>
      </c>
      <c r="K735" s="34">
        <v>24560</v>
      </c>
    </row>
    <row r="736" spans="1:11">
      <c r="A736" t="str">
        <f t="shared" si="11"/>
        <v>Before 12-31-2008Hudspeth50</v>
      </c>
      <c r="B736" t="s">
        <v>175</v>
      </c>
      <c r="C736" s="36">
        <v>50</v>
      </c>
      <c r="D736" s="34">
        <v>16300</v>
      </c>
      <c r="E736" s="34">
        <v>18600</v>
      </c>
      <c r="F736" s="34">
        <v>20950</v>
      </c>
      <c r="G736" s="34">
        <v>23250</v>
      </c>
      <c r="H736" s="34">
        <v>25150</v>
      </c>
      <c r="I736" s="34">
        <v>27000</v>
      </c>
      <c r="J736" s="34">
        <v>28850</v>
      </c>
      <c r="K736" s="34">
        <v>30700</v>
      </c>
    </row>
    <row r="737" spans="1:11">
      <c r="A737" t="str">
        <f t="shared" si="11"/>
        <v>Before 12-31-2008Hudspeth60</v>
      </c>
      <c r="B737" t="s">
        <v>175</v>
      </c>
      <c r="C737" s="36">
        <v>60</v>
      </c>
      <c r="D737" s="34">
        <v>19560</v>
      </c>
      <c r="E737" s="34">
        <v>22320</v>
      </c>
      <c r="F737" s="34">
        <v>25140</v>
      </c>
      <c r="G737" s="34">
        <v>27900</v>
      </c>
      <c r="H737" s="34">
        <v>30180</v>
      </c>
      <c r="I737" s="34">
        <v>32400</v>
      </c>
      <c r="J737" s="34">
        <v>34620</v>
      </c>
      <c r="K737" s="34">
        <v>36840</v>
      </c>
    </row>
    <row r="738" spans="1:11">
      <c r="A738" t="str">
        <f t="shared" si="11"/>
        <v>Before 12-31-2008Hudspeth80</v>
      </c>
      <c r="B738" t="s">
        <v>175</v>
      </c>
      <c r="C738" s="36">
        <v>80</v>
      </c>
      <c r="D738" s="34">
        <v>26080</v>
      </c>
      <c r="E738" s="34">
        <v>29760</v>
      </c>
      <c r="F738" s="34">
        <v>33520</v>
      </c>
      <c r="G738" s="34">
        <v>37200</v>
      </c>
      <c r="H738" s="34">
        <v>40240</v>
      </c>
      <c r="I738" s="34">
        <v>43200</v>
      </c>
      <c r="J738" s="34">
        <v>46160</v>
      </c>
      <c r="K738" s="34">
        <v>49120</v>
      </c>
    </row>
    <row r="739" spans="1:11">
      <c r="A739" t="str">
        <f t="shared" si="11"/>
        <v>Before 12-31-2008Hutchinson30</v>
      </c>
      <c r="B739" s="32" t="s">
        <v>176</v>
      </c>
      <c r="C739" s="36">
        <v>30</v>
      </c>
      <c r="D739" s="34">
        <v>11400</v>
      </c>
      <c r="E739" s="34">
        <v>13020</v>
      </c>
      <c r="F739" s="34">
        <v>14670</v>
      </c>
      <c r="G739" s="34">
        <v>16290</v>
      </c>
      <c r="H739" s="34">
        <v>17580</v>
      </c>
      <c r="I739" s="34">
        <v>18900</v>
      </c>
      <c r="J739" s="34">
        <v>20190</v>
      </c>
      <c r="K739" s="34">
        <v>21510</v>
      </c>
    </row>
    <row r="740" spans="1:11">
      <c r="A740" t="str">
        <f t="shared" si="11"/>
        <v>Before 12-31-2008Hutchinson40</v>
      </c>
      <c r="B740" t="s">
        <v>176</v>
      </c>
      <c r="C740" s="36">
        <v>40</v>
      </c>
      <c r="D740" s="34">
        <v>15200</v>
      </c>
      <c r="E740" s="34">
        <v>17360</v>
      </c>
      <c r="F740" s="34">
        <v>19560</v>
      </c>
      <c r="G740" s="34">
        <v>21720</v>
      </c>
      <c r="H740" s="34">
        <v>23440</v>
      </c>
      <c r="I740" s="34">
        <v>25200</v>
      </c>
      <c r="J740" s="34">
        <v>26920</v>
      </c>
      <c r="K740" s="34">
        <v>28680</v>
      </c>
    </row>
    <row r="741" spans="1:11">
      <c r="A741" t="str">
        <f t="shared" si="11"/>
        <v>Before 12-31-2008Hutchinson50</v>
      </c>
      <c r="B741" t="s">
        <v>176</v>
      </c>
      <c r="C741" s="36">
        <v>50</v>
      </c>
      <c r="D741" s="34">
        <v>19000</v>
      </c>
      <c r="E741" s="34">
        <v>21700</v>
      </c>
      <c r="F741" s="34">
        <v>24450</v>
      </c>
      <c r="G741" s="34">
        <v>27150</v>
      </c>
      <c r="H741" s="34">
        <v>29300</v>
      </c>
      <c r="I741" s="34">
        <v>31500</v>
      </c>
      <c r="J741" s="34">
        <v>33650</v>
      </c>
      <c r="K741" s="34">
        <v>35850</v>
      </c>
    </row>
    <row r="742" spans="1:11">
      <c r="A742" t="str">
        <f t="shared" si="11"/>
        <v>Before 12-31-2008Hutchinson60</v>
      </c>
      <c r="B742" t="s">
        <v>176</v>
      </c>
      <c r="C742" s="36">
        <v>60</v>
      </c>
      <c r="D742" s="34">
        <v>22800</v>
      </c>
      <c r="E742" s="34">
        <v>26040</v>
      </c>
      <c r="F742" s="34">
        <v>29340</v>
      </c>
      <c r="G742" s="34">
        <v>32580</v>
      </c>
      <c r="H742" s="34">
        <v>35160</v>
      </c>
      <c r="I742" s="34">
        <v>37800</v>
      </c>
      <c r="J742" s="34">
        <v>40380</v>
      </c>
      <c r="K742" s="34">
        <v>43020</v>
      </c>
    </row>
    <row r="743" spans="1:11">
      <c r="A743" t="str">
        <f t="shared" si="11"/>
        <v>Before 12-31-2008Hutchinson80</v>
      </c>
      <c r="B743" t="s">
        <v>176</v>
      </c>
      <c r="C743" s="36">
        <v>80</v>
      </c>
      <c r="D743" s="34">
        <v>30400</v>
      </c>
      <c r="E743" s="34">
        <v>34720</v>
      </c>
      <c r="F743" s="34">
        <v>39120</v>
      </c>
      <c r="G743" s="34">
        <v>43440</v>
      </c>
      <c r="H743" s="34">
        <v>46880</v>
      </c>
      <c r="I743" s="34">
        <v>50400</v>
      </c>
      <c r="J743" s="34">
        <v>53840</v>
      </c>
      <c r="K743" s="34">
        <v>57360</v>
      </c>
    </row>
    <row r="744" spans="1:11">
      <c r="A744" t="str">
        <f t="shared" si="11"/>
        <v>Before 12-31-2008Jack30</v>
      </c>
      <c r="B744" s="32" t="s">
        <v>177</v>
      </c>
      <c r="C744" s="36">
        <v>30</v>
      </c>
      <c r="D744" s="34">
        <v>10020</v>
      </c>
      <c r="E744" s="34">
        <v>11460</v>
      </c>
      <c r="F744" s="34">
        <v>12900</v>
      </c>
      <c r="G744" s="34">
        <v>14310</v>
      </c>
      <c r="H744" s="34">
        <v>15480</v>
      </c>
      <c r="I744" s="34">
        <v>16620</v>
      </c>
      <c r="J744" s="34">
        <v>17760</v>
      </c>
      <c r="K744" s="34">
        <v>18900</v>
      </c>
    </row>
    <row r="745" spans="1:11">
      <c r="A745" t="str">
        <f t="shared" si="11"/>
        <v>Before 12-31-2008Jack40</v>
      </c>
      <c r="B745" t="s">
        <v>177</v>
      </c>
      <c r="C745" s="36">
        <v>40</v>
      </c>
      <c r="D745" s="34">
        <v>13360</v>
      </c>
      <c r="E745" s="34">
        <v>15280</v>
      </c>
      <c r="F745" s="34">
        <v>17200</v>
      </c>
      <c r="G745" s="34">
        <v>19080</v>
      </c>
      <c r="H745" s="34">
        <v>20640</v>
      </c>
      <c r="I745" s="34">
        <v>22160</v>
      </c>
      <c r="J745" s="34">
        <v>23680</v>
      </c>
      <c r="K745" s="34">
        <v>25200</v>
      </c>
    </row>
    <row r="746" spans="1:11">
      <c r="A746" t="str">
        <f t="shared" si="11"/>
        <v>Before 12-31-2008Jack50</v>
      </c>
      <c r="B746" t="s">
        <v>177</v>
      </c>
      <c r="C746" s="36">
        <v>50</v>
      </c>
      <c r="D746" s="34">
        <v>16700</v>
      </c>
      <c r="E746" s="34">
        <v>19100</v>
      </c>
      <c r="F746" s="34">
        <v>21500</v>
      </c>
      <c r="G746" s="34">
        <v>23850</v>
      </c>
      <c r="H746" s="34">
        <v>25800</v>
      </c>
      <c r="I746" s="34">
        <v>27700</v>
      </c>
      <c r="J746" s="34">
        <v>29600</v>
      </c>
      <c r="K746" s="34">
        <v>31500</v>
      </c>
    </row>
    <row r="747" spans="1:11">
      <c r="A747" t="str">
        <f t="shared" si="11"/>
        <v>Before 12-31-2008Jack60</v>
      </c>
      <c r="B747" t="s">
        <v>177</v>
      </c>
      <c r="C747" s="36">
        <v>60</v>
      </c>
      <c r="D747" s="34">
        <v>20040</v>
      </c>
      <c r="E747" s="34">
        <v>22920</v>
      </c>
      <c r="F747" s="34">
        <v>25800</v>
      </c>
      <c r="G747" s="34">
        <v>28620</v>
      </c>
      <c r="H747" s="34">
        <v>30960</v>
      </c>
      <c r="I747" s="34">
        <v>33240</v>
      </c>
      <c r="J747" s="34">
        <v>35520</v>
      </c>
      <c r="K747" s="34">
        <v>37800</v>
      </c>
    </row>
    <row r="748" spans="1:11">
      <c r="A748" t="str">
        <f t="shared" si="11"/>
        <v>Before 12-31-2008Jack80</v>
      </c>
      <c r="B748" t="s">
        <v>177</v>
      </c>
      <c r="C748" s="36">
        <v>80</v>
      </c>
      <c r="D748" s="34">
        <v>26720</v>
      </c>
      <c r="E748" s="34">
        <v>30560</v>
      </c>
      <c r="F748" s="34">
        <v>34400</v>
      </c>
      <c r="G748" s="34">
        <v>38160</v>
      </c>
      <c r="H748" s="34">
        <v>41280</v>
      </c>
      <c r="I748" s="34">
        <v>44320</v>
      </c>
      <c r="J748" s="34">
        <v>47360</v>
      </c>
      <c r="K748" s="34">
        <v>50400</v>
      </c>
    </row>
    <row r="749" spans="1:11">
      <c r="A749" t="str">
        <f t="shared" si="11"/>
        <v>Before 12-31-2008Jackson30</v>
      </c>
      <c r="B749" s="32" t="s">
        <v>178</v>
      </c>
      <c r="C749" s="36">
        <v>30</v>
      </c>
      <c r="D749" s="34">
        <v>11280</v>
      </c>
      <c r="E749" s="34">
        <v>12900</v>
      </c>
      <c r="F749" s="34">
        <v>14520</v>
      </c>
      <c r="G749" s="34">
        <v>16110</v>
      </c>
      <c r="H749" s="34">
        <v>17400</v>
      </c>
      <c r="I749" s="34">
        <v>18690</v>
      </c>
      <c r="J749" s="34">
        <v>19980</v>
      </c>
      <c r="K749" s="34">
        <v>21270</v>
      </c>
    </row>
    <row r="750" spans="1:11">
      <c r="A750" t="str">
        <f t="shared" si="11"/>
        <v>Before 12-31-2008Jackson40</v>
      </c>
      <c r="B750" t="s">
        <v>178</v>
      </c>
      <c r="C750" s="36">
        <v>40</v>
      </c>
      <c r="D750" s="34">
        <v>15040</v>
      </c>
      <c r="E750" s="34">
        <v>17200</v>
      </c>
      <c r="F750" s="34">
        <v>19360</v>
      </c>
      <c r="G750" s="34">
        <v>21480</v>
      </c>
      <c r="H750" s="34">
        <v>23200</v>
      </c>
      <c r="I750" s="34">
        <v>24920</v>
      </c>
      <c r="J750" s="34">
        <v>26640</v>
      </c>
      <c r="K750" s="34">
        <v>28360</v>
      </c>
    </row>
    <row r="751" spans="1:11">
      <c r="A751" t="str">
        <f t="shared" si="11"/>
        <v>Before 12-31-2008Jackson50</v>
      </c>
      <c r="B751" t="s">
        <v>178</v>
      </c>
      <c r="C751" s="36">
        <v>50</v>
      </c>
      <c r="D751" s="34">
        <v>18800</v>
      </c>
      <c r="E751" s="34">
        <v>21500</v>
      </c>
      <c r="F751" s="34">
        <v>24200</v>
      </c>
      <c r="G751" s="34">
        <v>26850</v>
      </c>
      <c r="H751" s="34">
        <v>29000</v>
      </c>
      <c r="I751" s="34">
        <v>31150</v>
      </c>
      <c r="J751" s="34">
        <v>33300</v>
      </c>
      <c r="K751" s="34">
        <v>35450</v>
      </c>
    </row>
    <row r="752" spans="1:11">
      <c r="A752" t="str">
        <f t="shared" si="11"/>
        <v>Before 12-31-2008Jackson60</v>
      </c>
      <c r="B752" t="s">
        <v>178</v>
      </c>
      <c r="C752" s="36">
        <v>60</v>
      </c>
      <c r="D752" s="34">
        <v>22560</v>
      </c>
      <c r="E752" s="34">
        <v>25800</v>
      </c>
      <c r="F752" s="34">
        <v>29040</v>
      </c>
      <c r="G752" s="34">
        <v>32220</v>
      </c>
      <c r="H752" s="34">
        <v>34800</v>
      </c>
      <c r="I752" s="34">
        <v>37380</v>
      </c>
      <c r="J752" s="34">
        <v>39960</v>
      </c>
      <c r="K752" s="34">
        <v>42540</v>
      </c>
    </row>
    <row r="753" spans="1:11">
      <c r="A753" t="str">
        <f t="shared" si="11"/>
        <v>Before 12-31-2008Jackson80</v>
      </c>
      <c r="B753" t="s">
        <v>178</v>
      </c>
      <c r="C753" s="36">
        <v>80</v>
      </c>
      <c r="D753" s="34">
        <v>30080</v>
      </c>
      <c r="E753" s="34">
        <v>34400</v>
      </c>
      <c r="F753" s="34">
        <v>38720</v>
      </c>
      <c r="G753" s="34">
        <v>42960</v>
      </c>
      <c r="H753" s="34">
        <v>46400</v>
      </c>
      <c r="I753" s="34">
        <v>49840</v>
      </c>
      <c r="J753" s="34">
        <v>53280</v>
      </c>
      <c r="K753" s="34">
        <v>56720</v>
      </c>
    </row>
    <row r="754" spans="1:11">
      <c r="A754" t="str">
        <f t="shared" si="11"/>
        <v>Before 12-31-2008Jasper30</v>
      </c>
      <c r="B754" s="32" t="s">
        <v>179</v>
      </c>
      <c r="C754" s="36">
        <v>30</v>
      </c>
      <c r="D754" s="34">
        <v>9840</v>
      </c>
      <c r="E754" s="34">
        <v>11220</v>
      </c>
      <c r="F754" s="34">
        <v>12630</v>
      </c>
      <c r="G754" s="34">
        <v>14040</v>
      </c>
      <c r="H754" s="34">
        <v>15150</v>
      </c>
      <c r="I754" s="34">
        <v>16290</v>
      </c>
      <c r="J754" s="34">
        <v>17400</v>
      </c>
      <c r="K754" s="34">
        <v>18540</v>
      </c>
    </row>
    <row r="755" spans="1:11">
      <c r="A755" t="str">
        <f t="shared" si="11"/>
        <v>Before 12-31-2008Jasper40</v>
      </c>
      <c r="B755" t="s">
        <v>179</v>
      </c>
      <c r="C755" s="36">
        <v>40</v>
      </c>
      <c r="D755" s="34">
        <v>13120</v>
      </c>
      <c r="E755" s="34">
        <v>14960</v>
      </c>
      <c r="F755" s="34">
        <v>16840</v>
      </c>
      <c r="G755" s="34">
        <v>18720</v>
      </c>
      <c r="H755" s="34">
        <v>20200</v>
      </c>
      <c r="I755" s="34">
        <v>21720</v>
      </c>
      <c r="J755" s="34">
        <v>23200</v>
      </c>
      <c r="K755" s="34">
        <v>24720</v>
      </c>
    </row>
    <row r="756" spans="1:11">
      <c r="A756" t="str">
        <f t="shared" si="11"/>
        <v>Before 12-31-2008Jasper50</v>
      </c>
      <c r="B756" t="s">
        <v>179</v>
      </c>
      <c r="C756" s="36">
        <v>50</v>
      </c>
      <c r="D756" s="34">
        <v>16400</v>
      </c>
      <c r="E756" s="34">
        <v>18700</v>
      </c>
      <c r="F756" s="34">
        <v>21050</v>
      </c>
      <c r="G756" s="34">
        <v>23400</v>
      </c>
      <c r="H756" s="34">
        <v>25250</v>
      </c>
      <c r="I756" s="34">
        <v>27150</v>
      </c>
      <c r="J756" s="34">
        <v>29000</v>
      </c>
      <c r="K756" s="34">
        <v>30900</v>
      </c>
    </row>
    <row r="757" spans="1:11">
      <c r="A757" t="str">
        <f t="shared" si="11"/>
        <v>Before 12-31-2008Jasper60</v>
      </c>
      <c r="B757" t="s">
        <v>179</v>
      </c>
      <c r="C757" s="36">
        <v>60</v>
      </c>
      <c r="D757" s="34">
        <v>19680</v>
      </c>
      <c r="E757" s="34">
        <v>22440</v>
      </c>
      <c r="F757" s="34">
        <v>25260</v>
      </c>
      <c r="G757" s="34">
        <v>28080</v>
      </c>
      <c r="H757" s="34">
        <v>30300</v>
      </c>
      <c r="I757" s="34">
        <v>32580</v>
      </c>
      <c r="J757" s="34">
        <v>34800</v>
      </c>
      <c r="K757" s="34">
        <v>37080</v>
      </c>
    </row>
    <row r="758" spans="1:11">
      <c r="A758" t="str">
        <f t="shared" si="11"/>
        <v>Before 12-31-2008Jasper80</v>
      </c>
      <c r="B758" t="s">
        <v>179</v>
      </c>
      <c r="C758" s="36">
        <v>80</v>
      </c>
      <c r="D758" s="34">
        <v>26240</v>
      </c>
      <c r="E758" s="34">
        <v>29920</v>
      </c>
      <c r="F758" s="34">
        <v>33680</v>
      </c>
      <c r="G758" s="34">
        <v>37440</v>
      </c>
      <c r="H758" s="34">
        <v>40400</v>
      </c>
      <c r="I758" s="34">
        <v>43440</v>
      </c>
      <c r="J758" s="34">
        <v>46400</v>
      </c>
      <c r="K758" s="34">
        <v>49440</v>
      </c>
    </row>
    <row r="759" spans="1:11">
      <c r="A759" t="str">
        <f t="shared" si="11"/>
        <v>Before 12-31-2008Jeff Davis30</v>
      </c>
      <c r="B759" s="32" t="s">
        <v>180</v>
      </c>
      <c r="C759" s="36">
        <v>30</v>
      </c>
      <c r="D759" s="34">
        <v>11190</v>
      </c>
      <c r="E759" s="34">
        <v>12780</v>
      </c>
      <c r="F759" s="34">
        <v>14400</v>
      </c>
      <c r="G759" s="34">
        <v>15990</v>
      </c>
      <c r="H759" s="34">
        <v>17280</v>
      </c>
      <c r="I759" s="34">
        <v>18540</v>
      </c>
      <c r="J759" s="34">
        <v>19830</v>
      </c>
      <c r="K759" s="34">
        <v>21120</v>
      </c>
    </row>
    <row r="760" spans="1:11">
      <c r="A760" t="str">
        <f t="shared" si="11"/>
        <v>Before 12-31-2008Jeff Davis40</v>
      </c>
      <c r="B760" t="s">
        <v>180</v>
      </c>
      <c r="C760" s="36">
        <v>40</v>
      </c>
      <c r="D760" s="34">
        <v>14920</v>
      </c>
      <c r="E760" s="34">
        <v>17040</v>
      </c>
      <c r="F760" s="34">
        <v>19200</v>
      </c>
      <c r="G760" s="34">
        <v>21320</v>
      </c>
      <c r="H760" s="34">
        <v>23040</v>
      </c>
      <c r="I760" s="34">
        <v>24720</v>
      </c>
      <c r="J760" s="34">
        <v>26440</v>
      </c>
      <c r="K760" s="34">
        <v>28160</v>
      </c>
    </row>
    <row r="761" spans="1:11">
      <c r="A761" t="str">
        <f t="shared" si="11"/>
        <v>Before 12-31-2008Jeff Davis50</v>
      </c>
      <c r="B761" t="s">
        <v>180</v>
      </c>
      <c r="C761" s="36">
        <v>50</v>
      </c>
      <c r="D761" s="34">
        <v>18650</v>
      </c>
      <c r="E761" s="34">
        <v>21300</v>
      </c>
      <c r="F761" s="34">
        <v>24000</v>
      </c>
      <c r="G761" s="34">
        <v>26650</v>
      </c>
      <c r="H761" s="34">
        <v>28800</v>
      </c>
      <c r="I761" s="34">
        <v>30900</v>
      </c>
      <c r="J761" s="34">
        <v>33050</v>
      </c>
      <c r="K761" s="34">
        <v>35200</v>
      </c>
    </row>
    <row r="762" spans="1:11">
      <c r="A762" t="str">
        <f t="shared" si="11"/>
        <v>Before 12-31-2008Jeff Davis60</v>
      </c>
      <c r="B762" t="s">
        <v>180</v>
      </c>
      <c r="C762" s="36">
        <v>60</v>
      </c>
      <c r="D762" s="34">
        <v>22380</v>
      </c>
      <c r="E762" s="34">
        <v>25560</v>
      </c>
      <c r="F762" s="34">
        <v>28800</v>
      </c>
      <c r="G762" s="34">
        <v>31980</v>
      </c>
      <c r="H762" s="34">
        <v>34560</v>
      </c>
      <c r="I762" s="34">
        <v>37080</v>
      </c>
      <c r="J762" s="34">
        <v>39660</v>
      </c>
      <c r="K762" s="34">
        <v>42240</v>
      </c>
    </row>
    <row r="763" spans="1:11">
      <c r="A763" t="str">
        <f t="shared" si="11"/>
        <v>Before 12-31-2008Jeff Davis80</v>
      </c>
      <c r="B763" t="s">
        <v>180</v>
      </c>
      <c r="C763" s="36">
        <v>80</v>
      </c>
      <c r="D763" s="34">
        <v>29840</v>
      </c>
      <c r="E763" s="34">
        <v>34080</v>
      </c>
      <c r="F763" s="34">
        <v>38400</v>
      </c>
      <c r="G763" s="34">
        <v>42640</v>
      </c>
      <c r="H763" s="34">
        <v>46080</v>
      </c>
      <c r="I763" s="34">
        <v>49440</v>
      </c>
      <c r="J763" s="34">
        <v>52880</v>
      </c>
      <c r="K763" s="34">
        <v>56320</v>
      </c>
    </row>
    <row r="764" spans="1:11">
      <c r="A764" t="str">
        <f t="shared" si="11"/>
        <v>Before 12-31-2008Jim Hogg30</v>
      </c>
      <c r="B764" s="32" t="s">
        <v>181</v>
      </c>
      <c r="C764" s="36">
        <v>30</v>
      </c>
      <c r="D764" s="34">
        <v>9840</v>
      </c>
      <c r="E764" s="34">
        <v>11250</v>
      </c>
      <c r="F764" s="34">
        <v>12660</v>
      </c>
      <c r="G764" s="34">
        <v>14070</v>
      </c>
      <c r="H764" s="34">
        <v>15210</v>
      </c>
      <c r="I764" s="34">
        <v>16320</v>
      </c>
      <c r="J764" s="34">
        <v>17460</v>
      </c>
      <c r="K764" s="34">
        <v>18570</v>
      </c>
    </row>
    <row r="765" spans="1:11">
      <c r="A765" t="str">
        <f t="shared" si="11"/>
        <v>Before 12-31-2008Jim Hogg40</v>
      </c>
      <c r="B765" t="s">
        <v>181</v>
      </c>
      <c r="C765" s="36">
        <v>40</v>
      </c>
      <c r="D765" s="34">
        <v>13120</v>
      </c>
      <c r="E765" s="34">
        <v>15000</v>
      </c>
      <c r="F765" s="34">
        <v>16880</v>
      </c>
      <c r="G765" s="34">
        <v>18760</v>
      </c>
      <c r="H765" s="34">
        <v>20280</v>
      </c>
      <c r="I765" s="34">
        <v>21760</v>
      </c>
      <c r="J765" s="34">
        <v>23280</v>
      </c>
      <c r="K765" s="34">
        <v>24760</v>
      </c>
    </row>
    <row r="766" spans="1:11">
      <c r="A766" t="str">
        <f t="shared" si="11"/>
        <v>Before 12-31-2008Jim Hogg50</v>
      </c>
      <c r="B766" t="s">
        <v>181</v>
      </c>
      <c r="C766" s="36">
        <v>50</v>
      </c>
      <c r="D766" s="34">
        <v>16400</v>
      </c>
      <c r="E766" s="34">
        <v>18750</v>
      </c>
      <c r="F766" s="34">
        <v>21100</v>
      </c>
      <c r="G766" s="34">
        <v>23450</v>
      </c>
      <c r="H766" s="34">
        <v>25350</v>
      </c>
      <c r="I766" s="34">
        <v>27200</v>
      </c>
      <c r="J766" s="34">
        <v>29100</v>
      </c>
      <c r="K766" s="34">
        <v>30950</v>
      </c>
    </row>
    <row r="767" spans="1:11">
      <c r="A767" t="str">
        <f t="shared" si="11"/>
        <v>Before 12-31-2008Jim Hogg60</v>
      </c>
      <c r="B767" t="s">
        <v>181</v>
      </c>
      <c r="C767" s="36">
        <v>60</v>
      </c>
      <c r="D767" s="34">
        <v>19680</v>
      </c>
      <c r="E767" s="34">
        <v>22500</v>
      </c>
      <c r="F767" s="34">
        <v>25320</v>
      </c>
      <c r="G767" s="34">
        <v>28140</v>
      </c>
      <c r="H767" s="34">
        <v>30420</v>
      </c>
      <c r="I767" s="34">
        <v>32640</v>
      </c>
      <c r="J767" s="34">
        <v>34920</v>
      </c>
      <c r="K767" s="34">
        <v>37140</v>
      </c>
    </row>
    <row r="768" spans="1:11">
      <c r="A768" t="str">
        <f t="shared" si="11"/>
        <v>Before 12-31-2008Jim Hogg80</v>
      </c>
      <c r="B768" t="s">
        <v>181</v>
      </c>
      <c r="C768" s="36">
        <v>80</v>
      </c>
      <c r="D768" s="34">
        <v>26240</v>
      </c>
      <c r="E768" s="34">
        <v>30000</v>
      </c>
      <c r="F768" s="34">
        <v>33760</v>
      </c>
      <c r="G768" s="34">
        <v>37520</v>
      </c>
      <c r="H768" s="34">
        <v>40560</v>
      </c>
      <c r="I768" s="34">
        <v>43520</v>
      </c>
      <c r="J768" s="34">
        <v>46560</v>
      </c>
      <c r="K768" s="34">
        <v>49520</v>
      </c>
    </row>
    <row r="769" spans="1:11">
      <c r="A769" t="str">
        <f t="shared" si="11"/>
        <v>Before 12-31-2008Jim Wells30</v>
      </c>
      <c r="B769" s="32" t="s">
        <v>182</v>
      </c>
      <c r="C769" s="36">
        <v>30</v>
      </c>
      <c r="D769" s="34">
        <v>9780</v>
      </c>
      <c r="E769" s="34">
        <v>11160</v>
      </c>
      <c r="F769" s="34">
        <v>12570</v>
      </c>
      <c r="G769" s="34">
        <v>13950</v>
      </c>
      <c r="H769" s="34">
        <v>15090</v>
      </c>
      <c r="I769" s="34">
        <v>16200</v>
      </c>
      <c r="J769" s="34">
        <v>17310</v>
      </c>
      <c r="K769" s="34">
        <v>18420</v>
      </c>
    </row>
    <row r="770" spans="1:11">
      <c r="A770" t="str">
        <f t="shared" si="11"/>
        <v>Before 12-31-2008Jim Wells40</v>
      </c>
      <c r="B770" t="s">
        <v>182</v>
      </c>
      <c r="C770" s="36">
        <v>40</v>
      </c>
      <c r="D770" s="34">
        <v>13040</v>
      </c>
      <c r="E770" s="34">
        <v>14880</v>
      </c>
      <c r="F770" s="34">
        <v>16760</v>
      </c>
      <c r="G770" s="34">
        <v>18600</v>
      </c>
      <c r="H770" s="34">
        <v>20120</v>
      </c>
      <c r="I770" s="34">
        <v>21600</v>
      </c>
      <c r="J770" s="34">
        <v>23080</v>
      </c>
      <c r="K770" s="34">
        <v>24560</v>
      </c>
    </row>
    <row r="771" spans="1:11">
      <c r="A771" t="str">
        <f t="shared" si="11"/>
        <v>Before 12-31-2008Jim Wells50</v>
      </c>
      <c r="B771" t="s">
        <v>182</v>
      </c>
      <c r="C771" s="36">
        <v>50</v>
      </c>
      <c r="D771" s="34">
        <v>16300</v>
      </c>
      <c r="E771" s="34">
        <v>18600</v>
      </c>
      <c r="F771" s="34">
        <v>20950</v>
      </c>
      <c r="G771" s="34">
        <v>23250</v>
      </c>
      <c r="H771" s="34">
        <v>25150</v>
      </c>
      <c r="I771" s="34">
        <v>27000</v>
      </c>
      <c r="J771" s="34">
        <v>28850</v>
      </c>
      <c r="K771" s="34">
        <v>30700</v>
      </c>
    </row>
    <row r="772" spans="1:11">
      <c r="A772" t="str">
        <f t="shared" si="11"/>
        <v>Before 12-31-2008Jim Wells60</v>
      </c>
      <c r="B772" t="s">
        <v>182</v>
      </c>
      <c r="C772" s="36">
        <v>60</v>
      </c>
      <c r="D772" s="34">
        <v>19560</v>
      </c>
      <c r="E772" s="34">
        <v>22320</v>
      </c>
      <c r="F772" s="34">
        <v>25140</v>
      </c>
      <c r="G772" s="34">
        <v>27900</v>
      </c>
      <c r="H772" s="34">
        <v>30180</v>
      </c>
      <c r="I772" s="34">
        <v>32400</v>
      </c>
      <c r="J772" s="34">
        <v>34620</v>
      </c>
      <c r="K772" s="34">
        <v>36840</v>
      </c>
    </row>
    <row r="773" spans="1:11">
      <c r="A773" t="str">
        <f t="shared" ref="A773:A836" si="12">CONCATENATE($B$1,B773,C773)</f>
        <v>Before 12-31-2008Jim Wells80</v>
      </c>
      <c r="B773" t="s">
        <v>182</v>
      </c>
      <c r="C773" s="36">
        <v>80</v>
      </c>
      <c r="D773" s="34">
        <v>26080</v>
      </c>
      <c r="E773" s="34">
        <v>29760</v>
      </c>
      <c r="F773" s="34">
        <v>33520</v>
      </c>
      <c r="G773" s="34">
        <v>37200</v>
      </c>
      <c r="H773" s="34">
        <v>40240</v>
      </c>
      <c r="I773" s="34">
        <v>43200</v>
      </c>
      <c r="J773" s="34">
        <v>46160</v>
      </c>
      <c r="K773" s="34">
        <v>49120</v>
      </c>
    </row>
    <row r="774" spans="1:11">
      <c r="A774" t="str">
        <f t="shared" si="12"/>
        <v>Before 12-31-2008Karnes30</v>
      </c>
      <c r="B774" s="32" t="s">
        <v>183</v>
      </c>
      <c r="C774" s="36">
        <v>30</v>
      </c>
      <c r="D774" s="34">
        <v>9810</v>
      </c>
      <c r="E774" s="34">
        <v>11220</v>
      </c>
      <c r="F774" s="34">
        <v>12600</v>
      </c>
      <c r="G774" s="34">
        <v>14010</v>
      </c>
      <c r="H774" s="34">
        <v>15120</v>
      </c>
      <c r="I774" s="34">
        <v>16260</v>
      </c>
      <c r="J774" s="34">
        <v>17370</v>
      </c>
      <c r="K774" s="34">
        <v>18480</v>
      </c>
    </row>
    <row r="775" spans="1:11">
      <c r="A775" t="str">
        <f t="shared" si="12"/>
        <v>Before 12-31-2008Karnes40</v>
      </c>
      <c r="B775" t="s">
        <v>183</v>
      </c>
      <c r="C775" s="36">
        <v>40</v>
      </c>
      <c r="D775" s="34">
        <v>13080</v>
      </c>
      <c r="E775" s="34">
        <v>14960</v>
      </c>
      <c r="F775" s="34">
        <v>16800</v>
      </c>
      <c r="G775" s="34">
        <v>18680</v>
      </c>
      <c r="H775" s="34">
        <v>20160</v>
      </c>
      <c r="I775" s="34">
        <v>21680</v>
      </c>
      <c r="J775" s="34">
        <v>23160</v>
      </c>
      <c r="K775" s="34">
        <v>24640</v>
      </c>
    </row>
    <row r="776" spans="1:11">
      <c r="A776" t="str">
        <f t="shared" si="12"/>
        <v>Before 12-31-2008Karnes50</v>
      </c>
      <c r="B776" t="s">
        <v>183</v>
      </c>
      <c r="C776" s="36">
        <v>50</v>
      </c>
      <c r="D776" s="34">
        <v>16350</v>
      </c>
      <c r="E776" s="34">
        <v>18700</v>
      </c>
      <c r="F776" s="34">
        <v>21000</v>
      </c>
      <c r="G776" s="34">
        <v>23350</v>
      </c>
      <c r="H776" s="34">
        <v>25200</v>
      </c>
      <c r="I776" s="34">
        <v>27100</v>
      </c>
      <c r="J776" s="34">
        <v>28950</v>
      </c>
      <c r="K776" s="34">
        <v>30800</v>
      </c>
    </row>
    <row r="777" spans="1:11">
      <c r="A777" t="str">
        <f t="shared" si="12"/>
        <v>Before 12-31-2008Karnes60</v>
      </c>
      <c r="B777" t="s">
        <v>183</v>
      </c>
      <c r="C777" s="36">
        <v>60</v>
      </c>
      <c r="D777" s="34">
        <v>19620</v>
      </c>
      <c r="E777" s="34">
        <v>22440</v>
      </c>
      <c r="F777" s="34">
        <v>25200</v>
      </c>
      <c r="G777" s="34">
        <v>28020</v>
      </c>
      <c r="H777" s="34">
        <v>30240</v>
      </c>
      <c r="I777" s="34">
        <v>32520</v>
      </c>
      <c r="J777" s="34">
        <v>34740</v>
      </c>
      <c r="K777" s="34">
        <v>36960</v>
      </c>
    </row>
    <row r="778" spans="1:11">
      <c r="A778" t="str">
        <f t="shared" si="12"/>
        <v>Before 12-31-2008Karnes80</v>
      </c>
      <c r="B778" t="s">
        <v>183</v>
      </c>
      <c r="C778" s="36">
        <v>80</v>
      </c>
      <c r="D778" s="34">
        <v>26160</v>
      </c>
      <c r="E778" s="34">
        <v>29920</v>
      </c>
      <c r="F778" s="34">
        <v>33600</v>
      </c>
      <c r="G778" s="34">
        <v>37360</v>
      </c>
      <c r="H778" s="34">
        <v>40320</v>
      </c>
      <c r="I778" s="34">
        <v>43360</v>
      </c>
      <c r="J778" s="34">
        <v>46320</v>
      </c>
      <c r="K778" s="34">
        <v>49280</v>
      </c>
    </row>
    <row r="779" spans="1:11">
      <c r="A779" t="str">
        <f t="shared" si="12"/>
        <v>Before 12-31-2008Kendall30</v>
      </c>
      <c r="B779" s="32" t="s">
        <v>184</v>
      </c>
      <c r="C779" s="36">
        <v>30</v>
      </c>
      <c r="D779" s="34">
        <v>15750</v>
      </c>
      <c r="E779" s="34">
        <v>18000</v>
      </c>
      <c r="F779" s="34">
        <v>20250</v>
      </c>
      <c r="G779" s="34">
        <v>22500</v>
      </c>
      <c r="H779" s="34">
        <v>24300</v>
      </c>
      <c r="I779" s="34">
        <v>26100</v>
      </c>
      <c r="J779" s="34">
        <v>27900</v>
      </c>
      <c r="K779" s="34">
        <v>29700</v>
      </c>
    </row>
    <row r="780" spans="1:11">
      <c r="A780" t="str">
        <f t="shared" si="12"/>
        <v>Before 12-31-2008Kendall40</v>
      </c>
      <c r="B780" t="s">
        <v>184</v>
      </c>
      <c r="C780" s="36">
        <v>40</v>
      </c>
      <c r="D780" s="34">
        <v>21000</v>
      </c>
      <c r="E780" s="34">
        <v>24000</v>
      </c>
      <c r="F780" s="34">
        <v>27000</v>
      </c>
      <c r="G780" s="34">
        <v>30000</v>
      </c>
      <c r="H780" s="34">
        <v>32400</v>
      </c>
      <c r="I780" s="34">
        <v>34800</v>
      </c>
      <c r="J780" s="34">
        <v>37200</v>
      </c>
      <c r="K780" s="34">
        <v>39600</v>
      </c>
    </row>
    <row r="781" spans="1:11">
      <c r="A781" t="str">
        <f t="shared" si="12"/>
        <v>Before 12-31-2008Kendall50</v>
      </c>
      <c r="B781" t="s">
        <v>184</v>
      </c>
      <c r="C781" s="36">
        <v>50</v>
      </c>
      <c r="D781" s="34">
        <v>26250</v>
      </c>
      <c r="E781" s="34">
        <v>30000</v>
      </c>
      <c r="F781" s="34">
        <v>33750</v>
      </c>
      <c r="G781" s="34">
        <v>37500</v>
      </c>
      <c r="H781" s="34">
        <v>40500</v>
      </c>
      <c r="I781" s="34">
        <v>43500</v>
      </c>
      <c r="J781" s="34">
        <v>46500</v>
      </c>
      <c r="K781" s="34">
        <v>49500</v>
      </c>
    </row>
    <row r="782" spans="1:11">
      <c r="A782" t="str">
        <f t="shared" si="12"/>
        <v>Before 12-31-2008Kendall60</v>
      </c>
      <c r="B782" t="s">
        <v>184</v>
      </c>
      <c r="C782" s="36">
        <v>60</v>
      </c>
      <c r="D782" s="34">
        <v>31500</v>
      </c>
      <c r="E782" s="34">
        <v>36000</v>
      </c>
      <c r="F782" s="34">
        <v>40500</v>
      </c>
      <c r="G782" s="34">
        <v>45000</v>
      </c>
      <c r="H782" s="34">
        <v>48600</v>
      </c>
      <c r="I782" s="34">
        <v>52200</v>
      </c>
      <c r="J782" s="34">
        <v>55800</v>
      </c>
      <c r="K782" s="34">
        <v>59400</v>
      </c>
    </row>
    <row r="783" spans="1:11">
      <c r="A783" t="str">
        <f t="shared" si="12"/>
        <v>Before 12-31-2008Kendall80</v>
      </c>
      <c r="B783" t="s">
        <v>184</v>
      </c>
      <c r="C783" s="36">
        <v>80</v>
      </c>
      <c r="D783" s="34">
        <v>42000</v>
      </c>
      <c r="E783" s="34">
        <v>48000</v>
      </c>
      <c r="F783" s="34">
        <v>54000</v>
      </c>
      <c r="G783" s="34">
        <v>60000</v>
      </c>
      <c r="H783" s="34">
        <v>64800</v>
      </c>
      <c r="I783" s="34">
        <v>69600</v>
      </c>
      <c r="J783" s="34">
        <v>74400</v>
      </c>
      <c r="K783" s="34">
        <v>79200</v>
      </c>
    </row>
    <row r="784" spans="1:11">
      <c r="A784" t="str">
        <f t="shared" si="12"/>
        <v>Before 12-31-2008Kenedy30</v>
      </c>
      <c r="B784" s="32" t="s">
        <v>185</v>
      </c>
      <c r="C784" s="36">
        <v>30</v>
      </c>
      <c r="D784" s="34">
        <v>9990</v>
      </c>
      <c r="E784" s="34">
        <v>11400</v>
      </c>
      <c r="F784" s="34">
        <v>12840</v>
      </c>
      <c r="G784" s="34">
        <v>14250</v>
      </c>
      <c r="H784" s="34">
        <v>15390</v>
      </c>
      <c r="I784" s="34">
        <v>16530</v>
      </c>
      <c r="J784" s="34">
        <v>17670</v>
      </c>
      <c r="K784" s="34">
        <v>18810</v>
      </c>
    </row>
    <row r="785" spans="1:11">
      <c r="A785" t="str">
        <f t="shared" si="12"/>
        <v>Before 12-31-2008Kenedy40</v>
      </c>
      <c r="B785" t="s">
        <v>185</v>
      </c>
      <c r="C785" s="36">
        <v>40</v>
      </c>
      <c r="D785" s="34">
        <v>13320</v>
      </c>
      <c r="E785" s="34">
        <v>15200</v>
      </c>
      <c r="F785" s="34">
        <v>17120</v>
      </c>
      <c r="G785" s="34">
        <v>19000</v>
      </c>
      <c r="H785" s="34">
        <v>20520</v>
      </c>
      <c r="I785" s="34">
        <v>22040</v>
      </c>
      <c r="J785" s="34">
        <v>23560</v>
      </c>
      <c r="K785" s="34">
        <v>25080</v>
      </c>
    </row>
    <row r="786" spans="1:11">
      <c r="A786" t="str">
        <f t="shared" si="12"/>
        <v>Before 12-31-2008Kenedy50</v>
      </c>
      <c r="B786" t="s">
        <v>185</v>
      </c>
      <c r="C786" s="36">
        <v>50</v>
      </c>
      <c r="D786" s="34">
        <v>16650</v>
      </c>
      <c r="E786" s="34">
        <v>19000</v>
      </c>
      <c r="F786" s="34">
        <v>21400</v>
      </c>
      <c r="G786" s="34">
        <v>23750</v>
      </c>
      <c r="H786" s="34">
        <v>25650</v>
      </c>
      <c r="I786" s="34">
        <v>27550</v>
      </c>
      <c r="J786" s="34">
        <v>29450</v>
      </c>
      <c r="K786" s="34">
        <v>31350</v>
      </c>
    </row>
    <row r="787" spans="1:11">
      <c r="A787" t="str">
        <f t="shared" si="12"/>
        <v>Before 12-31-2008Kenedy60</v>
      </c>
      <c r="B787" t="s">
        <v>185</v>
      </c>
      <c r="C787" s="36">
        <v>60</v>
      </c>
      <c r="D787" s="34">
        <v>19980</v>
      </c>
      <c r="E787" s="34">
        <v>22800</v>
      </c>
      <c r="F787" s="34">
        <v>25680</v>
      </c>
      <c r="G787" s="34">
        <v>28500</v>
      </c>
      <c r="H787" s="34">
        <v>30780</v>
      </c>
      <c r="I787" s="34">
        <v>33060</v>
      </c>
      <c r="J787" s="34">
        <v>35340</v>
      </c>
      <c r="K787" s="34">
        <v>37620</v>
      </c>
    </row>
    <row r="788" spans="1:11">
      <c r="A788" t="str">
        <f t="shared" si="12"/>
        <v>Before 12-31-2008Kenedy80</v>
      </c>
      <c r="B788" t="s">
        <v>185</v>
      </c>
      <c r="C788" s="36">
        <v>80</v>
      </c>
      <c r="D788" s="34">
        <v>26640</v>
      </c>
      <c r="E788" s="34">
        <v>30400</v>
      </c>
      <c r="F788" s="34">
        <v>34240</v>
      </c>
      <c r="G788" s="34">
        <v>38000</v>
      </c>
      <c r="H788" s="34">
        <v>41040</v>
      </c>
      <c r="I788" s="34">
        <v>44080</v>
      </c>
      <c r="J788" s="34">
        <v>47120</v>
      </c>
      <c r="K788" s="34">
        <v>50160</v>
      </c>
    </row>
    <row r="789" spans="1:11">
      <c r="A789" t="str">
        <f t="shared" si="12"/>
        <v>Before 12-31-2008Kent30</v>
      </c>
      <c r="B789" s="32" t="s">
        <v>186</v>
      </c>
      <c r="C789" s="36">
        <v>30</v>
      </c>
      <c r="D789" s="34">
        <v>9990</v>
      </c>
      <c r="E789" s="34">
        <v>11430</v>
      </c>
      <c r="F789" s="34">
        <v>12840</v>
      </c>
      <c r="G789" s="34">
        <v>14280</v>
      </c>
      <c r="H789" s="34">
        <v>15420</v>
      </c>
      <c r="I789" s="34">
        <v>16560</v>
      </c>
      <c r="J789" s="34">
        <v>17700</v>
      </c>
      <c r="K789" s="34">
        <v>18840</v>
      </c>
    </row>
    <row r="790" spans="1:11">
      <c r="A790" t="str">
        <f t="shared" si="12"/>
        <v>Before 12-31-2008Kent40</v>
      </c>
      <c r="B790" t="s">
        <v>186</v>
      </c>
      <c r="C790" s="36">
        <v>40</v>
      </c>
      <c r="D790" s="34">
        <v>13320</v>
      </c>
      <c r="E790" s="34">
        <v>15240</v>
      </c>
      <c r="F790" s="34">
        <v>17120</v>
      </c>
      <c r="G790" s="34">
        <v>19040</v>
      </c>
      <c r="H790" s="34">
        <v>20560</v>
      </c>
      <c r="I790" s="34">
        <v>22080</v>
      </c>
      <c r="J790" s="34">
        <v>23600</v>
      </c>
      <c r="K790" s="34">
        <v>25120</v>
      </c>
    </row>
    <row r="791" spans="1:11">
      <c r="A791" t="str">
        <f t="shared" si="12"/>
        <v>Before 12-31-2008Kent50</v>
      </c>
      <c r="B791" t="s">
        <v>186</v>
      </c>
      <c r="C791" s="36">
        <v>50</v>
      </c>
      <c r="D791" s="34">
        <v>16650</v>
      </c>
      <c r="E791" s="34">
        <v>19050</v>
      </c>
      <c r="F791" s="34">
        <v>21400</v>
      </c>
      <c r="G791" s="34">
        <v>23800</v>
      </c>
      <c r="H791" s="34">
        <v>25700</v>
      </c>
      <c r="I791" s="34">
        <v>27600</v>
      </c>
      <c r="J791" s="34">
        <v>29500</v>
      </c>
      <c r="K791" s="34">
        <v>31400</v>
      </c>
    </row>
    <row r="792" spans="1:11">
      <c r="A792" t="str">
        <f t="shared" si="12"/>
        <v>Before 12-31-2008Kent60</v>
      </c>
      <c r="B792" t="s">
        <v>186</v>
      </c>
      <c r="C792" s="36">
        <v>60</v>
      </c>
      <c r="D792" s="34">
        <v>19980</v>
      </c>
      <c r="E792" s="34">
        <v>22860</v>
      </c>
      <c r="F792" s="34">
        <v>25680</v>
      </c>
      <c r="G792" s="34">
        <v>28560</v>
      </c>
      <c r="H792" s="34">
        <v>30840</v>
      </c>
      <c r="I792" s="34">
        <v>33120</v>
      </c>
      <c r="J792" s="34">
        <v>35400</v>
      </c>
      <c r="K792" s="34">
        <v>37680</v>
      </c>
    </row>
    <row r="793" spans="1:11">
      <c r="A793" t="str">
        <f t="shared" si="12"/>
        <v>Before 12-31-2008Kent80</v>
      </c>
      <c r="B793" t="s">
        <v>186</v>
      </c>
      <c r="C793" s="36">
        <v>80</v>
      </c>
      <c r="D793" s="34">
        <v>26640</v>
      </c>
      <c r="E793" s="34">
        <v>30480</v>
      </c>
      <c r="F793" s="34">
        <v>34240</v>
      </c>
      <c r="G793" s="34">
        <v>38080</v>
      </c>
      <c r="H793" s="34">
        <v>41120</v>
      </c>
      <c r="I793" s="34">
        <v>44160</v>
      </c>
      <c r="J793" s="34">
        <v>47200</v>
      </c>
      <c r="K793" s="34">
        <v>50240</v>
      </c>
    </row>
    <row r="794" spans="1:11">
      <c r="A794" t="str">
        <f t="shared" si="12"/>
        <v>Before 12-31-2008Kerr30</v>
      </c>
      <c r="B794" s="32" t="s">
        <v>187</v>
      </c>
      <c r="C794" s="36">
        <v>30</v>
      </c>
      <c r="D794" s="34">
        <v>10920</v>
      </c>
      <c r="E794" s="34">
        <v>12480</v>
      </c>
      <c r="F794" s="34">
        <v>14040</v>
      </c>
      <c r="G794" s="34">
        <v>15570</v>
      </c>
      <c r="H794" s="34">
        <v>16830</v>
      </c>
      <c r="I794" s="34">
        <v>18090</v>
      </c>
      <c r="J794" s="34">
        <v>19320</v>
      </c>
      <c r="K794" s="34">
        <v>20580</v>
      </c>
    </row>
    <row r="795" spans="1:11">
      <c r="A795" t="str">
        <f t="shared" si="12"/>
        <v>Before 12-31-2008Kerr40</v>
      </c>
      <c r="B795" t="s">
        <v>187</v>
      </c>
      <c r="C795" s="36">
        <v>40</v>
      </c>
      <c r="D795" s="34">
        <v>14560</v>
      </c>
      <c r="E795" s="34">
        <v>16640</v>
      </c>
      <c r="F795" s="34">
        <v>18720</v>
      </c>
      <c r="G795" s="34">
        <v>20760</v>
      </c>
      <c r="H795" s="34">
        <v>22440</v>
      </c>
      <c r="I795" s="34">
        <v>24120</v>
      </c>
      <c r="J795" s="34">
        <v>25760</v>
      </c>
      <c r="K795" s="34">
        <v>27440</v>
      </c>
    </row>
    <row r="796" spans="1:11">
      <c r="A796" t="str">
        <f t="shared" si="12"/>
        <v>Before 12-31-2008Kerr50</v>
      </c>
      <c r="B796" t="s">
        <v>187</v>
      </c>
      <c r="C796" s="36">
        <v>50</v>
      </c>
      <c r="D796" s="34">
        <v>18200</v>
      </c>
      <c r="E796" s="34">
        <v>20800</v>
      </c>
      <c r="F796" s="34">
        <v>23400</v>
      </c>
      <c r="G796" s="34">
        <v>25950</v>
      </c>
      <c r="H796" s="34">
        <v>28050</v>
      </c>
      <c r="I796" s="34">
        <v>30150</v>
      </c>
      <c r="J796" s="34">
        <v>32200</v>
      </c>
      <c r="K796" s="34">
        <v>34300</v>
      </c>
    </row>
    <row r="797" spans="1:11">
      <c r="A797" t="str">
        <f t="shared" si="12"/>
        <v>Before 12-31-2008Kerr60</v>
      </c>
      <c r="B797" t="s">
        <v>187</v>
      </c>
      <c r="C797" s="36">
        <v>60</v>
      </c>
      <c r="D797" s="34">
        <v>21840</v>
      </c>
      <c r="E797" s="34">
        <v>24960</v>
      </c>
      <c r="F797" s="34">
        <v>28080</v>
      </c>
      <c r="G797" s="34">
        <v>31140</v>
      </c>
      <c r="H797" s="34">
        <v>33660</v>
      </c>
      <c r="I797" s="34">
        <v>36180</v>
      </c>
      <c r="J797" s="34">
        <v>38640</v>
      </c>
      <c r="K797" s="34">
        <v>41160</v>
      </c>
    </row>
    <row r="798" spans="1:11">
      <c r="A798" t="str">
        <f t="shared" si="12"/>
        <v>Before 12-31-2008Kerr80</v>
      </c>
      <c r="B798" t="s">
        <v>187</v>
      </c>
      <c r="C798" s="36">
        <v>80</v>
      </c>
      <c r="D798" s="34">
        <v>29120</v>
      </c>
      <c r="E798" s="34">
        <v>33280</v>
      </c>
      <c r="F798" s="34">
        <v>37440</v>
      </c>
      <c r="G798" s="34">
        <v>41520</v>
      </c>
      <c r="H798" s="34">
        <v>44880</v>
      </c>
      <c r="I798" s="34">
        <v>48240</v>
      </c>
      <c r="J798" s="34">
        <v>51520</v>
      </c>
      <c r="K798" s="34">
        <v>54880</v>
      </c>
    </row>
    <row r="799" spans="1:11">
      <c r="A799" t="str">
        <f t="shared" si="12"/>
        <v>Before 12-31-2008Kimble30</v>
      </c>
      <c r="B799" s="32" t="s">
        <v>188</v>
      </c>
      <c r="C799" s="36">
        <v>30</v>
      </c>
      <c r="D799" s="34">
        <v>9900</v>
      </c>
      <c r="E799" s="34">
        <v>11340</v>
      </c>
      <c r="F799" s="34">
        <v>12750</v>
      </c>
      <c r="G799" s="34">
        <v>14160</v>
      </c>
      <c r="H799" s="34">
        <v>15300</v>
      </c>
      <c r="I799" s="34">
        <v>16440</v>
      </c>
      <c r="J799" s="34">
        <v>17550</v>
      </c>
      <c r="K799" s="34">
        <v>18690</v>
      </c>
    </row>
    <row r="800" spans="1:11">
      <c r="A800" t="str">
        <f t="shared" si="12"/>
        <v>Before 12-31-2008Kimble40</v>
      </c>
      <c r="B800" t="s">
        <v>188</v>
      </c>
      <c r="C800" s="36">
        <v>40</v>
      </c>
      <c r="D800" s="34">
        <v>13200</v>
      </c>
      <c r="E800" s="34">
        <v>15120</v>
      </c>
      <c r="F800" s="34">
        <v>17000</v>
      </c>
      <c r="G800" s="34">
        <v>18880</v>
      </c>
      <c r="H800" s="34">
        <v>20400</v>
      </c>
      <c r="I800" s="34">
        <v>21920</v>
      </c>
      <c r="J800" s="34">
        <v>23400</v>
      </c>
      <c r="K800" s="34">
        <v>24920</v>
      </c>
    </row>
    <row r="801" spans="1:11">
      <c r="A801" t="str">
        <f t="shared" si="12"/>
        <v>Before 12-31-2008Kimble50</v>
      </c>
      <c r="B801" t="s">
        <v>188</v>
      </c>
      <c r="C801" s="36">
        <v>50</v>
      </c>
      <c r="D801" s="34">
        <v>16500</v>
      </c>
      <c r="E801" s="34">
        <v>18900</v>
      </c>
      <c r="F801" s="34">
        <v>21250</v>
      </c>
      <c r="G801" s="34">
        <v>23600</v>
      </c>
      <c r="H801" s="34">
        <v>25500</v>
      </c>
      <c r="I801" s="34">
        <v>27400</v>
      </c>
      <c r="J801" s="34">
        <v>29250</v>
      </c>
      <c r="K801" s="34">
        <v>31150</v>
      </c>
    </row>
    <row r="802" spans="1:11">
      <c r="A802" t="str">
        <f t="shared" si="12"/>
        <v>Before 12-31-2008Kimble60</v>
      </c>
      <c r="B802" t="s">
        <v>188</v>
      </c>
      <c r="C802" s="36">
        <v>60</v>
      </c>
      <c r="D802" s="34">
        <v>19800</v>
      </c>
      <c r="E802" s="34">
        <v>22680</v>
      </c>
      <c r="F802" s="34">
        <v>25500</v>
      </c>
      <c r="G802" s="34">
        <v>28320</v>
      </c>
      <c r="H802" s="34">
        <v>30600</v>
      </c>
      <c r="I802" s="34">
        <v>32880</v>
      </c>
      <c r="J802" s="34">
        <v>35100</v>
      </c>
      <c r="K802" s="34">
        <v>37380</v>
      </c>
    </row>
    <row r="803" spans="1:11">
      <c r="A803" t="str">
        <f t="shared" si="12"/>
        <v>Before 12-31-2008Kimble80</v>
      </c>
      <c r="B803" t="s">
        <v>188</v>
      </c>
      <c r="C803" s="36">
        <v>80</v>
      </c>
      <c r="D803" s="34">
        <v>26400</v>
      </c>
      <c r="E803" s="34">
        <v>30240</v>
      </c>
      <c r="F803" s="34">
        <v>34000</v>
      </c>
      <c r="G803" s="34">
        <v>37760</v>
      </c>
      <c r="H803" s="34">
        <v>40800</v>
      </c>
      <c r="I803" s="34">
        <v>43840</v>
      </c>
      <c r="J803" s="34">
        <v>46800</v>
      </c>
      <c r="K803" s="34">
        <v>49840</v>
      </c>
    </row>
    <row r="804" spans="1:11">
      <c r="A804" t="str">
        <f t="shared" si="12"/>
        <v>Before 12-31-2008King30</v>
      </c>
      <c r="B804" s="32" t="s">
        <v>189</v>
      </c>
      <c r="C804" s="36">
        <v>30</v>
      </c>
      <c r="D804" s="34">
        <v>11010</v>
      </c>
      <c r="E804" s="34">
        <v>12570</v>
      </c>
      <c r="F804" s="34">
        <v>14160</v>
      </c>
      <c r="G804" s="34">
        <v>15720</v>
      </c>
      <c r="H804" s="34">
        <v>16980</v>
      </c>
      <c r="I804" s="34">
        <v>18240</v>
      </c>
      <c r="J804" s="34">
        <v>19500</v>
      </c>
      <c r="K804" s="34">
        <v>20760</v>
      </c>
    </row>
    <row r="805" spans="1:11">
      <c r="A805" t="str">
        <f t="shared" si="12"/>
        <v>Before 12-31-2008King40</v>
      </c>
      <c r="B805" t="s">
        <v>189</v>
      </c>
      <c r="C805" s="36">
        <v>40</v>
      </c>
      <c r="D805" s="34">
        <v>14680</v>
      </c>
      <c r="E805" s="34">
        <v>16760</v>
      </c>
      <c r="F805" s="34">
        <v>18880</v>
      </c>
      <c r="G805" s="34">
        <v>20960</v>
      </c>
      <c r="H805" s="34">
        <v>22640</v>
      </c>
      <c r="I805" s="34">
        <v>24320</v>
      </c>
      <c r="J805" s="34">
        <v>26000</v>
      </c>
      <c r="K805" s="34">
        <v>27680</v>
      </c>
    </row>
    <row r="806" spans="1:11">
      <c r="A806" t="str">
        <f t="shared" si="12"/>
        <v>Before 12-31-2008King50</v>
      </c>
      <c r="B806" t="s">
        <v>189</v>
      </c>
      <c r="C806" s="36">
        <v>50</v>
      </c>
      <c r="D806" s="34">
        <v>18350</v>
      </c>
      <c r="E806" s="34">
        <v>20950</v>
      </c>
      <c r="F806" s="34">
        <v>23600</v>
      </c>
      <c r="G806" s="34">
        <v>26200</v>
      </c>
      <c r="H806" s="34">
        <v>28300</v>
      </c>
      <c r="I806" s="34">
        <v>30400</v>
      </c>
      <c r="J806" s="34">
        <v>32500</v>
      </c>
      <c r="K806" s="34">
        <v>34600</v>
      </c>
    </row>
    <row r="807" spans="1:11">
      <c r="A807" t="str">
        <f t="shared" si="12"/>
        <v>Before 12-31-2008King60</v>
      </c>
      <c r="B807" t="s">
        <v>189</v>
      </c>
      <c r="C807" s="36">
        <v>60</v>
      </c>
      <c r="D807" s="34">
        <v>22020</v>
      </c>
      <c r="E807" s="34">
        <v>25140</v>
      </c>
      <c r="F807" s="34">
        <v>28320</v>
      </c>
      <c r="G807" s="34">
        <v>31440</v>
      </c>
      <c r="H807" s="34">
        <v>33960</v>
      </c>
      <c r="I807" s="34">
        <v>36480</v>
      </c>
      <c r="J807" s="34">
        <v>39000</v>
      </c>
      <c r="K807" s="34">
        <v>41520</v>
      </c>
    </row>
    <row r="808" spans="1:11">
      <c r="A808" t="str">
        <f t="shared" si="12"/>
        <v>Before 12-31-2008King80</v>
      </c>
      <c r="B808" t="s">
        <v>189</v>
      </c>
      <c r="C808" s="36">
        <v>80</v>
      </c>
      <c r="D808" s="34">
        <v>29360</v>
      </c>
      <c r="E808" s="34">
        <v>33520</v>
      </c>
      <c r="F808" s="34">
        <v>37760</v>
      </c>
      <c r="G808" s="34">
        <v>41920</v>
      </c>
      <c r="H808" s="34">
        <v>45280</v>
      </c>
      <c r="I808" s="34">
        <v>48640</v>
      </c>
      <c r="J808" s="34">
        <v>52000</v>
      </c>
      <c r="K808" s="34">
        <v>55360</v>
      </c>
    </row>
    <row r="809" spans="1:11">
      <c r="A809" t="str">
        <f t="shared" si="12"/>
        <v>Before 12-31-2008Kinney30</v>
      </c>
      <c r="B809" s="32" t="s">
        <v>190</v>
      </c>
      <c r="C809" s="36">
        <v>30</v>
      </c>
      <c r="D809" s="34">
        <v>9780</v>
      </c>
      <c r="E809" s="34">
        <v>11160</v>
      </c>
      <c r="F809" s="34">
        <v>12570</v>
      </c>
      <c r="G809" s="34">
        <v>13950</v>
      </c>
      <c r="H809" s="34">
        <v>15090</v>
      </c>
      <c r="I809" s="34">
        <v>16200</v>
      </c>
      <c r="J809" s="34">
        <v>17310</v>
      </c>
      <c r="K809" s="34">
        <v>18420</v>
      </c>
    </row>
    <row r="810" spans="1:11">
      <c r="A810" t="str">
        <f t="shared" si="12"/>
        <v>Before 12-31-2008Kinney40</v>
      </c>
      <c r="B810" t="s">
        <v>190</v>
      </c>
      <c r="C810" s="36">
        <v>40</v>
      </c>
      <c r="D810" s="34">
        <v>13040</v>
      </c>
      <c r="E810" s="34">
        <v>14880</v>
      </c>
      <c r="F810" s="34">
        <v>16760</v>
      </c>
      <c r="G810" s="34">
        <v>18600</v>
      </c>
      <c r="H810" s="34">
        <v>20120</v>
      </c>
      <c r="I810" s="34">
        <v>21600</v>
      </c>
      <c r="J810" s="34">
        <v>23080</v>
      </c>
      <c r="K810" s="34">
        <v>24560</v>
      </c>
    </row>
    <row r="811" spans="1:11">
      <c r="A811" t="str">
        <f t="shared" si="12"/>
        <v>Before 12-31-2008Kinney50</v>
      </c>
      <c r="B811" t="s">
        <v>190</v>
      </c>
      <c r="C811" s="36">
        <v>50</v>
      </c>
      <c r="D811" s="34">
        <v>16300</v>
      </c>
      <c r="E811" s="34">
        <v>18600</v>
      </c>
      <c r="F811" s="34">
        <v>20950</v>
      </c>
      <c r="G811" s="34">
        <v>23250</v>
      </c>
      <c r="H811" s="34">
        <v>25150</v>
      </c>
      <c r="I811" s="34">
        <v>27000</v>
      </c>
      <c r="J811" s="34">
        <v>28850</v>
      </c>
      <c r="K811" s="34">
        <v>30700</v>
      </c>
    </row>
    <row r="812" spans="1:11">
      <c r="A812" t="str">
        <f t="shared" si="12"/>
        <v>Before 12-31-2008Kinney60</v>
      </c>
      <c r="B812" t="s">
        <v>190</v>
      </c>
      <c r="C812" s="36">
        <v>60</v>
      </c>
      <c r="D812" s="34">
        <v>19560</v>
      </c>
      <c r="E812" s="34">
        <v>22320</v>
      </c>
      <c r="F812" s="34">
        <v>25140</v>
      </c>
      <c r="G812" s="34">
        <v>27900</v>
      </c>
      <c r="H812" s="34">
        <v>30180</v>
      </c>
      <c r="I812" s="34">
        <v>32400</v>
      </c>
      <c r="J812" s="34">
        <v>34620</v>
      </c>
      <c r="K812" s="34">
        <v>36840</v>
      </c>
    </row>
    <row r="813" spans="1:11">
      <c r="A813" t="str">
        <f t="shared" si="12"/>
        <v>Before 12-31-2008Kinney80</v>
      </c>
      <c r="B813" t="s">
        <v>190</v>
      </c>
      <c r="C813" s="36">
        <v>80</v>
      </c>
      <c r="D813" s="34">
        <v>26080</v>
      </c>
      <c r="E813" s="34">
        <v>29760</v>
      </c>
      <c r="F813" s="34">
        <v>33520</v>
      </c>
      <c r="G813" s="34">
        <v>37200</v>
      </c>
      <c r="H813" s="34">
        <v>40240</v>
      </c>
      <c r="I813" s="34">
        <v>43200</v>
      </c>
      <c r="J813" s="34">
        <v>46160</v>
      </c>
      <c r="K813" s="34">
        <v>49120</v>
      </c>
    </row>
    <row r="814" spans="1:11">
      <c r="A814" t="str">
        <f t="shared" si="12"/>
        <v>Before 12-31-2008Kleberg30</v>
      </c>
      <c r="B814" s="32" t="s">
        <v>192</v>
      </c>
      <c r="C814" s="36">
        <v>30</v>
      </c>
      <c r="D814" s="34">
        <v>9780</v>
      </c>
      <c r="E814" s="34">
        <v>11160</v>
      </c>
      <c r="F814" s="34">
        <v>12570</v>
      </c>
      <c r="G814" s="34">
        <v>13950</v>
      </c>
      <c r="H814" s="34">
        <v>15090</v>
      </c>
      <c r="I814" s="34">
        <v>16200</v>
      </c>
      <c r="J814" s="34">
        <v>17310</v>
      </c>
      <c r="K814" s="34">
        <v>18420</v>
      </c>
    </row>
    <row r="815" spans="1:11">
      <c r="A815" t="str">
        <f t="shared" si="12"/>
        <v>Before 12-31-2008Kleberg40</v>
      </c>
      <c r="B815" t="s">
        <v>192</v>
      </c>
      <c r="C815" s="36">
        <v>40</v>
      </c>
      <c r="D815" s="34">
        <v>13040</v>
      </c>
      <c r="E815" s="34">
        <v>14880</v>
      </c>
      <c r="F815" s="34">
        <v>16760</v>
      </c>
      <c r="G815" s="34">
        <v>18600</v>
      </c>
      <c r="H815" s="34">
        <v>20120</v>
      </c>
      <c r="I815" s="34">
        <v>21600</v>
      </c>
      <c r="J815" s="34">
        <v>23080</v>
      </c>
      <c r="K815" s="34">
        <v>24560</v>
      </c>
    </row>
    <row r="816" spans="1:11">
      <c r="A816" t="str">
        <f t="shared" si="12"/>
        <v>Before 12-31-2008Kleberg50</v>
      </c>
      <c r="B816" t="s">
        <v>192</v>
      </c>
      <c r="C816" s="36">
        <v>50</v>
      </c>
      <c r="D816" s="34">
        <v>16300</v>
      </c>
      <c r="E816" s="34">
        <v>18600</v>
      </c>
      <c r="F816" s="34">
        <v>20950</v>
      </c>
      <c r="G816" s="34">
        <v>23250</v>
      </c>
      <c r="H816" s="34">
        <v>25150</v>
      </c>
      <c r="I816" s="34">
        <v>27000</v>
      </c>
      <c r="J816" s="34">
        <v>28850</v>
      </c>
      <c r="K816" s="34">
        <v>30700</v>
      </c>
    </row>
    <row r="817" spans="1:11">
      <c r="A817" t="str">
        <f t="shared" si="12"/>
        <v>Before 12-31-2008Kleberg60</v>
      </c>
      <c r="B817" t="s">
        <v>192</v>
      </c>
      <c r="C817" s="36">
        <v>60</v>
      </c>
      <c r="D817" s="34">
        <v>19560</v>
      </c>
      <c r="E817" s="34">
        <v>22320</v>
      </c>
      <c r="F817" s="34">
        <v>25140</v>
      </c>
      <c r="G817" s="34">
        <v>27900</v>
      </c>
      <c r="H817" s="34">
        <v>30180</v>
      </c>
      <c r="I817" s="34">
        <v>32400</v>
      </c>
      <c r="J817" s="34">
        <v>34620</v>
      </c>
      <c r="K817" s="34">
        <v>36840</v>
      </c>
    </row>
    <row r="818" spans="1:11">
      <c r="A818" t="str">
        <f t="shared" si="12"/>
        <v>Before 12-31-2008Kleberg80</v>
      </c>
      <c r="B818" t="s">
        <v>192</v>
      </c>
      <c r="C818" s="36">
        <v>80</v>
      </c>
      <c r="D818" s="34">
        <v>26080</v>
      </c>
      <c r="E818" s="34">
        <v>29760</v>
      </c>
      <c r="F818" s="34">
        <v>33520</v>
      </c>
      <c r="G818" s="34">
        <v>37200</v>
      </c>
      <c r="H818" s="34">
        <v>40240</v>
      </c>
      <c r="I818" s="34">
        <v>43200</v>
      </c>
      <c r="J818" s="34">
        <v>46160</v>
      </c>
      <c r="K818" s="34">
        <v>49120</v>
      </c>
    </row>
    <row r="819" spans="1:11">
      <c r="A819" t="str">
        <f t="shared" si="12"/>
        <v>Before 12-31-2008Knox30</v>
      </c>
      <c r="B819" s="32" t="s">
        <v>193</v>
      </c>
      <c r="C819" s="36">
        <v>30</v>
      </c>
      <c r="D819" s="34">
        <v>9780</v>
      </c>
      <c r="E819" s="34">
        <v>11160</v>
      </c>
      <c r="F819" s="34">
        <v>12570</v>
      </c>
      <c r="G819" s="34">
        <v>13950</v>
      </c>
      <c r="H819" s="34">
        <v>15090</v>
      </c>
      <c r="I819" s="34">
        <v>16200</v>
      </c>
      <c r="J819" s="34">
        <v>17310</v>
      </c>
      <c r="K819" s="34">
        <v>18420</v>
      </c>
    </row>
    <row r="820" spans="1:11">
      <c r="A820" t="str">
        <f t="shared" si="12"/>
        <v>Before 12-31-2008Knox40</v>
      </c>
      <c r="B820" t="s">
        <v>193</v>
      </c>
      <c r="C820" s="36">
        <v>40</v>
      </c>
      <c r="D820" s="34">
        <v>13040</v>
      </c>
      <c r="E820" s="34">
        <v>14880</v>
      </c>
      <c r="F820" s="34">
        <v>16760</v>
      </c>
      <c r="G820" s="34">
        <v>18600</v>
      </c>
      <c r="H820" s="34">
        <v>20120</v>
      </c>
      <c r="I820" s="34">
        <v>21600</v>
      </c>
      <c r="J820" s="34">
        <v>23080</v>
      </c>
      <c r="K820" s="34">
        <v>24560</v>
      </c>
    </row>
    <row r="821" spans="1:11">
      <c r="A821" t="str">
        <f t="shared" si="12"/>
        <v>Before 12-31-2008Knox50</v>
      </c>
      <c r="B821" t="s">
        <v>193</v>
      </c>
      <c r="C821" s="36">
        <v>50</v>
      </c>
      <c r="D821" s="34">
        <v>16300</v>
      </c>
      <c r="E821" s="34">
        <v>18600</v>
      </c>
      <c r="F821" s="34">
        <v>20950</v>
      </c>
      <c r="G821" s="34">
        <v>23250</v>
      </c>
      <c r="H821" s="34">
        <v>25150</v>
      </c>
      <c r="I821" s="34">
        <v>27000</v>
      </c>
      <c r="J821" s="34">
        <v>28850</v>
      </c>
      <c r="K821" s="34">
        <v>30700</v>
      </c>
    </row>
    <row r="822" spans="1:11">
      <c r="A822" t="str">
        <f t="shared" si="12"/>
        <v>Before 12-31-2008Knox60</v>
      </c>
      <c r="B822" t="s">
        <v>193</v>
      </c>
      <c r="C822" s="36">
        <v>60</v>
      </c>
      <c r="D822" s="34">
        <v>19560</v>
      </c>
      <c r="E822" s="34">
        <v>22320</v>
      </c>
      <c r="F822" s="34">
        <v>25140</v>
      </c>
      <c r="G822" s="34">
        <v>27900</v>
      </c>
      <c r="H822" s="34">
        <v>30180</v>
      </c>
      <c r="I822" s="34">
        <v>32400</v>
      </c>
      <c r="J822" s="34">
        <v>34620</v>
      </c>
      <c r="K822" s="34">
        <v>36840</v>
      </c>
    </row>
    <row r="823" spans="1:11">
      <c r="A823" t="str">
        <f t="shared" si="12"/>
        <v>Before 12-31-2008Knox80</v>
      </c>
      <c r="B823" t="s">
        <v>193</v>
      </c>
      <c r="C823" s="36">
        <v>80</v>
      </c>
      <c r="D823" s="34">
        <v>26080</v>
      </c>
      <c r="E823" s="34">
        <v>29760</v>
      </c>
      <c r="F823" s="34">
        <v>33520</v>
      </c>
      <c r="G823" s="34">
        <v>37200</v>
      </c>
      <c r="H823" s="34">
        <v>40240</v>
      </c>
      <c r="I823" s="34">
        <v>43200</v>
      </c>
      <c r="J823" s="34">
        <v>46160</v>
      </c>
      <c r="K823" s="34">
        <v>49120</v>
      </c>
    </row>
    <row r="824" spans="1:11">
      <c r="A824" t="str">
        <f t="shared" si="12"/>
        <v>Before 12-31-2008La Salle30</v>
      </c>
      <c r="B824" s="32" t="s">
        <v>194</v>
      </c>
      <c r="C824" s="36">
        <v>30</v>
      </c>
      <c r="D824" s="34">
        <v>9780</v>
      </c>
      <c r="E824" s="34">
        <v>11160</v>
      </c>
      <c r="F824" s="34">
        <v>12570</v>
      </c>
      <c r="G824" s="34">
        <v>13950</v>
      </c>
      <c r="H824" s="34">
        <v>15090</v>
      </c>
      <c r="I824" s="34">
        <v>16200</v>
      </c>
      <c r="J824" s="34">
        <v>17310</v>
      </c>
      <c r="K824" s="34">
        <v>18420</v>
      </c>
    </row>
    <row r="825" spans="1:11">
      <c r="A825" t="str">
        <f t="shared" si="12"/>
        <v>Before 12-31-2008La Salle40</v>
      </c>
      <c r="B825" t="s">
        <v>194</v>
      </c>
      <c r="C825" s="36">
        <v>40</v>
      </c>
      <c r="D825" s="34">
        <v>13040</v>
      </c>
      <c r="E825" s="34">
        <v>14880</v>
      </c>
      <c r="F825" s="34">
        <v>16760</v>
      </c>
      <c r="G825" s="34">
        <v>18600</v>
      </c>
      <c r="H825" s="34">
        <v>20120</v>
      </c>
      <c r="I825" s="34">
        <v>21600</v>
      </c>
      <c r="J825" s="34">
        <v>23080</v>
      </c>
      <c r="K825" s="34">
        <v>24560</v>
      </c>
    </row>
    <row r="826" spans="1:11">
      <c r="A826" t="str">
        <f t="shared" si="12"/>
        <v>Before 12-31-2008La Salle50</v>
      </c>
      <c r="B826" t="s">
        <v>194</v>
      </c>
      <c r="C826" s="36">
        <v>50</v>
      </c>
      <c r="D826" s="34">
        <v>16300</v>
      </c>
      <c r="E826" s="34">
        <v>18600</v>
      </c>
      <c r="F826" s="34">
        <v>20950</v>
      </c>
      <c r="G826" s="34">
        <v>23250</v>
      </c>
      <c r="H826" s="34">
        <v>25150</v>
      </c>
      <c r="I826" s="34">
        <v>27000</v>
      </c>
      <c r="J826" s="34">
        <v>28850</v>
      </c>
      <c r="K826" s="34">
        <v>30700</v>
      </c>
    </row>
    <row r="827" spans="1:11">
      <c r="A827" t="str">
        <f t="shared" si="12"/>
        <v>Before 12-31-2008La Salle60</v>
      </c>
      <c r="B827" t="s">
        <v>194</v>
      </c>
      <c r="C827" s="36">
        <v>60</v>
      </c>
      <c r="D827" s="34">
        <v>19560</v>
      </c>
      <c r="E827" s="34">
        <v>22320</v>
      </c>
      <c r="F827" s="34">
        <v>25140</v>
      </c>
      <c r="G827" s="34">
        <v>27900</v>
      </c>
      <c r="H827" s="34">
        <v>30180</v>
      </c>
      <c r="I827" s="34">
        <v>32400</v>
      </c>
      <c r="J827" s="34">
        <v>34620</v>
      </c>
      <c r="K827" s="34">
        <v>36840</v>
      </c>
    </row>
    <row r="828" spans="1:11">
      <c r="A828" t="str">
        <f t="shared" si="12"/>
        <v>Before 12-31-2008La Salle80</v>
      </c>
      <c r="B828" t="s">
        <v>194</v>
      </c>
      <c r="C828" s="36">
        <v>80</v>
      </c>
      <c r="D828" s="34">
        <v>26080</v>
      </c>
      <c r="E828" s="34">
        <v>29760</v>
      </c>
      <c r="F828" s="34">
        <v>33520</v>
      </c>
      <c r="G828" s="34">
        <v>37200</v>
      </c>
      <c r="H828" s="34">
        <v>40240</v>
      </c>
      <c r="I828" s="34">
        <v>43200</v>
      </c>
      <c r="J828" s="34">
        <v>46160</v>
      </c>
      <c r="K828" s="34">
        <v>49120</v>
      </c>
    </row>
    <row r="829" spans="1:11">
      <c r="A829" t="str">
        <f t="shared" si="12"/>
        <v>Before 12-31-2008Lamar30</v>
      </c>
      <c r="B829" s="32" t="s">
        <v>196</v>
      </c>
      <c r="C829" s="36">
        <v>30</v>
      </c>
      <c r="D829" s="34">
        <v>10380</v>
      </c>
      <c r="E829" s="34">
        <v>11880</v>
      </c>
      <c r="F829" s="34">
        <v>13350</v>
      </c>
      <c r="G829" s="34">
        <v>14820</v>
      </c>
      <c r="H829" s="34">
        <v>16020</v>
      </c>
      <c r="I829" s="34">
        <v>17220</v>
      </c>
      <c r="J829" s="34">
        <v>18390</v>
      </c>
      <c r="K829" s="34">
        <v>19590</v>
      </c>
    </row>
    <row r="830" spans="1:11">
      <c r="A830" t="str">
        <f t="shared" si="12"/>
        <v>Before 12-31-2008Lamar40</v>
      </c>
      <c r="B830" t="s">
        <v>196</v>
      </c>
      <c r="C830" s="36">
        <v>40</v>
      </c>
      <c r="D830" s="34">
        <v>13840</v>
      </c>
      <c r="E830" s="34">
        <v>15840</v>
      </c>
      <c r="F830" s="34">
        <v>17800</v>
      </c>
      <c r="G830" s="34">
        <v>19760</v>
      </c>
      <c r="H830" s="34">
        <v>21360</v>
      </c>
      <c r="I830" s="34">
        <v>22960</v>
      </c>
      <c r="J830" s="34">
        <v>24520</v>
      </c>
      <c r="K830" s="34">
        <v>26120</v>
      </c>
    </row>
    <row r="831" spans="1:11">
      <c r="A831" t="str">
        <f t="shared" si="12"/>
        <v>Before 12-31-2008Lamar50</v>
      </c>
      <c r="B831" t="s">
        <v>196</v>
      </c>
      <c r="C831" s="36">
        <v>50</v>
      </c>
      <c r="D831" s="34">
        <v>17300</v>
      </c>
      <c r="E831" s="34">
        <v>19800</v>
      </c>
      <c r="F831" s="34">
        <v>22250</v>
      </c>
      <c r="G831" s="34">
        <v>24700</v>
      </c>
      <c r="H831" s="34">
        <v>26700</v>
      </c>
      <c r="I831" s="34">
        <v>28700</v>
      </c>
      <c r="J831" s="34">
        <v>30650</v>
      </c>
      <c r="K831" s="34">
        <v>32650</v>
      </c>
    </row>
    <row r="832" spans="1:11">
      <c r="A832" t="str">
        <f t="shared" si="12"/>
        <v>Before 12-31-2008Lamar60</v>
      </c>
      <c r="B832" t="s">
        <v>196</v>
      </c>
      <c r="C832" s="36">
        <v>60</v>
      </c>
      <c r="D832" s="34">
        <v>20760</v>
      </c>
      <c r="E832" s="34">
        <v>23760</v>
      </c>
      <c r="F832" s="34">
        <v>26700</v>
      </c>
      <c r="G832" s="34">
        <v>29640</v>
      </c>
      <c r="H832" s="34">
        <v>32040</v>
      </c>
      <c r="I832" s="34">
        <v>34440</v>
      </c>
      <c r="J832" s="34">
        <v>36780</v>
      </c>
      <c r="K832" s="34">
        <v>39180</v>
      </c>
    </row>
    <row r="833" spans="1:11">
      <c r="A833" t="str">
        <f t="shared" si="12"/>
        <v>Before 12-31-2008Lamar80</v>
      </c>
      <c r="B833" t="s">
        <v>196</v>
      </c>
      <c r="C833" s="36">
        <v>80</v>
      </c>
      <c r="D833" s="34">
        <v>27680</v>
      </c>
      <c r="E833" s="34">
        <v>31680</v>
      </c>
      <c r="F833" s="34">
        <v>35600</v>
      </c>
      <c r="G833" s="34">
        <v>39520</v>
      </c>
      <c r="H833" s="34">
        <v>42720</v>
      </c>
      <c r="I833" s="34">
        <v>45920</v>
      </c>
      <c r="J833" s="34">
        <v>49040</v>
      </c>
      <c r="K833" s="34">
        <v>52240</v>
      </c>
    </row>
    <row r="834" spans="1:11">
      <c r="A834" t="str">
        <f t="shared" si="12"/>
        <v>Before 12-31-2008Lamb30</v>
      </c>
      <c r="B834" s="32" t="s">
        <v>197</v>
      </c>
      <c r="C834" s="36">
        <v>30</v>
      </c>
      <c r="D834" s="34">
        <v>9870</v>
      </c>
      <c r="E834" s="34">
        <v>11280</v>
      </c>
      <c r="F834" s="34">
        <v>12690</v>
      </c>
      <c r="G834" s="34">
        <v>14100</v>
      </c>
      <c r="H834" s="34">
        <v>15240</v>
      </c>
      <c r="I834" s="34">
        <v>16350</v>
      </c>
      <c r="J834" s="34">
        <v>17490</v>
      </c>
      <c r="K834" s="34">
        <v>18600</v>
      </c>
    </row>
    <row r="835" spans="1:11">
      <c r="A835" t="str">
        <f t="shared" si="12"/>
        <v>Before 12-31-2008Lamb40</v>
      </c>
      <c r="B835" t="s">
        <v>197</v>
      </c>
      <c r="C835" s="36">
        <v>40</v>
      </c>
      <c r="D835" s="34">
        <v>13160</v>
      </c>
      <c r="E835" s="34">
        <v>15040</v>
      </c>
      <c r="F835" s="34">
        <v>16920</v>
      </c>
      <c r="G835" s="34">
        <v>18800</v>
      </c>
      <c r="H835" s="34">
        <v>20320</v>
      </c>
      <c r="I835" s="34">
        <v>21800</v>
      </c>
      <c r="J835" s="34">
        <v>23320</v>
      </c>
      <c r="K835" s="34">
        <v>24800</v>
      </c>
    </row>
    <row r="836" spans="1:11">
      <c r="A836" t="str">
        <f t="shared" si="12"/>
        <v>Before 12-31-2008Lamb50</v>
      </c>
      <c r="B836" t="s">
        <v>197</v>
      </c>
      <c r="C836" s="36">
        <v>50</v>
      </c>
      <c r="D836" s="34">
        <v>16450</v>
      </c>
      <c r="E836" s="34">
        <v>18800</v>
      </c>
      <c r="F836" s="34">
        <v>21150</v>
      </c>
      <c r="G836" s="34">
        <v>23500</v>
      </c>
      <c r="H836" s="34">
        <v>25400</v>
      </c>
      <c r="I836" s="34">
        <v>27250</v>
      </c>
      <c r="J836" s="34">
        <v>29150</v>
      </c>
      <c r="K836" s="34">
        <v>31000</v>
      </c>
    </row>
    <row r="837" spans="1:11">
      <c r="A837" t="str">
        <f t="shared" ref="A837:A900" si="13">CONCATENATE($B$1,B837,C837)</f>
        <v>Before 12-31-2008Lamb60</v>
      </c>
      <c r="B837" t="s">
        <v>197</v>
      </c>
      <c r="C837" s="36">
        <v>60</v>
      </c>
      <c r="D837" s="34">
        <v>19740</v>
      </c>
      <c r="E837" s="34">
        <v>22560</v>
      </c>
      <c r="F837" s="34">
        <v>25380</v>
      </c>
      <c r="G837" s="34">
        <v>28200</v>
      </c>
      <c r="H837" s="34">
        <v>30480</v>
      </c>
      <c r="I837" s="34">
        <v>32700</v>
      </c>
      <c r="J837" s="34">
        <v>34980</v>
      </c>
      <c r="K837" s="34">
        <v>37200</v>
      </c>
    </row>
    <row r="838" spans="1:11">
      <c r="A838" t="str">
        <f t="shared" si="13"/>
        <v>Before 12-31-2008Lamb80</v>
      </c>
      <c r="B838" t="s">
        <v>197</v>
      </c>
      <c r="C838" s="36">
        <v>80</v>
      </c>
      <c r="D838" s="34">
        <v>26320</v>
      </c>
      <c r="E838" s="34">
        <v>30080</v>
      </c>
      <c r="F838" s="34">
        <v>33840</v>
      </c>
      <c r="G838" s="34">
        <v>37600</v>
      </c>
      <c r="H838" s="34">
        <v>40640</v>
      </c>
      <c r="I838" s="34">
        <v>43600</v>
      </c>
      <c r="J838" s="34">
        <v>46640</v>
      </c>
      <c r="K838" s="34">
        <v>49600</v>
      </c>
    </row>
    <row r="839" spans="1:11">
      <c r="A839" t="str">
        <f t="shared" si="13"/>
        <v>Before 12-31-2008Lampasas30</v>
      </c>
      <c r="B839" s="32" t="s">
        <v>198</v>
      </c>
      <c r="C839" s="36">
        <v>30</v>
      </c>
      <c r="D839" s="34">
        <v>11130</v>
      </c>
      <c r="E839" s="34">
        <v>12720</v>
      </c>
      <c r="F839" s="34">
        <v>14310</v>
      </c>
      <c r="G839" s="34">
        <v>15870</v>
      </c>
      <c r="H839" s="34">
        <v>17160</v>
      </c>
      <c r="I839" s="34">
        <v>18420</v>
      </c>
      <c r="J839" s="34">
        <v>19680</v>
      </c>
      <c r="K839" s="34">
        <v>20970</v>
      </c>
    </row>
    <row r="840" spans="1:11">
      <c r="A840" t="str">
        <f t="shared" si="13"/>
        <v>Before 12-31-2008Lampasas40</v>
      </c>
      <c r="B840" t="s">
        <v>198</v>
      </c>
      <c r="C840" s="36">
        <v>40</v>
      </c>
      <c r="D840" s="34">
        <v>14840</v>
      </c>
      <c r="E840" s="34">
        <v>16960</v>
      </c>
      <c r="F840" s="34">
        <v>19080</v>
      </c>
      <c r="G840" s="34">
        <v>21160</v>
      </c>
      <c r="H840" s="34">
        <v>22880</v>
      </c>
      <c r="I840" s="34">
        <v>24560</v>
      </c>
      <c r="J840" s="34">
        <v>26240</v>
      </c>
      <c r="K840" s="34">
        <v>27960</v>
      </c>
    </row>
    <row r="841" spans="1:11">
      <c r="A841" t="str">
        <f t="shared" si="13"/>
        <v>Before 12-31-2008Lampasas50</v>
      </c>
      <c r="B841" t="s">
        <v>198</v>
      </c>
      <c r="C841" s="36">
        <v>50</v>
      </c>
      <c r="D841" s="34">
        <v>18550</v>
      </c>
      <c r="E841" s="34">
        <v>21200</v>
      </c>
      <c r="F841" s="34">
        <v>23850</v>
      </c>
      <c r="G841" s="34">
        <v>26450</v>
      </c>
      <c r="H841" s="34">
        <v>28600</v>
      </c>
      <c r="I841" s="34">
        <v>30700</v>
      </c>
      <c r="J841" s="34">
        <v>32800</v>
      </c>
      <c r="K841" s="34">
        <v>34950</v>
      </c>
    </row>
    <row r="842" spans="1:11">
      <c r="A842" t="str">
        <f t="shared" si="13"/>
        <v>Before 12-31-2008Lampasas60</v>
      </c>
      <c r="B842" t="s">
        <v>198</v>
      </c>
      <c r="C842" s="36">
        <v>60</v>
      </c>
      <c r="D842" s="34">
        <v>22260</v>
      </c>
      <c r="E842" s="34">
        <v>25440</v>
      </c>
      <c r="F842" s="34">
        <v>28620</v>
      </c>
      <c r="G842" s="34">
        <v>31740</v>
      </c>
      <c r="H842" s="34">
        <v>34320</v>
      </c>
      <c r="I842" s="34">
        <v>36840</v>
      </c>
      <c r="J842" s="34">
        <v>39360</v>
      </c>
      <c r="K842" s="34">
        <v>41940</v>
      </c>
    </row>
    <row r="843" spans="1:11">
      <c r="A843" t="str">
        <f t="shared" si="13"/>
        <v>Before 12-31-2008Lampasas80</v>
      </c>
      <c r="B843" t="s">
        <v>198</v>
      </c>
      <c r="C843" s="36">
        <v>80</v>
      </c>
      <c r="D843" s="34">
        <v>29680</v>
      </c>
      <c r="E843" s="34">
        <v>33920</v>
      </c>
      <c r="F843" s="34">
        <v>38160</v>
      </c>
      <c r="G843" s="34">
        <v>42320</v>
      </c>
      <c r="H843" s="34">
        <v>45760</v>
      </c>
      <c r="I843" s="34">
        <v>49120</v>
      </c>
      <c r="J843" s="34">
        <v>52480</v>
      </c>
      <c r="K843" s="34">
        <v>55920</v>
      </c>
    </row>
    <row r="844" spans="1:11">
      <c r="A844" t="str">
        <f t="shared" si="13"/>
        <v>Before 12-31-2008Lavaca30</v>
      </c>
      <c r="B844" s="32" t="s">
        <v>199</v>
      </c>
      <c r="C844" s="36">
        <v>30</v>
      </c>
      <c r="D844" s="34">
        <v>9870</v>
      </c>
      <c r="E844" s="34">
        <v>11280</v>
      </c>
      <c r="F844" s="34">
        <v>12690</v>
      </c>
      <c r="G844" s="34">
        <v>14070</v>
      </c>
      <c r="H844" s="34">
        <v>15210</v>
      </c>
      <c r="I844" s="34">
        <v>16350</v>
      </c>
      <c r="J844" s="34">
        <v>17460</v>
      </c>
      <c r="K844" s="34">
        <v>18600</v>
      </c>
    </row>
    <row r="845" spans="1:11">
      <c r="A845" t="str">
        <f t="shared" si="13"/>
        <v>Before 12-31-2008Lavaca40</v>
      </c>
      <c r="B845" t="s">
        <v>199</v>
      </c>
      <c r="C845" s="36">
        <v>40</v>
      </c>
      <c r="D845" s="34">
        <v>13160</v>
      </c>
      <c r="E845" s="34">
        <v>15040</v>
      </c>
      <c r="F845" s="34">
        <v>16920</v>
      </c>
      <c r="G845" s="34">
        <v>18760</v>
      </c>
      <c r="H845" s="34">
        <v>20280</v>
      </c>
      <c r="I845" s="34">
        <v>21800</v>
      </c>
      <c r="J845" s="34">
        <v>23280</v>
      </c>
      <c r="K845" s="34">
        <v>24800</v>
      </c>
    </row>
    <row r="846" spans="1:11">
      <c r="A846" t="str">
        <f t="shared" si="13"/>
        <v>Before 12-31-2008Lavaca50</v>
      </c>
      <c r="B846" t="s">
        <v>199</v>
      </c>
      <c r="C846" s="36">
        <v>50</v>
      </c>
      <c r="D846" s="34">
        <v>16450</v>
      </c>
      <c r="E846" s="34">
        <v>18800</v>
      </c>
      <c r="F846" s="34">
        <v>21150</v>
      </c>
      <c r="G846" s="34">
        <v>23450</v>
      </c>
      <c r="H846" s="34">
        <v>25350</v>
      </c>
      <c r="I846" s="34">
        <v>27250</v>
      </c>
      <c r="J846" s="34">
        <v>29100</v>
      </c>
      <c r="K846" s="34">
        <v>31000</v>
      </c>
    </row>
    <row r="847" spans="1:11">
      <c r="A847" t="str">
        <f t="shared" si="13"/>
        <v>Before 12-31-2008Lavaca60</v>
      </c>
      <c r="B847" t="s">
        <v>199</v>
      </c>
      <c r="C847" s="36">
        <v>60</v>
      </c>
      <c r="D847" s="34">
        <v>19740</v>
      </c>
      <c r="E847" s="34">
        <v>22560</v>
      </c>
      <c r="F847" s="34">
        <v>25380</v>
      </c>
      <c r="G847" s="34">
        <v>28140</v>
      </c>
      <c r="H847" s="34">
        <v>30420</v>
      </c>
      <c r="I847" s="34">
        <v>32700</v>
      </c>
      <c r="J847" s="34">
        <v>34920</v>
      </c>
      <c r="K847" s="34">
        <v>37200</v>
      </c>
    </row>
    <row r="848" spans="1:11">
      <c r="A848" t="str">
        <f t="shared" si="13"/>
        <v>Before 12-31-2008Lavaca80</v>
      </c>
      <c r="B848" t="s">
        <v>199</v>
      </c>
      <c r="C848" s="36">
        <v>80</v>
      </c>
      <c r="D848" s="34">
        <v>26320</v>
      </c>
      <c r="E848" s="34">
        <v>30080</v>
      </c>
      <c r="F848" s="34">
        <v>33840</v>
      </c>
      <c r="G848" s="34">
        <v>37520</v>
      </c>
      <c r="H848" s="34">
        <v>40560</v>
      </c>
      <c r="I848" s="34">
        <v>43600</v>
      </c>
      <c r="J848" s="34">
        <v>46560</v>
      </c>
      <c r="K848" s="34">
        <v>49600</v>
      </c>
    </row>
    <row r="849" spans="1:11">
      <c r="A849" t="str">
        <f t="shared" si="13"/>
        <v>Before 12-31-2008Lee30</v>
      </c>
      <c r="B849" s="32" t="s">
        <v>200</v>
      </c>
      <c r="C849" s="36">
        <v>30</v>
      </c>
      <c r="D849" s="34">
        <v>11280</v>
      </c>
      <c r="E849" s="34">
        <v>12900</v>
      </c>
      <c r="F849" s="34">
        <v>14520</v>
      </c>
      <c r="G849" s="34">
        <v>16110</v>
      </c>
      <c r="H849" s="34">
        <v>17400</v>
      </c>
      <c r="I849" s="34">
        <v>18690</v>
      </c>
      <c r="J849" s="34">
        <v>19980</v>
      </c>
      <c r="K849" s="34">
        <v>21270</v>
      </c>
    </row>
    <row r="850" spans="1:11">
      <c r="A850" t="str">
        <f t="shared" si="13"/>
        <v>Before 12-31-2008Lee40</v>
      </c>
      <c r="B850" t="s">
        <v>200</v>
      </c>
      <c r="C850" s="36">
        <v>40</v>
      </c>
      <c r="D850" s="34">
        <v>15040</v>
      </c>
      <c r="E850" s="34">
        <v>17200</v>
      </c>
      <c r="F850" s="34">
        <v>19360</v>
      </c>
      <c r="G850" s="34">
        <v>21480</v>
      </c>
      <c r="H850" s="34">
        <v>23200</v>
      </c>
      <c r="I850" s="34">
        <v>24920</v>
      </c>
      <c r="J850" s="34">
        <v>26640</v>
      </c>
      <c r="K850" s="34">
        <v>28360</v>
      </c>
    </row>
    <row r="851" spans="1:11">
      <c r="A851" t="str">
        <f t="shared" si="13"/>
        <v>Before 12-31-2008Lee50</v>
      </c>
      <c r="B851" t="s">
        <v>200</v>
      </c>
      <c r="C851" s="36">
        <v>50</v>
      </c>
      <c r="D851" s="34">
        <v>18800</v>
      </c>
      <c r="E851" s="34">
        <v>21500</v>
      </c>
      <c r="F851" s="34">
        <v>24200</v>
      </c>
      <c r="G851" s="34">
        <v>26850</v>
      </c>
      <c r="H851" s="34">
        <v>29000</v>
      </c>
      <c r="I851" s="34">
        <v>31150</v>
      </c>
      <c r="J851" s="34">
        <v>33300</v>
      </c>
      <c r="K851" s="34">
        <v>35450</v>
      </c>
    </row>
    <row r="852" spans="1:11">
      <c r="A852" t="str">
        <f t="shared" si="13"/>
        <v>Before 12-31-2008Lee60</v>
      </c>
      <c r="B852" t="s">
        <v>200</v>
      </c>
      <c r="C852" s="36">
        <v>60</v>
      </c>
      <c r="D852" s="34">
        <v>22560</v>
      </c>
      <c r="E852" s="34">
        <v>25800</v>
      </c>
      <c r="F852" s="34">
        <v>29040</v>
      </c>
      <c r="G852" s="34">
        <v>32220</v>
      </c>
      <c r="H852" s="34">
        <v>34800</v>
      </c>
      <c r="I852" s="34">
        <v>37380</v>
      </c>
      <c r="J852" s="34">
        <v>39960</v>
      </c>
      <c r="K852" s="34">
        <v>42540</v>
      </c>
    </row>
    <row r="853" spans="1:11">
      <c r="A853" t="str">
        <f t="shared" si="13"/>
        <v>Before 12-31-2008Lee80</v>
      </c>
      <c r="B853" t="s">
        <v>200</v>
      </c>
      <c r="C853" s="36">
        <v>80</v>
      </c>
      <c r="D853" s="34">
        <v>30080</v>
      </c>
      <c r="E853" s="34">
        <v>34400</v>
      </c>
      <c r="F853" s="34">
        <v>38720</v>
      </c>
      <c r="G853" s="34">
        <v>42960</v>
      </c>
      <c r="H853" s="34">
        <v>46400</v>
      </c>
      <c r="I853" s="34">
        <v>49840</v>
      </c>
      <c r="J853" s="34">
        <v>53280</v>
      </c>
      <c r="K853" s="34">
        <v>56720</v>
      </c>
    </row>
    <row r="854" spans="1:11">
      <c r="A854" t="str">
        <f t="shared" si="13"/>
        <v>Before 12-31-2008Leon30</v>
      </c>
      <c r="B854" s="32" t="s">
        <v>201</v>
      </c>
      <c r="C854" s="36">
        <v>30</v>
      </c>
      <c r="D854" s="34">
        <v>10230</v>
      </c>
      <c r="E854" s="34">
        <v>11670</v>
      </c>
      <c r="F854" s="34">
        <v>13140</v>
      </c>
      <c r="G854" s="34">
        <v>14580</v>
      </c>
      <c r="H854" s="34">
        <v>15750</v>
      </c>
      <c r="I854" s="34">
        <v>16920</v>
      </c>
      <c r="J854" s="34">
        <v>18090</v>
      </c>
      <c r="K854" s="34">
        <v>19260</v>
      </c>
    </row>
    <row r="855" spans="1:11">
      <c r="A855" t="str">
        <f t="shared" si="13"/>
        <v>Before 12-31-2008Leon40</v>
      </c>
      <c r="B855" t="s">
        <v>201</v>
      </c>
      <c r="C855" s="36">
        <v>40</v>
      </c>
      <c r="D855" s="34">
        <v>13640</v>
      </c>
      <c r="E855" s="34">
        <v>15560</v>
      </c>
      <c r="F855" s="34">
        <v>17520</v>
      </c>
      <c r="G855" s="34">
        <v>19440</v>
      </c>
      <c r="H855" s="34">
        <v>21000</v>
      </c>
      <c r="I855" s="34">
        <v>22560</v>
      </c>
      <c r="J855" s="34">
        <v>24120</v>
      </c>
      <c r="K855" s="34">
        <v>25680</v>
      </c>
    </row>
    <row r="856" spans="1:11">
      <c r="A856" t="str">
        <f t="shared" si="13"/>
        <v>Before 12-31-2008Leon50</v>
      </c>
      <c r="B856" t="s">
        <v>201</v>
      </c>
      <c r="C856" s="36">
        <v>50</v>
      </c>
      <c r="D856" s="34">
        <v>17050</v>
      </c>
      <c r="E856" s="34">
        <v>19450</v>
      </c>
      <c r="F856" s="34">
        <v>21900</v>
      </c>
      <c r="G856" s="34">
        <v>24300</v>
      </c>
      <c r="H856" s="34">
        <v>26250</v>
      </c>
      <c r="I856" s="34">
        <v>28200</v>
      </c>
      <c r="J856" s="34">
        <v>30150</v>
      </c>
      <c r="K856" s="34">
        <v>32100</v>
      </c>
    </row>
    <row r="857" spans="1:11">
      <c r="A857" t="str">
        <f t="shared" si="13"/>
        <v>Before 12-31-2008Leon60</v>
      </c>
      <c r="B857" t="s">
        <v>201</v>
      </c>
      <c r="C857" s="36">
        <v>60</v>
      </c>
      <c r="D857" s="34">
        <v>20460</v>
      </c>
      <c r="E857" s="34">
        <v>23340</v>
      </c>
      <c r="F857" s="34">
        <v>26280</v>
      </c>
      <c r="G857" s="34">
        <v>29160</v>
      </c>
      <c r="H857" s="34">
        <v>31500</v>
      </c>
      <c r="I857" s="34">
        <v>33840</v>
      </c>
      <c r="J857" s="34">
        <v>36180</v>
      </c>
      <c r="K857" s="34">
        <v>38520</v>
      </c>
    </row>
    <row r="858" spans="1:11">
      <c r="A858" t="str">
        <f t="shared" si="13"/>
        <v>Before 12-31-2008Leon80</v>
      </c>
      <c r="B858" t="s">
        <v>201</v>
      </c>
      <c r="C858" s="36">
        <v>80</v>
      </c>
      <c r="D858" s="34">
        <v>27280</v>
      </c>
      <c r="E858" s="34">
        <v>31120</v>
      </c>
      <c r="F858" s="34">
        <v>35040</v>
      </c>
      <c r="G858" s="34">
        <v>38880</v>
      </c>
      <c r="H858" s="34">
        <v>42000</v>
      </c>
      <c r="I858" s="34">
        <v>45120</v>
      </c>
      <c r="J858" s="34">
        <v>48240</v>
      </c>
      <c r="K858" s="34">
        <v>51360</v>
      </c>
    </row>
    <row r="859" spans="1:11">
      <c r="A859" t="str">
        <f t="shared" si="13"/>
        <v>Before 12-31-2008Limestone30</v>
      </c>
      <c r="B859" s="32" t="s">
        <v>202</v>
      </c>
      <c r="C859" s="36">
        <v>30</v>
      </c>
      <c r="D859" s="34">
        <v>9990</v>
      </c>
      <c r="E859" s="34">
        <v>11430</v>
      </c>
      <c r="F859" s="34">
        <v>12840</v>
      </c>
      <c r="G859" s="34">
        <v>14280</v>
      </c>
      <c r="H859" s="34">
        <v>15420</v>
      </c>
      <c r="I859" s="34">
        <v>16560</v>
      </c>
      <c r="J859" s="34">
        <v>17700</v>
      </c>
      <c r="K859" s="34">
        <v>18840</v>
      </c>
    </row>
    <row r="860" spans="1:11">
      <c r="A860" t="str">
        <f t="shared" si="13"/>
        <v>Before 12-31-2008Limestone40</v>
      </c>
      <c r="B860" t="s">
        <v>202</v>
      </c>
      <c r="C860" s="36">
        <v>40</v>
      </c>
      <c r="D860" s="34">
        <v>13320</v>
      </c>
      <c r="E860" s="34">
        <v>15240</v>
      </c>
      <c r="F860" s="34">
        <v>17120</v>
      </c>
      <c r="G860" s="34">
        <v>19040</v>
      </c>
      <c r="H860" s="34">
        <v>20560</v>
      </c>
      <c r="I860" s="34">
        <v>22080</v>
      </c>
      <c r="J860" s="34">
        <v>23600</v>
      </c>
      <c r="K860" s="34">
        <v>25120</v>
      </c>
    </row>
    <row r="861" spans="1:11">
      <c r="A861" t="str">
        <f t="shared" si="13"/>
        <v>Before 12-31-2008Limestone50</v>
      </c>
      <c r="B861" t="s">
        <v>202</v>
      </c>
      <c r="C861" s="36">
        <v>50</v>
      </c>
      <c r="D861" s="34">
        <v>16650</v>
      </c>
      <c r="E861" s="34">
        <v>19050</v>
      </c>
      <c r="F861" s="34">
        <v>21400</v>
      </c>
      <c r="G861" s="34">
        <v>23800</v>
      </c>
      <c r="H861" s="34">
        <v>25700</v>
      </c>
      <c r="I861" s="34">
        <v>27600</v>
      </c>
      <c r="J861" s="34">
        <v>29500</v>
      </c>
      <c r="K861" s="34">
        <v>31400</v>
      </c>
    </row>
    <row r="862" spans="1:11">
      <c r="A862" t="str">
        <f t="shared" si="13"/>
        <v>Before 12-31-2008Limestone60</v>
      </c>
      <c r="B862" t="s">
        <v>202</v>
      </c>
      <c r="C862" s="36">
        <v>60</v>
      </c>
      <c r="D862" s="34">
        <v>19980</v>
      </c>
      <c r="E862" s="34">
        <v>22860</v>
      </c>
      <c r="F862" s="34">
        <v>25680</v>
      </c>
      <c r="G862" s="34">
        <v>28560</v>
      </c>
      <c r="H862" s="34">
        <v>30840</v>
      </c>
      <c r="I862" s="34">
        <v>33120</v>
      </c>
      <c r="J862" s="34">
        <v>35400</v>
      </c>
      <c r="K862" s="34">
        <v>37680</v>
      </c>
    </row>
    <row r="863" spans="1:11">
      <c r="A863" t="str">
        <f t="shared" si="13"/>
        <v>Before 12-31-2008Limestone80</v>
      </c>
      <c r="B863" t="s">
        <v>202</v>
      </c>
      <c r="C863" s="36">
        <v>80</v>
      </c>
      <c r="D863" s="34">
        <v>26640</v>
      </c>
      <c r="E863" s="34">
        <v>30480</v>
      </c>
      <c r="F863" s="34">
        <v>34240</v>
      </c>
      <c r="G863" s="34">
        <v>38080</v>
      </c>
      <c r="H863" s="34">
        <v>41120</v>
      </c>
      <c r="I863" s="34">
        <v>44160</v>
      </c>
      <c r="J863" s="34">
        <v>47200</v>
      </c>
      <c r="K863" s="34">
        <v>50240</v>
      </c>
    </row>
    <row r="864" spans="1:11">
      <c r="A864" t="str">
        <f t="shared" si="13"/>
        <v>Before 12-31-2008Lipscomb30</v>
      </c>
      <c r="B864" s="32" t="s">
        <v>203</v>
      </c>
      <c r="C864" s="36">
        <v>30</v>
      </c>
      <c r="D864" s="34">
        <v>10590</v>
      </c>
      <c r="E864" s="34">
        <v>12090</v>
      </c>
      <c r="F864" s="34">
        <v>13590</v>
      </c>
      <c r="G864" s="34">
        <v>15090</v>
      </c>
      <c r="H864" s="34">
        <v>16320</v>
      </c>
      <c r="I864" s="34">
        <v>17520</v>
      </c>
      <c r="J864" s="34">
        <v>18720</v>
      </c>
      <c r="K864" s="34">
        <v>19920</v>
      </c>
    </row>
    <row r="865" spans="1:11">
      <c r="A865" t="str">
        <f t="shared" si="13"/>
        <v>Before 12-31-2008Lipscomb40</v>
      </c>
      <c r="B865" t="s">
        <v>203</v>
      </c>
      <c r="C865" s="36">
        <v>40</v>
      </c>
      <c r="D865" s="34">
        <v>14120</v>
      </c>
      <c r="E865" s="34">
        <v>16120</v>
      </c>
      <c r="F865" s="34">
        <v>18120</v>
      </c>
      <c r="G865" s="34">
        <v>20120</v>
      </c>
      <c r="H865" s="34">
        <v>21760</v>
      </c>
      <c r="I865" s="34">
        <v>23360</v>
      </c>
      <c r="J865" s="34">
        <v>24960</v>
      </c>
      <c r="K865" s="34">
        <v>26560</v>
      </c>
    </row>
    <row r="866" spans="1:11">
      <c r="A866" t="str">
        <f t="shared" si="13"/>
        <v>Before 12-31-2008Lipscomb50</v>
      </c>
      <c r="B866" t="s">
        <v>203</v>
      </c>
      <c r="C866" s="36">
        <v>50</v>
      </c>
      <c r="D866" s="34">
        <v>17650</v>
      </c>
      <c r="E866" s="34">
        <v>20150</v>
      </c>
      <c r="F866" s="34">
        <v>22650</v>
      </c>
      <c r="G866" s="34">
        <v>25150</v>
      </c>
      <c r="H866" s="34">
        <v>27200</v>
      </c>
      <c r="I866" s="34">
        <v>29200</v>
      </c>
      <c r="J866" s="34">
        <v>31200</v>
      </c>
      <c r="K866" s="34">
        <v>33200</v>
      </c>
    </row>
    <row r="867" spans="1:11">
      <c r="A867" t="str">
        <f t="shared" si="13"/>
        <v>Before 12-31-2008Lipscomb60</v>
      </c>
      <c r="B867" t="s">
        <v>203</v>
      </c>
      <c r="C867" s="36">
        <v>60</v>
      </c>
      <c r="D867" s="34">
        <v>21180</v>
      </c>
      <c r="E867" s="34">
        <v>24180</v>
      </c>
      <c r="F867" s="34">
        <v>27180</v>
      </c>
      <c r="G867" s="34">
        <v>30180</v>
      </c>
      <c r="H867" s="34">
        <v>32640</v>
      </c>
      <c r="I867" s="34">
        <v>35040</v>
      </c>
      <c r="J867" s="34">
        <v>37440</v>
      </c>
      <c r="K867" s="34">
        <v>39840</v>
      </c>
    </row>
    <row r="868" spans="1:11">
      <c r="A868" t="str">
        <f t="shared" si="13"/>
        <v>Before 12-31-2008Lipscomb80</v>
      </c>
      <c r="B868" t="s">
        <v>203</v>
      </c>
      <c r="C868" s="36">
        <v>80</v>
      </c>
      <c r="D868" s="34">
        <v>28240</v>
      </c>
      <c r="E868" s="34">
        <v>32240</v>
      </c>
      <c r="F868" s="34">
        <v>36240</v>
      </c>
      <c r="G868" s="34">
        <v>40240</v>
      </c>
      <c r="H868" s="34">
        <v>43520</v>
      </c>
      <c r="I868" s="34">
        <v>46720</v>
      </c>
      <c r="J868" s="34">
        <v>49920</v>
      </c>
      <c r="K868" s="34">
        <v>53120</v>
      </c>
    </row>
    <row r="869" spans="1:11">
      <c r="A869" t="str">
        <f t="shared" si="13"/>
        <v>Before 12-31-2008Live Oak30</v>
      </c>
      <c r="B869" s="32" t="s">
        <v>204</v>
      </c>
      <c r="C869" s="36">
        <v>30</v>
      </c>
      <c r="D869" s="34">
        <v>10260</v>
      </c>
      <c r="E869" s="34">
        <v>11730</v>
      </c>
      <c r="F869" s="34">
        <v>13200</v>
      </c>
      <c r="G869" s="34">
        <v>14640</v>
      </c>
      <c r="H869" s="34">
        <v>15840</v>
      </c>
      <c r="I869" s="34">
        <v>17010</v>
      </c>
      <c r="J869" s="34">
        <v>18180</v>
      </c>
      <c r="K869" s="34">
        <v>19350</v>
      </c>
    </row>
    <row r="870" spans="1:11">
      <c r="A870" t="str">
        <f t="shared" si="13"/>
        <v>Before 12-31-2008Live Oak40</v>
      </c>
      <c r="B870" t="s">
        <v>204</v>
      </c>
      <c r="C870" s="36">
        <v>40</v>
      </c>
      <c r="D870" s="34">
        <v>13680</v>
      </c>
      <c r="E870" s="34">
        <v>15640</v>
      </c>
      <c r="F870" s="34">
        <v>17600</v>
      </c>
      <c r="G870" s="34">
        <v>19520</v>
      </c>
      <c r="H870" s="34">
        <v>21120</v>
      </c>
      <c r="I870" s="34">
        <v>22680</v>
      </c>
      <c r="J870" s="34">
        <v>24240</v>
      </c>
      <c r="K870" s="34">
        <v>25800</v>
      </c>
    </row>
    <row r="871" spans="1:11">
      <c r="A871" t="str">
        <f t="shared" si="13"/>
        <v>Before 12-31-2008Live Oak50</v>
      </c>
      <c r="B871" t="s">
        <v>204</v>
      </c>
      <c r="C871" s="36">
        <v>50</v>
      </c>
      <c r="D871" s="34">
        <v>17100</v>
      </c>
      <c r="E871" s="34">
        <v>19550</v>
      </c>
      <c r="F871" s="34">
        <v>22000</v>
      </c>
      <c r="G871" s="34">
        <v>24400</v>
      </c>
      <c r="H871" s="34">
        <v>26400</v>
      </c>
      <c r="I871" s="34">
        <v>28350</v>
      </c>
      <c r="J871" s="34">
        <v>30300</v>
      </c>
      <c r="K871" s="34">
        <v>32250</v>
      </c>
    </row>
    <row r="872" spans="1:11">
      <c r="A872" t="str">
        <f t="shared" si="13"/>
        <v>Before 12-31-2008Live Oak60</v>
      </c>
      <c r="B872" t="s">
        <v>204</v>
      </c>
      <c r="C872" s="36">
        <v>60</v>
      </c>
      <c r="D872" s="34">
        <v>20520</v>
      </c>
      <c r="E872" s="34">
        <v>23460</v>
      </c>
      <c r="F872" s="34">
        <v>26400</v>
      </c>
      <c r="G872" s="34">
        <v>29280</v>
      </c>
      <c r="H872" s="34">
        <v>31680</v>
      </c>
      <c r="I872" s="34">
        <v>34020</v>
      </c>
      <c r="J872" s="34">
        <v>36360</v>
      </c>
      <c r="K872" s="34">
        <v>38700</v>
      </c>
    </row>
    <row r="873" spans="1:11">
      <c r="A873" t="str">
        <f t="shared" si="13"/>
        <v>Before 12-31-2008Live Oak80</v>
      </c>
      <c r="B873" t="s">
        <v>204</v>
      </c>
      <c r="C873" s="36">
        <v>80</v>
      </c>
      <c r="D873" s="34">
        <v>27360</v>
      </c>
      <c r="E873" s="34">
        <v>31280</v>
      </c>
      <c r="F873" s="34">
        <v>35200</v>
      </c>
      <c r="G873" s="34">
        <v>39040</v>
      </c>
      <c r="H873" s="34">
        <v>42240</v>
      </c>
      <c r="I873" s="34">
        <v>45360</v>
      </c>
      <c r="J873" s="34">
        <v>48480</v>
      </c>
      <c r="K873" s="34">
        <v>51600</v>
      </c>
    </row>
    <row r="874" spans="1:11">
      <c r="A874" t="str">
        <f t="shared" si="13"/>
        <v>Before 12-31-2008Llano30</v>
      </c>
      <c r="B874" s="32" t="s">
        <v>205</v>
      </c>
      <c r="C874" s="36">
        <v>30</v>
      </c>
      <c r="D874" s="34">
        <v>10890</v>
      </c>
      <c r="E874" s="34">
        <v>12450</v>
      </c>
      <c r="F874" s="34">
        <v>14010</v>
      </c>
      <c r="G874" s="34">
        <v>15540</v>
      </c>
      <c r="H874" s="34">
        <v>16800</v>
      </c>
      <c r="I874" s="34">
        <v>18030</v>
      </c>
      <c r="J874" s="34">
        <v>19290</v>
      </c>
      <c r="K874" s="34">
        <v>20520</v>
      </c>
    </row>
    <row r="875" spans="1:11">
      <c r="A875" t="str">
        <f t="shared" si="13"/>
        <v>Before 12-31-2008Llano40</v>
      </c>
      <c r="B875" t="s">
        <v>205</v>
      </c>
      <c r="C875" s="36">
        <v>40</v>
      </c>
      <c r="D875" s="34">
        <v>14520</v>
      </c>
      <c r="E875" s="34">
        <v>16600</v>
      </c>
      <c r="F875" s="34">
        <v>18680</v>
      </c>
      <c r="G875" s="34">
        <v>20720</v>
      </c>
      <c r="H875" s="34">
        <v>22400</v>
      </c>
      <c r="I875" s="34">
        <v>24040</v>
      </c>
      <c r="J875" s="34">
        <v>25720</v>
      </c>
      <c r="K875" s="34">
        <v>27360</v>
      </c>
    </row>
    <row r="876" spans="1:11">
      <c r="A876" t="str">
        <f t="shared" si="13"/>
        <v>Before 12-31-2008Llano50</v>
      </c>
      <c r="B876" t="s">
        <v>205</v>
      </c>
      <c r="C876" s="36">
        <v>50</v>
      </c>
      <c r="D876" s="34">
        <v>18150</v>
      </c>
      <c r="E876" s="34">
        <v>20750</v>
      </c>
      <c r="F876" s="34">
        <v>23350</v>
      </c>
      <c r="G876" s="34">
        <v>25900</v>
      </c>
      <c r="H876" s="34">
        <v>28000</v>
      </c>
      <c r="I876" s="34">
        <v>30050</v>
      </c>
      <c r="J876" s="34">
        <v>32150</v>
      </c>
      <c r="K876" s="34">
        <v>34200</v>
      </c>
    </row>
    <row r="877" spans="1:11">
      <c r="A877" t="str">
        <f t="shared" si="13"/>
        <v>Before 12-31-2008Llano60</v>
      </c>
      <c r="B877" t="s">
        <v>205</v>
      </c>
      <c r="C877" s="36">
        <v>60</v>
      </c>
      <c r="D877" s="34">
        <v>21780</v>
      </c>
      <c r="E877" s="34">
        <v>24900</v>
      </c>
      <c r="F877" s="34">
        <v>28020</v>
      </c>
      <c r="G877" s="34">
        <v>31080</v>
      </c>
      <c r="H877" s="34">
        <v>33600</v>
      </c>
      <c r="I877" s="34">
        <v>36060</v>
      </c>
      <c r="J877" s="34">
        <v>38580</v>
      </c>
      <c r="K877" s="34">
        <v>41040</v>
      </c>
    </row>
    <row r="878" spans="1:11">
      <c r="A878" t="str">
        <f t="shared" si="13"/>
        <v>Before 12-31-2008Llano80</v>
      </c>
      <c r="B878" t="s">
        <v>205</v>
      </c>
      <c r="C878" s="36">
        <v>80</v>
      </c>
      <c r="D878" s="34">
        <v>29040</v>
      </c>
      <c r="E878" s="34">
        <v>33200</v>
      </c>
      <c r="F878" s="34">
        <v>37360</v>
      </c>
      <c r="G878" s="34">
        <v>41440</v>
      </c>
      <c r="H878" s="34">
        <v>44800</v>
      </c>
      <c r="I878" s="34">
        <v>48080</v>
      </c>
      <c r="J878" s="34">
        <v>51440</v>
      </c>
      <c r="K878" s="34">
        <v>54720</v>
      </c>
    </row>
    <row r="879" spans="1:11">
      <c r="A879" t="str">
        <f t="shared" si="13"/>
        <v>Before 12-31-2008Loving30</v>
      </c>
      <c r="B879" s="32" t="s">
        <v>206</v>
      </c>
      <c r="C879" s="36">
        <v>30</v>
      </c>
      <c r="D879" s="34">
        <v>14310</v>
      </c>
      <c r="E879" s="34">
        <v>16380</v>
      </c>
      <c r="F879" s="34">
        <v>18420</v>
      </c>
      <c r="G879" s="34">
        <v>20460</v>
      </c>
      <c r="H879" s="34">
        <v>22110</v>
      </c>
      <c r="I879" s="34">
        <v>23730</v>
      </c>
      <c r="J879" s="34">
        <v>25380</v>
      </c>
      <c r="K879" s="34">
        <v>27000</v>
      </c>
    </row>
    <row r="880" spans="1:11">
      <c r="A880" t="str">
        <f t="shared" si="13"/>
        <v>Before 12-31-2008Loving40</v>
      </c>
      <c r="B880" t="s">
        <v>206</v>
      </c>
      <c r="C880" s="36">
        <v>40</v>
      </c>
      <c r="D880" s="34">
        <v>19080</v>
      </c>
      <c r="E880" s="34">
        <v>21840</v>
      </c>
      <c r="F880" s="34">
        <v>24560</v>
      </c>
      <c r="G880" s="34">
        <v>27280</v>
      </c>
      <c r="H880" s="34">
        <v>29480</v>
      </c>
      <c r="I880" s="34">
        <v>31640</v>
      </c>
      <c r="J880" s="34">
        <v>33840</v>
      </c>
      <c r="K880" s="34">
        <v>36000</v>
      </c>
    </row>
    <row r="881" spans="1:11">
      <c r="A881" t="str">
        <f t="shared" si="13"/>
        <v>Before 12-31-2008Loving50</v>
      </c>
      <c r="B881" t="s">
        <v>206</v>
      </c>
      <c r="C881" s="36">
        <v>50</v>
      </c>
      <c r="D881" s="34">
        <v>23850</v>
      </c>
      <c r="E881" s="34">
        <v>27300</v>
      </c>
      <c r="F881" s="34">
        <v>30700</v>
      </c>
      <c r="G881" s="34">
        <v>34100</v>
      </c>
      <c r="H881" s="34">
        <v>36850</v>
      </c>
      <c r="I881" s="34">
        <v>39550</v>
      </c>
      <c r="J881" s="34">
        <v>42300</v>
      </c>
      <c r="K881" s="34">
        <v>45000</v>
      </c>
    </row>
    <row r="882" spans="1:11">
      <c r="A882" t="str">
        <f t="shared" si="13"/>
        <v>Before 12-31-2008Loving60</v>
      </c>
      <c r="B882" t="s">
        <v>206</v>
      </c>
      <c r="C882" s="36">
        <v>60</v>
      </c>
      <c r="D882" s="34">
        <v>28620</v>
      </c>
      <c r="E882" s="34">
        <v>32760</v>
      </c>
      <c r="F882" s="34">
        <v>36840</v>
      </c>
      <c r="G882" s="34">
        <v>40920</v>
      </c>
      <c r="H882" s="34">
        <v>44220</v>
      </c>
      <c r="I882" s="34">
        <v>47460</v>
      </c>
      <c r="J882" s="34">
        <v>50760</v>
      </c>
      <c r="K882" s="34">
        <v>54000</v>
      </c>
    </row>
    <row r="883" spans="1:11">
      <c r="A883" t="str">
        <f t="shared" si="13"/>
        <v>Before 12-31-2008Loving80</v>
      </c>
      <c r="B883" t="s">
        <v>206</v>
      </c>
      <c r="C883" s="36">
        <v>80</v>
      </c>
      <c r="D883" s="34">
        <v>38160</v>
      </c>
      <c r="E883" s="34">
        <v>43680</v>
      </c>
      <c r="F883" s="34">
        <v>49120</v>
      </c>
      <c r="G883" s="34">
        <v>54560</v>
      </c>
      <c r="H883" s="34">
        <v>58960</v>
      </c>
      <c r="I883" s="34">
        <v>63280</v>
      </c>
      <c r="J883" s="34">
        <v>67680</v>
      </c>
      <c r="K883" s="34">
        <v>72000</v>
      </c>
    </row>
    <row r="884" spans="1:11">
      <c r="A884" t="str">
        <f t="shared" si="13"/>
        <v>Before 12-31-2008Lynn30</v>
      </c>
      <c r="B884" s="32" t="s">
        <v>207</v>
      </c>
      <c r="C884" s="36">
        <v>30</v>
      </c>
      <c r="D884" s="34">
        <v>9840</v>
      </c>
      <c r="E884" s="34">
        <v>11220</v>
      </c>
      <c r="F884" s="34">
        <v>12630</v>
      </c>
      <c r="G884" s="34">
        <v>14040</v>
      </c>
      <c r="H884" s="34">
        <v>15150</v>
      </c>
      <c r="I884" s="34">
        <v>16290</v>
      </c>
      <c r="J884" s="34">
        <v>17400</v>
      </c>
      <c r="K884" s="34">
        <v>18540</v>
      </c>
    </row>
    <row r="885" spans="1:11">
      <c r="A885" t="str">
        <f t="shared" si="13"/>
        <v>Before 12-31-2008Lynn40</v>
      </c>
      <c r="B885" t="s">
        <v>207</v>
      </c>
      <c r="C885" s="36">
        <v>40</v>
      </c>
      <c r="D885" s="34">
        <v>13120</v>
      </c>
      <c r="E885" s="34">
        <v>14960</v>
      </c>
      <c r="F885" s="34">
        <v>16840</v>
      </c>
      <c r="G885" s="34">
        <v>18720</v>
      </c>
      <c r="H885" s="34">
        <v>20200</v>
      </c>
      <c r="I885" s="34">
        <v>21720</v>
      </c>
      <c r="J885" s="34">
        <v>23200</v>
      </c>
      <c r="K885" s="34">
        <v>24720</v>
      </c>
    </row>
    <row r="886" spans="1:11">
      <c r="A886" t="str">
        <f t="shared" si="13"/>
        <v>Before 12-31-2008Lynn50</v>
      </c>
      <c r="B886" t="s">
        <v>207</v>
      </c>
      <c r="C886" s="36">
        <v>50</v>
      </c>
      <c r="D886" s="34">
        <v>16400</v>
      </c>
      <c r="E886" s="34">
        <v>18700</v>
      </c>
      <c r="F886" s="34">
        <v>21050</v>
      </c>
      <c r="G886" s="34">
        <v>23400</v>
      </c>
      <c r="H886" s="34">
        <v>25250</v>
      </c>
      <c r="I886" s="34">
        <v>27150</v>
      </c>
      <c r="J886" s="34">
        <v>29000</v>
      </c>
      <c r="K886" s="34">
        <v>30900</v>
      </c>
    </row>
    <row r="887" spans="1:11">
      <c r="A887" t="str">
        <f t="shared" si="13"/>
        <v>Before 12-31-2008Lynn60</v>
      </c>
      <c r="B887" t="s">
        <v>207</v>
      </c>
      <c r="C887" s="36">
        <v>60</v>
      </c>
      <c r="D887" s="34">
        <v>19680</v>
      </c>
      <c r="E887" s="34">
        <v>22440</v>
      </c>
      <c r="F887" s="34">
        <v>25260</v>
      </c>
      <c r="G887" s="34">
        <v>28080</v>
      </c>
      <c r="H887" s="34">
        <v>30300</v>
      </c>
      <c r="I887" s="34">
        <v>32580</v>
      </c>
      <c r="J887" s="34">
        <v>34800</v>
      </c>
      <c r="K887" s="34">
        <v>37080</v>
      </c>
    </row>
    <row r="888" spans="1:11">
      <c r="A888" t="str">
        <f t="shared" si="13"/>
        <v>Before 12-31-2008Lynn80</v>
      </c>
      <c r="B888" t="s">
        <v>207</v>
      </c>
      <c r="C888" s="36">
        <v>80</v>
      </c>
      <c r="D888" s="34">
        <v>26240</v>
      </c>
      <c r="E888" s="34">
        <v>29920</v>
      </c>
      <c r="F888" s="34">
        <v>33680</v>
      </c>
      <c r="G888" s="34">
        <v>37440</v>
      </c>
      <c r="H888" s="34">
        <v>40400</v>
      </c>
      <c r="I888" s="34">
        <v>43440</v>
      </c>
      <c r="J888" s="34">
        <v>46400</v>
      </c>
      <c r="K888" s="34">
        <v>49440</v>
      </c>
    </row>
    <row r="889" spans="1:11">
      <c r="A889" t="str">
        <f t="shared" si="13"/>
        <v>Before 12-31-2008Madison30</v>
      </c>
      <c r="B889" s="32" t="s">
        <v>208</v>
      </c>
      <c r="C889" s="36">
        <v>30</v>
      </c>
      <c r="D889" s="34">
        <v>9780</v>
      </c>
      <c r="E889" s="34">
        <v>11160</v>
      </c>
      <c r="F889" s="34">
        <v>12570</v>
      </c>
      <c r="G889" s="34">
        <v>13950</v>
      </c>
      <c r="H889" s="34">
        <v>15090</v>
      </c>
      <c r="I889" s="34">
        <v>16200</v>
      </c>
      <c r="J889" s="34">
        <v>17310</v>
      </c>
      <c r="K889" s="34">
        <v>18420</v>
      </c>
    </row>
    <row r="890" spans="1:11">
      <c r="A890" t="str">
        <f t="shared" si="13"/>
        <v>Before 12-31-2008Madison40</v>
      </c>
      <c r="B890" t="s">
        <v>208</v>
      </c>
      <c r="C890" s="36">
        <v>40</v>
      </c>
      <c r="D890" s="34">
        <v>13040</v>
      </c>
      <c r="E890" s="34">
        <v>14880</v>
      </c>
      <c r="F890" s="34">
        <v>16760</v>
      </c>
      <c r="G890" s="34">
        <v>18600</v>
      </c>
      <c r="H890" s="34">
        <v>20120</v>
      </c>
      <c r="I890" s="34">
        <v>21600</v>
      </c>
      <c r="J890" s="34">
        <v>23080</v>
      </c>
      <c r="K890" s="34">
        <v>24560</v>
      </c>
    </row>
    <row r="891" spans="1:11">
      <c r="A891" t="str">
        <f t="shared" si="13"/>
        <v>Before 12-31-2008Madison50</v>
      </c>
      <c r="B891" t="s">
        <v>208</v>
      </c>
      <c r="C891" s="36">
        <v>50</v>
      </c>
      <c r="D891" s="34">
        <v>16300</v>
      </c>
      <c r="E891" s="34">
        <v>18600</v>
      </c>
      <c r="F891" s="34">
        <v>20950</v>
      </c>
      <c r="G891" s="34">
        <v>23250</v>
      </c>
      <c r="H891" s="34">
        <v>25150</v>
      </c>
      <c r="I891" s="34">
        <v>27000</v>
      </c>
      <c r="J891" s="34">
        <v>28850</v>
      </c>
      <c r="K891" s="34">
        <v>30700</v>
      </c>
    </row>
    <row r="892" spans="1:11">
      <c r="A892" t="str">
        <f t="shared" si="13"/>
        <v>Before 12-31-2008Madison60</v>
      </c>
      <c r="B892" t="s">
        <v>208</v>
      </c>
      <c r="C892" s="36">
        <v>60</v>
      </c>
      <c r="D892" s="34">
        <v>19560</v>
      </c>
      <c r="E892" s="34">
        <v>22320</v>
      </c>
      <c r="F892" s="34">
        <v>25140</v>
      </c>
      <c r="G892" s="34">
        <v>27900</v>
      </c>
      <c r="H892" s="34">
        <v>30180</v>
      </c>
      <c r="I892" s="34">
        <v>32400</v>
      </c>
      <c r="J892" s="34">
        <v>34620</v>
      </c>
      <c r="K892" s="34">
        <v>36840</v>
      </c>
    </row>
    <row r="893" spans="1:11">
      <c r="A893" t="str">
        <f t="shared" si="13"/>
        <v>Before 12-31-2008Madison80</v>
      </c>
      <c r="B893" t="s">
        <v>208</v>
      </c>
      <c r="C893" s="36">
        <v>80</v>
      </c>
      <c r="D893" s="34">
        <v>26080</v>
      </c>
      <c r="E893" s="34">
        <v>29760</v>
      </c>
      <c r="F893" s="34">
        <v>33520</v>
      </c>
      <c r="G893" s="34">
        <v>37200</v>
      </c>
      <c r="H893" s="34">
        <v>40240</v>
      </c>
      <c r="I893" s="34">
        <v>43200</v>
      </c>
      <c r="J893" s="34">
        <v>46160</v>
      </c>
      <c r="K893" s="34">
        <v>49120</v>
      </c>
    </row>
    <row r="894" spans="1:11">
      <c r="A894" t="str">
        <f t="shared" si="13"/>
        <v>Before 12-31-2008Marion30</v>
      </c>
      <c r="B894" s="32" t="s">
        <v>209</v>
      </c>
      <c r="C894" s="36">
        <v>30</v>
      </c>
      <c r="D894" s="34">
        <v>9780</v>
      </c>
      <c r="E894" s="34">
        <v>11160</v>
      </c>
      <c r="F894" s="34">
        <v>12570</v>
      </c>
      <c r="G894" s="34">
        <v>13950</v>
      </c>
      <c r="H894" s="34">
        <v>15090</v>
      </c>
      <c r="I894" s="34">
        <v>16200</v>
      </c>
      <c r="J894" s="34">
        <v>17310</v>
      </c>
      <c r="K894" s="34">
        <v>18420</v>
      </c>
    </row>
    <row r="895" spans="1:11">
      <c r="A895" t="str">
        <f t="shared" si="13"/>
        <v>Before 12-31-2008Marion40</v>
      </c>
      <c r="B895" t="s">
        <v>209</v>
      </c>
      <c r="C895" s="36">
        <v>40</v>
      </c>
      <c r="D895" s="34">
        <v>13040</v>
      </c>
      <c r="E895" s="34">
        <v>14880</v>
      </c>
      <c r="F895" s="34">
        <v>16760</v>
      </c>
      <c r="G895" s="34">
        <v>18600</v>
      </c>
      <c r="H895" s="34">
        <v>20120</v>
      </c>
      <c r="I895" s="34">
        <v>21600</v>
      </c>
      <c r="J895" s="34">
        <v>23080</v>
      </c>
      <c r="K895" s="34">
        <v>24560</v>
      </c>
    </row>
    <row r="896" spans="1:11">
      <c r="A896" t="str">
        <f t="shared" si="13"/>
        <v>Before 12-31-2008Marion50</v>
      </c>
      <c r="B896" t="s">
        <v>209</v>
      </c>
      <c r="C896" s="36">
        <v>50</v>
      </c>
      <c r="D896" s="34">
        <v>16300</v>
      </c>
      <c r="E896" s="34">
        <v>18600</v>
      </c>
      <c r="F896" s="34">
        <v>20950</v>
      </c>
      <c r="G896" s="34">
        <v>23250</v>
      </c>
      <c r="H896" s="34">
        <v>25150</v>
      </c>
      <c r="I896" s="34">
        <v>27000</v>
      </c>
      <c r="J896" s="34">
        <v>28850</v>
      </c>
      <c r="K896" s="34">
        <v>30700</v>
      </c>
    </row>
    <row r="897" spans="1:11">
      <c r="A897" t="str">
        <f t="shared" si="13"/>
        <v>Before 12-31-2008Marion60</v>
      </c>
      <c r="B897" t="s">
        <v>209</v>
      </c>
      <c r="C897" s="36">
        <v>60</v>
      </c>
      <c r="D897" s="34">
        <v>19560</v>
      </c>
      <c r="E897" s="34">
        <v>22320</v>
      </c>
      <c r="F897" s="34">
        <v>25140</v>
      </c>
      <c r="G897" s="34">
        <v>27900</v>
      </c>
      <c r="H897" s="34">
        <v>30180</v>
      </c>
      <c r="I897" s="34">
        <v>32400</v>
      </c>
      <c r="J897" s="34">
        <v>34620</v>
      </c>
      <c r="K897" s="34">
        <v>36840</v>
      </c>
    </row>
    <row r="898" spans="1:11">
      <c r="A898" t="str">
        <f t="shared" si="13"/>
        <v>Before 12-31-2008Marion80</v>
      </c>
      <c r="B898" t="s">
        <v>209</v>
      </c>
      <c r="C898" s="36">
        <v>80</v>
      </c>
      <c r="D898" s="34">
        <v>26080</v>
      </c>
      <c r="E898" s="34">
        <v>29760</v>
      </c>
      <c r="F898" s="34">
        <v>33520</v>
      </c>
      <c r="G898" s="34">
        <v>37200</v>
      </c>
      <c r="H898" s="34">
        <v>40240</v>
      </c>
      <c r="I898" s="34">
        <v>43200</v>
      </c>
      <c r="J898" s="34">
        <v>46160</v>
      </c>
      <c r="K898" s="34">
        <v>49120</v>
      </c>
    </row>
    <row r="899" spans="1:11">
      <c r="A899" t="str">
        <f t="shared" si="13"/>
        <v>Before 12-31-2008Martin30</v>
      </c>
      <c r="B899" s="32" t="s">
        <v>210</v>
      </c>
      <c r="C899" s="36">
        <v>30</v>
      </c>
      <c r="D899" s="34">
        <v>9780</v>
      </c>
      <c r="E899" s="34">
        <v>11160</v>
      </c>
      <c r="F899" s="34">
        <v>12570</v>
      </c>
      <c r="G899" s="34">
        <v>13950</v>
      </c>
      <c r="H899" s="34">
        <v>15090</v>
      </c>
      <c r="I899" s="34">
        <v>16200</v>
      </c>
      <c r="J899" s="34">
        <v>17310</v>
      </c>
      <c r="K899" s="34">
        <v>18420</v>
      </c>
    </row>
    <row r="900" spans="1:11">
      <c r="A900" t="str">
        <f t="shared" si="13"/>
        <v>Before 12-31-2008Martin40</v>
      </c>
      <c r="B900" t="s">
        <v>210</v>
      </c>
      <c r="C900" s="36">
        <v>40</v>
      </c>
      <c r="D900" s="34">
        <v>13040</v>
      </c>
      <c r="E900" s="34">
        <v>14880</v>
      </c>
      <c r="F900" s="34">
        <v>16760</v>
      </c>
      <c r="G900" s="34">
        <v>18600</v>
      </c>
      <c r="H900" s="34">
        <v>20120</v>
      </c>
      <c r="I900" s="34">
        <v>21600</v>
      </c>
      <c r="J900" s="34">
        <v>23080</v>
      </c>
      <c r="K900" s="34">
        <v>24560</v>
      </c>
    </row>
    <row r="901" spans="1:11">
      <c r="A901" t="str">
        <f t="shared" ref="A901:A964" si="14">CONCATENATE($B$1,B901,C901)</f>
        <v>Before 12-31-2008Martin50</v>
      </c>
      <c r="B901" t="s">
        <v>210</v>
      </c>
      <c r="C901" s="36">
        <v>50</v>
      </c>
      <c r="D901" s="34">
        <v>16300</v>
      </c>
      <c r="E901" s="34">
        <v>18600</v>
      </c>
      <c r="F901" s="34">
        <v>20950</v>
      </c>
      <c r="G901" s="34">
        <v>23250</v>
      </c>
      <c r="H901" s="34">
        <v>25150</v>
      </c>
      <c r="I901" s="34">
        <v>27000</v>
      </c>
      <c r="J901" s="34">
        <v>28850</v>
      </c>
      <c r="K901" s="34">
        <v>30700</v>
      </c>
    </row>
    <row r="902" spans="1:11">
      <c r="A902" t="str">
        <f t="shared" si="14"/>
        <v>Before 12-31-2008Martin60</v>
      </c>
      <c r="B902" t="s">
        <v>210</v>
      </c>
      <c r="C902" s="36">
        <v>60</v>
      </c>
      <c r="D902" s="34">
        <v>19560</v>
      </c>
      <c r="E902" s="34">
        <v>22320</v>
      </c>
      <c r="F902" s="34">
        <v>25140</v>
      </c>
      <c r="G902" s="34">
        <v>27900</v>
      </c>
      <c r="H902" s="34">
        <v>30180</v>
      </c>
      <c r="I902" s="34">
        <v>32400</v>
      </c>
      <c r="J902" s="34">
        <v>34620</v>
      </c>
      <c r="K902" s="34">
        <v>36840</v>
      </c>
    </row>
    <row r="903" spans="1:11">
      <c r="A903" t="str">
        <f t="shared" si="14"/>
        <v>Before 12-31-2008Martin80</v>
      </c>
      <c r="B903" t="s">
        <v>210</v>
      </c>
      <c r="C903" s="36">
        <v>80</v>
      </c>
      <c r="D903" s="34">
        <v>26080</v>
      </c>
      <c r="E903" s="34">
        <v>29760</v>
      </c>
      <c r="F903" s="34">
        <v>33520</v>
      </c>
      <c r="G903" s="34">
        <v>37200</v>
      </c>
      <c r="H903" s="34">
        <v>40240</v>
      </c>
      <c r="I903" s="34">
        <v>43200</v>
      </c>
      <c r="J903" s="34">
        <v>46160</v>
      </c>
      <c r="K903" s="34">
        <v>49120</v>
      </c>
    </row>
    <row r="904" spans="1:11">
      <c r="A904" t="str">
        <f t="shared" si="14"/>
        <v>Before 12-31-2008Mason30</v>
      </c>
      <c r="B904" s="32" t="s">
        <v>211</v>
      </c>
      <c r="C904" s="36">
        <v>30</v>
      </c>
      <c r="D904" s="34">
        <v>10740</v>
      </c>
      <c r="E904" s="34">
        <v>12300</v>
      </c>
      <c r="F904" s="34">
        <v>13830</v>
      </c>
      <c r="G904" s="34">
        <v>15360</v>
      </c>
      <c r="H904" s="34">
        <v>16590</v>
      </c>
      <c r="I904" s="34">
        <v>17820</v>
      </c>
      <c r="J904" s="34">
        <v>19050</v>
      </c>
      <c r="K904" s="34">
        <v>20280</v>
      </c>
    </row>
    <row r="905" spans="1:11">
      <c r="A905" t="str">
        <f t="shared" si="14"/>
        <v>Before 12-31-2008Mason40</v>
      </c>
      <c r="B905" t="s">
        <v>211</v>
      </c>
      <c r="C905" s="36">
        <v>40</v>
      </c>
      <c r="D905" s="34">
        <v>14320</v>
      </c>
      <c r="E905" s="34">
        <v>16400</v>
      </c>
      <c r="F905" s="34">
        <v>18440</v>
      </c>
      <c r="G905" s="34">
        <v>20480</v>
      </c>
      <c r="H905" s="34">
        <v>22120</v>
      </c>
      <c r="I905" s="34">
        <v>23760</v>
      </c>
      <c r="J905" s="34">
        <v>25400</v>
      </c>
      <c r="K905" s="34">
        <v>27040</v>
      </c>
    </row>
    <row r="906" spans="1:11">
      <c r="A906" t="str">
        <f t="shared" si="14"/>
        <v>Before 12-31-2008Mason50</v>
      </c>
      <c r="B906" t="s">
        <v>211</v>
      </c>
      <c r="C906" s="36">
        <v>50</v>
      </c>
      <c r="D906" s="34">
        <v>17900</v>
      </c>
      <c r="E906" s="34">
        <v>20500</v>
      </c>
      <c r="F906" s="34">
        <v>23050</v>
      </c>
      <c r="G906" s="34">
        <v>25600</v>
      </c>
      <c r="H906" s="34">
        <v>27650</v>
      </c>
      <c r="I906" s="34">
        <v>29700</v>
      </c>
      <c r="J906" s="34">
        <v>31750</v>
      </c>
      <c r="K906" s="34">
        <v>33800</v>
      </c>
    </row>
    <row r="907" spans="1:11">
      <c r="A907" t="str">
        <f t="shared" si="14"/>
        <v>Before 12-31-2008Mason60</v>
      </c>
      <c r="B907" t="s">
        <v>211</v>
      </c>
      <c r="C907" s="36">
        <v>60</v>
      </c>
      <c r="D907" s="34">
        <v>21480</v>
      </c>
      <c r="E907" s="34">
        <v>24600</v>
      </c>
      <c r="F907" s="34">
        <v>27660</v>
      </c>
      <c r="G907" s="34">
        <v>30720</v>
      </c>
      <c r="H907" s="34">
        <v>33180</v>
      </c>
      <c r="I907" s="34">
        <v>35640</v>
      </c>
      <c r="J907" s="34">
        <v>38100</v>
      </c>
      <c r="K907" s="34">
        <v>40560</v>
      </c>
    </row>
    <row r="908" spans="1:11">
      <c r="A908" t="str">
        <f t="shared" si="14"/>
        <v>Before 12-31-2008Mason80</v>
      </c>
      <c r="B908" t="s">
        <v>211</v>
      </c>
      <c r="C908" s="36">
        <v>80</v>
      </c>
      <c r="D908" s="34">
        <v>28640</v>
      </c>
      <c r="E908" s="34">
        <v>32800</v>
      </c>
      <c r="F908" s="34">
        <v>36880</v>
      </c>
      <c r="G908" s="34">
        <v>40960</v>
      </c>
      <c r="H908" s="34">
        <v>44240</v>
      </c>
      <c r="I908" s="34">
        <v>47520</v>
      </c>
      <c r="J908" s="34">
        <v>50800</v>
      </c>
      <c r="K908" s="34">
        <v>54080</v>
      </c>
    </row>
    <row r="909" spans="1:11">
      <c r="A909" t="str">
        <f t="shared" si="14"/>
        <v>Before 12-31-2008Matagorda30</v>
      </c>
      <c r="B909" s="32" t="s">
        <v>212</v>
      </c>
      <c r="C909" s="36">
        <v>30</v>
      </c>
      <c r="D909" s="34">
        <v>10830</v>
      </c>
      <c r="E909" s="34">
        <v>12360</v>
      </c>
      <c r="F909" s="34">
        <v>13920</v>
      </c>
      <c r="G909" s="34">
        <v>15450</v>
      </c>
      <c r="H909" s="34">
        <v>16680</v>
      </c>
      <c r="I909" s="34">
        <v>17910</v>
      </c>
      <c r="J909" s="34">
        <v>19170</v>
      </c>
      <c r="K909" s="34">
        <v>20400</v>
      </c>
    </row>
    <row r="910" spans="1:11">
      <c r="A910" t="str">
        <f t="shared" si="14"/>
        <v>Before 12-31-2008Matagorda40</v>
      </c>
      <c r="B910" t="s">
        <v>212</v>
      </c>
      <c r="C910" s="36">
        <v>40</v>
      </c>
      <c r="D910" s="34">
        <v>14440</v>
      </c>
      <c r="E910" s="34">
        <v>16480</v>
      </c>
      <c r="F910" s="34">
        <v>18560</v>
      </c>
      <c r="G910" s="34">
        <v>20600</v>
      </c>
      <c r="H910" s="34">
        <v>22240</v>
      </c>
      <c r="I910" s="34">
        <v>23880</v>
      </c>
      <c r="J910" s="34">
        <v>25560</v>
      </c>
      <c r="K910" s="34">
        <v>27200</v>
      </c>
    </row>
    <row r="911" spans="1:11">
      <c r="A911" t="str">
        <f t="shared" si="14"/>
        <v>Before 12-31-2008Matagorda50</v>
      </c>
      <c r="B911" t="s">
        <v>212</v>
      </c>
      <c r="C911" s="36">
        <v>50</v>
      </c>
      <c r="D911" s="34">
        <v>18050</v>
      </c>
      <c r="E911" s="34">
        <v>20600</v>
      </c>
      <c r="F911" s="34">
        <v>23200</v>
      </c>
      <c r="G911" s="34">
        <v>25750</v>
      </c>
      <c r="H911" s="34">
        <v>27800</v>
      </c>
      <c r="I911" s="34">
        <v>29850</v>
      </c>
      <c r="J911" s="34">
        <v>31950</v>
      </c>
      <c r="K911" s="34">
        <v>34000</v>
      </c>
    </row>
    <row r="912" spans="1:11">
      <c r="A912" t="str">
        <f t="shared" si="14"/>
        <v>Before 12-31-2008Matagorda60</v>
      </c>
      <c r="B912" t="s">
        <v>212</v>
      </c>
      <c r="C912" s="36">
        <v>60</v>
      </c>
      <c r="D912" s="34">
        <v>21660</v>
      </c>
      <c r="E912" s="34">
        <v>24720</v>
      </c>
      <c r="F912" s="34">
        <v>27840</v>
      </c>
      <c r="G912" s="34">
        <v>30900</v>
      </c>
      <c r="H912" s="34">
        <v>33360</v>
      </c>
      <c r="I912" s="34">
        <v>35820</v>
      </c>
      <c r="J912" s="34">
        <v>38340</v>
      </c>
      <c r="K912" s="34">
        <v>40800</v>
      </c>
    </row>
    <row r="913" spans="1:11">
      <c r="A913" t="str">
        <f t="shared" si="14"/>
        <v>Before 12-31-2008Matagorda80</v>
      </c>
      <c r="B913" t="s">
        <v>212</v>
      </c>
      <c r="C913" s="36">
        <v>80</v>
      </c>
      <c r="D913" s="34">
        <v>28880</v>
      </c>
      <c r="E913" s="34">
        <v>32960</v>
      </c>
      <c r="F913" s="34">
        <v>37120</v>
      </c>
      <c r="G913" s="34">
        <v>41200</v>
      </c>
      <c r="H913" s="34">
        <v>44480</v>
      </c>
      <c r="I913" s="34">
        <v>47760</v>
      </c>
      <c r="J913" s="34">
        <v>51120</v>
      </c>
      <c r="K913" s="34">
        <v>54400</v>
      </c>
    </row>
    <row r="914" spans="1:11">
      <c r="A914" t="str">
        <f t="shared" si="14"/>
        <v>Before 12-31-2008Maverick30</v>
      </c>
      <c r="B914" s="32" t="s">
        <v>213</v>
      </c>
      <c r="C914" s="36">
        <v>30</v>
      </c>
      <c r="D914" s="34">
        <v>10320</v>
      </c>
      <c r="E914" s="34">
        <v>11820</v>
      </c>
      <c r="F914" s="34">
        <v>13290</v>
      </c>
      <c r="G914" s="34">
        <v>14760</v>
      </c>
      <c r="H914" s="34">
        <v>15930</v>
      </c>
      <c r="I914" s="34">
        <v>17130</v>
      </c>
      <c r="J914" s="34">
        <v>18300</v>
      </c>
      <c r="K914" s="34">
        <v>19470</v>
      </c>
    </row>
    <row r="915" spans="1:11">
      <c r="A915" t="str">
        <f t="shared" si="14"/>
        <v>Before 12-31-2008Maverick40</v>
      </c>
      <c r="B915" t="s">
        <v>213</v>
      </c>
      <c r="C915" s="36">
        <v>40</v>
      </c>
      <c r="D915" s="34">
        <v>13760</v>
      </c>
      <c r="E915" s="34">
        <v>15760</v>
      </c>
      <c r="F915" s="34">
        <v>17720</v>
      </c>
      <c r="G915" s="34">
        <v>19680</v>
      </c>
      <c r="H915" s="34">
        <v>21240</v>
      </c>
      <c r="I915" s="34">
        <v>22840</v>
      </c>
      <c r="J915" s="34">
        <v>24400</v>
      </c>
      <c r="K915" s="34">
        <v>25960</v>
      </c>
    </row>
    <row r="916" spans="1:11">
      <c r="A916" t="str">
        <f t="shared" si="14"/>
        <v>Before 12-31-2008Maverick50</v>
      </c>
      <c r="B916" t="s">
        <v>213</v>
      </c>
      <c r="C916" s="36">
        <v>50</v>
      </c>
      <c r="D916" s="34">
        <v>17200</v>
      </c>
      <c r="E916" s="34">
        <v>19700</v>
      </c>
      <c r="F916" s="34">
        <v>22150</v>
      </c>
      <c r="G916" s="34">
        <v>24600</v>
      </c>
      <c r="H916" s="34">
        <v>26550</v>
      </c>
      <c r="I916" s="34">
        <v>28550</v>
      </c>
      <c r="J916" s="34">
        <v>30500</v>
      </c>
      <c r="K916" s="34">
        <v>32450</v>
      </c>
    </row>
    <row r="917" spans="1:11">
      <c r="A917" t="str">
        <f t="shared" si="14"/>
        <v>Before 12-31-2008Maverick60</v>
      </c>
      <c r="B917" t="s">
        <v>213</v>
      </c>
      <c r="C917" s="36">
        <v>60</v>
      </c>
      <c r="D917" s="34">
        <v>20640</v>
      </c>
      <c r="E917" s="34">
        <v>23640</v>
      </c>
      <c r="F917" s="34">
        <v>26580</v>
      </c>
      <c r="G917" s="34">
        <v>29520</v>
      </c>
      <c r="H917" s="34">
        <v>31860</v>
      </c>
      <c r="I917" s="34">
        <v>34260</v>
      </c>
      <c r="J917" s="34">
        <v>36600</v>
      </c>
      <c r="K917" s="34">
        <v>38940</v>
      </c>
    </row>
    <row r="918" spans="1:11">
      <c r="A918" t="str">
        <f t="shared" si="14"/>
        <v>Before 12-31-2008Maverick80</v>
      </c>
      <c r="B918" t="s">
        <v>213</v>
      </c>
      <c r="C918" s="36">
        <v>80</v>
      </c>
      <c r="D918" s="34">
        <v>27520</v>
      </c>
      <c r="E918" s="34">
        <v>31520</v>
      </c>
      <c r="F918" s="34">
        <v>35440</v>
      </c>
      <c r="G918" s="34">
        <v>39360</v>
      </c>
      <c r="H918" s="34">
        <v>42480</v>
      </c>
      <c r="I918" s="34">
        <v>45680</v>
      </c>
      <c r="J918" s="34">
        <v>48800</v>
      </c>
      <c r="K918" s="34">
        <v>51920</v>
      </c>
    </row>
    <row r="919" spans="1:11">
      <c r="A919" t="str">
        <f t="shared" si="14"/>
        <v>Before 12-31-2008McCulloch30</v>
      </c>
      <c r="B919" s="32" t="s">
        <v>214</v>
      </c>
      <c r="C919" s="36">
        <v>30</v>
      </c>
      <c r="D919" s="34">
        <v>9780</v>
      </c>
      <c r="E919" s="34">
        <v>11160</v>
      </c>
      <c r="F919" s="34">
        <v>12570</v>
      </c>
      <c r="G919" s="34">
        <v>13950</v>
      </c>
      <c r="H919" s="34">
        <v>15090</v>
      </c>
      <c r="I919" s="34">
        <v>16200</v>
      </c>
      <c r="J919" s="34">
        <v>17310</v>
      </c>
      <c r="K919" s="34">
        <v>18420</v>
      </c>
    </row>
    <row r="920" spans="1:11">
      <c r="A920" t="str">
        <f t="shared" si="14"/>
        <v>Before 12-31-2008McCulloch40</v>
      </c>
      <c r="B920" t="s">
        <v>214</v>
      </c>
      <c r="C920" s="36">
        <v>40</v>
      </c>
      <c r="D920" s="34">
        <v>13040</v>
      </c>
      <c r="E920" s="34">
        <v>14880</v>
      </c>
      <c r="F920" s="34">
        <v>16760</v>
      </c>
      <c r="G920" s="34">
        <v>18600</v>
      </c>
      <c r="H920" s="34">
        <v>20120</v>
      </c>
      <c r="I920" s="34">
        <v>21600</v>
      </c>
      <c r="J920" s="34">
        <v>23080</v>
      </c>
      <c r="K920" s="34">
        <v>24560</v>
      </c>
    </row>
    <row r="921" spans="1:11">
      <c r="A921" t="str">
        <f t="shared" si="14"/>
        <v>Before 12-31-2008McCulloch50</v>
      </c>
      <c r="B921" t="s">
        <v>214</v>
      </c>
      <c r="C921" s="36">
        <v>50</v>
      </c>
      <c r="D921" s="34">
        <v>16300</v>
      </c>
      <c r="E921" s="34">
        <v>18600</v>
      </c>
      <c r="F921" s="34">
        <v>20950</v>
      </c>
      <c r="G921" s="34">
        <v>23250</v>
      </c>
      <c r="H921" s="34">
        <v>25150</v>
      </c>
      <c r="I921" s="34">
        <v>27000</v>
      </c>
      <c r="J921" s="34">
        <v>28850</v>
      </c>
      <c r="K921" s="34">
        <v>30700</v>
      </c>
    </row>
    <row r="922" spans="1:11">
      <c r="A922" t="str">
        <f t="shared" si="14"/>
        <v>Before 12-31-2008McCulloch60</v>
      </c>
      <c r="B922" t="s">
        <v>214</v>
      </c>
      <c r="C922" s="36">
        <v>60</v>
      </c>
      <c r="D922" s="34">
        <v>19560</v>
      </c>
      <c r="E922" s="34">
        <v>22320</v>
      </c>
      <c r="F922" s="34">
        <v>25140</v>
      </c>
      <c r="G922" s="34">
        <v>27900</v>
      </c>
      <c r="H922" s="34">
        <v>30180</v>
      </c>
      <c r="I922" s="34">
        <v>32400</v>
      </c>
      <c r="J922" s="34">
        <v>34620</v>
      </c>
      <c r="K922" s="34">
        <v>36840</v>
      </c>
    </row>
    <row r="923" spans="1:11">
      <c r="A923" t="str">
        <f t="shared" si="14"/>
        <v>Before 12-31-2008McCulloch80</v>
      </c>
      <c r="B923" t="s">
        <v>214</v>
      </c>
      <c r="C923" s="36">
        <v>80</v>
      </c>
      <c r="D923" s="34">
        <v>26080</v>
      </c>
      <c r="E923" s="34">
        <v>29760</v>
      </c>
      <c r="F923" s="34">
        <v>33520</v>
      </c>
      <c r="G923" s="34">
        <v>37200</v>
      </c>
      <c r="H923" s="34">
        <v>40240</v>
      </c>
      <c r="I923" s="34">
        <v>43200</v>
      </c>
      <c r="J923" s="34">
        <v>46160</v>
      </c>
      <c r="K923" s="34">
        <v>49120</v>
      </c>
    </row>
    <row r="924" spans="1:11">
      <c r="A924" t="str">
        <f t="shared" si="14"/>
        <v>Before 12-31-2008McMullen30</v>
      </c>
      <c r="B924" s="32" t="s">
        <v>215</v>
      </c>
      <c r="C924" s="36">
        <v>30</v>
      </c>
      <c r="D924" s="34">
        <v>10110</v>
      </c>
      <c r="E924" s="34">
        <v>11580</v>
      </c>
      <c r="F924" s="34">
        <v>13020</v>
      </c>
      <c r="G924" s="34">
        <v>14460</v>
      </c>
      <c r="H924" s="34">
        <v>15630</v>
      </c>
      <c r="I924" s="34">
        <v>16770</v>
      </c>
      <c r="J924" s="34">
        <v>17940</v>
      </c>
      <c r="K924" s="34">
        <v>19080</v>
      </c>
    </row>
    <row r="925" spans="1:11">
      <c r="A925" t="str">
        <f t="shared" si="14"/>
        <v>Before 12-31-2008McMullen40</v>
      </c>
      <c r="B925" t="s">
        <v>215</v>
      </c>
      <c r="C925" s="36">
        <v>40</v>
      </c>
      <c r="D925" s="34">
        <v>13480</v>
      </c>
      <c r="E925" s="34">
        <v>15440</v>
      </c>
      <c r="F925" s="34">
        <v>17360</v>
      </c>
      <c r="G925" s="34">
        <v>19280</v>
      </c>
      <c r="H925" s="34">
        <v>20840</v>
      </c>
      <c r="I925" s="34">
        <v>22360</v>
      </c>
      <c r="J925" s="34">
        <v>23920</v>
      </c>
      <c r="K925" s="34">
        <v>25440</v>
      </c>
    </row>
    <row r="926" spans="1:11">
      <c r="A926" t="str">
        <f t="shared" si="14"/>
        <v>Before 12-31-2008McMullen50</v>
      </c>
      <c r="B926" t="s">
        <v>215</v>
      </c>
      <c r="C926" s="36">
        <v>50</v>
      </c>
      <c r="D926" s="34">
        <v>16850</v>
      </c>
      <c r="E926" s="34">
        <v>19300</v>
      </c>
      <c r="F926" s="34">
        <v>21700</v>
      </c>
      <c r="G926" s="34">
        <v>24100</v>
      </c>
      <c r="H926" s="34">
        <v>26050</v>
      </c>
      <c r="I926" s="34">
        <v>27950</v>
      </c>
      <c r="J926" s="34">
        <v>29900</v>
      </c>
      <c r="K926" s="34">
        <v>31800</v>
      </c>
    </row>
    <row r="927" spans="1:11">
      <c r="A927" t="str">
        <f t="shared" si="14"/>
        <v>Before 12-31-2008McMullen60</v>
      </c>
      <c r="B927" t="s">
        <v>215</v>
      </c>
      <c r="C927" s="36">
        <v>60</v>
      </c>
      <c r="D927" s="34">
        <v>20220</v>
      </c>
      <c r="E927" s="34">
        <v>23160</v>
      </c>
      <c r="F927" s="34">
        <v>26040</v>
      </c>
      <c r="G927" s="34">
        <v>28920</v>
      </c>
      <c r="H927" s="34">
        <v>31260</v>
      </c>
      <c r="I927" s="34">
        <v>33540</v>
      </c>
      <c r="J927" s="34">
        <v>35880</v>
      </c>
      <c r="K927" s="34">
        <v>38160</v>
      </c>
    </row>
    <row r="928" spans="1:11">
      <c r="A928" t="str">
        <f t="shared" si="14"/>
        <v>Before 12-31-2008McMullen80</v>
      </c>
      <c r="B928" t="s">
        <v>215</v>
      </c>
      <c r="C928" s="36">
        <v>80</v>
      </c>
      <c r="D928" s="34">
        <v>26960</v>
      </c>
      <c r="E928" s="34">
        <v>30880</v>
      </c>
      <c r="F928" s="34">
        <v>34720</v>
      </c>
      <c r="G928" s="34">
        <v>38560</v>
      </c>
      <c r="H928" s="34">
        <v>41680</v>
      </c>
      <c r="I928" s="34">
        <v>44720</v>
      </c>
      <c r="J928" s="34">
        <v>47840</v>
      </c>
      <c r="K928" s="34">
        <v>50880</v>
      </c>
    </row>
    <row r="929" spans="1:11">
      <c r="A929" t="str">
        <f t="shared" si="14"/>
        <v>Before 12-31-2008Medina30</v>
      </c>
      <c r="B929" s="32" t="s">
        <v>216</v>
      </c>
      <c r="C929" s="36">
        <v>30</v>
      </c>
      <c r="D929" s="34">
        <v>10920</v>
      </c>
      <c r="E929" s="34">
        <v>12480</v>
      </c>
      <c r="F929" s="34">
        <v>14040</v>
      </c>
      <c r="G929" s="34">
        <v>15570</v>
      </c>
      <c r="H929" s="34">
        <v>16830</v>
      </c>
      <c r="I929" s="34">
        <v>18090</v>
      </c>
      <c r="J929" s="34">
        <v>19320</v>
      </c>
      <c r="K929" s="34">
        <v>20580</v>
      </c>
    </row>
    <row r="930" spans="1:11">
      <c r="A930" t="str">
        <f t="shared" si="14"/>
        <v>Before 12-31-2008Medina40</v>
      </c>
      <c r="B930" t="s">
        <v>216</v>
      </c>
      <c r="C930" s="36">
        <v>40</v>
      </c>
      <c r="D930" s="34">
        <v>14560</v>
      </c>
      <c r="E930" s="34">
        <v>16640</v>
      </c>
      <c r="F930" s="34">
        <v>18720</v>
      </c>
      <c r="G930" s="34">
        <v>20760</v>
      </c>
      <c r="H930" s="34">
        <v>22440</v>
      </c>
      <c r="I930" s="34">
        <v>24120</v>
      </c>
      <c r="J930" s="34">
        <v>25760</v>
      </c>
      <c r="K930" s="34">
        <v>27440</v>
      </c>
    </row>
    <row r="931" spans="1:11">
      <c r="A931" t="str">
        <f t="shared" si="14"/>
        <v>Before 12-31-2008Medina50</v>
      </c>
      <c r="B931" t="s">
        <v>216</v>
      </c>
      <c r="C931" s="36">
        <v>50</v>
      </c>
      <c r="D931" s="34">
        <v>18200</v>
      </c>
      <c r="E931" s="34">
        <v>20800</v>
      </c>
      <c r="F931" s="34">
        <v>23400</v>
      </c>
      <c r="G931" s="34">
        <v>25950</v>
      </c>
      <c r="H931" s="34">
        <v>28050</v>
      </c>
      <c r="I931" s="34">
        <v>30150</v>
      </c>
      <c r="J931" s="34">
        <v>32200</v>
      </c>
      <c r="K931" s="34">
        <v>34300</v>
      </c>
    </row>
    <row r="932" spans="1:11">
      <c r="A932" t="str">
        <f t="shared" si="14"/>
        <v>Before 12-31-2008Medina60</v>
      </c>
      <c r="B932" t="s">
        <v>216</v>
      </c>
      <c r="C932" s="36">
        <v>60</v>
      </c>
      <c r="D932" s="34">
        <v>21840</v>
      </c>
      <c r="E932" s="34">
        <v>24960</v>
      </c>
      <c r="F932" s="34">
        <v>28080</v>
      </c>
      <c r="G932" s="34">
        <v>31140</v>
      </c>
      <c r="H932" s="34">
        <v>33660</v>
      </c>
      <c r="I932" s="34">
        <v>36180</v>
      </c>
      <c r="J932" s="34">
        <v>38640</v>
      </c>
      <c r="K932" s="34">
        <v>41160</v>
      </c>
    </row>
    <row r="933" spans="1:11">
      <c r="A933" t="str">
        <f t="shared" si="14"/>
        <v>Before 12-31-2008Medina80</v>
      </c>
      <c r="B933" t="s">
        <v>216</v>
      </c>
      <c r="C933" s="36">
        <v>80</v>
      </c>
      <c r="D933" s="34">
        <v>29120</v>
      </c>
      <c r="E933" s="34">
        <v>33280</v>
      </c>
      <c r="F933" s="34">
        <v>37440</v>
      </c>
      <c r="G933" s="34">
        <v>41520</v>
      </c>
      <c r="H933" s="34">
        <v>44880</v>
      </c>
      <c r="I933" s="34">
        <v>48240</v>
      </c>
      <c r="J933" s="34">
        <v>51520</v>
      </c>
      <c r="K933" s="34">
        <v>54880</v>
      </c>
    </row>
    <row r="934" spans="1:11">
      <c r="A934" t="str">
        <f t="shared" si="14"/>
        <v>Before 12-31-2008Menard30</v>
      </c>
      <c r="B934" s="32" t="s">
        <v>217</v>
      </c>
      <c r="C934" s="36">
        <v>30</v>
      </c>
      <c r="D934" s="34">
        <v>9840</v>
      </c>
      <c r="E934" s="34">
        <v>11220</v>
      </c>
      <c r="F934" s="34">
        <v>12630</v>
      </c>
      <c r="G934" s="34">
        <v>14040</v>
      </c>
      <c r="H934" s="34">
        <v>15150</v>
      </c>
      <c r="I934" s="34">
        <v>16290</v>
      </c>
      <c r="J934" s="34">
        <v>17400</v>
      </c>
      <c r="K934" s="34">
        <v>18540</v>
      </c>
    </row>
    <row r="935" spans="1:11">
      <c r="A935" t="str">
        <f t="shared" si="14"/>
        <v>Before 12-31-2008Menard40</v>
      </c>
      <c r="B935" t="s">
        <v>217</v>
      </c>
      <c r="C935" s="36">
        <v>40</v>
      </c>
      <c r="D935" s="34">
        <v>13120</v>
      </c>
      <c r="E935" s="34">
        <v>14960</v>
      </c>
      <c r="F935" s="34">
        <v>16840</v>
      </c>
      <c r="G935" s="34">
        <v>18720</v>
      </c>
      <c r="H935" s="34">
        <v>20200</v>
      </c>
      <c r="I935" s="34">
        <v>21720</v>
      </c>
      <c r="J935" s="34">
        <v>23200</v>
      </c>
      <c r="K935" s="34">
        <v>24720</v>
      </c>
    </row>
    <row r="936" spans="1:11">
      <c r="A936" t="str">
        <f t="shared" si="14"/>
        <v>Before 12-31-2008Menard50</v>
      </c>
      <c r="B936" t="s">
        <v>217</v>
      </c>
      <c r="C936" s="36">
        <v>50</v>
      </c>
      <c r="D936" s="34">
        <v>16400</v>
      </c>
      <c r="E936" s="34">
        <v>18700</v>
      </c>
      <c r="F936" s="34">
        <v>21050</v>
      </c>
      <c r="G936" s="34">
        <v>23400</v>
      </c>
      <c r="H936" s="34">
        <v>25250</v>
      </c>
      <c r="I936" s="34">
        <v>27150</v>
      </c>
      <c r="J936" s="34">
        <v>29000</v>
      </c>
      <c r="K936" s="34">
        <v>30900</v>
      </c>
    </row>
    <row r="937" spans="1:11">
      <c r="A937" t="str">
        <f t="shared" si="14"/>
        <v>Before 12-31-2008Menard60</v>
      </c>
      <c r="B937" t="s">
        <v>217</v>
      </c>
      <c r="C937" s="36">
        <v>60</v>
      </c>
      <c r="D937" s="34">
        <v>19680</v>
      </c>
      <c r="E937" s="34">
        <v>22440</v>
      </c>
      <c r="F937" s="34">
        <v>25260</v>
      </c>
      <c r="G937" s="34">
        <v>28080</v>
      </c>
      <c r="H937" s="34">
        <v>30300</v>
      </c>
      <c r="I937" s="34">
        <v>32580</v>
      </c>
      <c r="J937" s="34">
        <v>34800</v>
      </c>
      <c r="K937" s="34">
        <v>37080</v>
      </c>
    </row>
    <row r="938" spans="1:11">
      <c r="A938" t="str">
        <f t="shared" si="14"/>
        <v>Before 12-31-2008Menard80</v>
      </c>
      <c r="B938" t="s">
        <v>217</v>
      </c>
      <c r="C938" s="36">
        <v>80</v>
      </c>
      <c r="D938" s="34">
        <v>26240</v>
      </c>
      <c r="E938" s="34">
        <v>29920</v>
      </c>
      <c r="F938" s="34">
        <v>33680</v>
      </c>
      <c r="G938" s="34">
        <v>37440</v>
      </c>
      <c r="H938" s="34">
        <v>40400</v>
      </c>
      <c r="I938" s="34">
        <v>43440</v>
      </c>
      <c r="J938" s="34">
        <v>46400</v>
      </c>
      <c r="K938" s="34">
        <v>49440</v>
      </c>
    </row>
    <row r="939" spans="1:11">
      <c r="A939" t="str">
        <f t="shared" si="14"/>
        <v>Before 12-31-2008Milam30</v>
      </c>
      <c r="B939" s="32" t="s">
        <v>218</v>
      </c>
      <c r="C939" s="36">
        <v>30</v>
      </c>
      <c r="D939" s="34">
        <v>10860</v>
      </c>
      <c r="E939" s="34">
        <v>12390</v>
      </c>
      <c r="F939" s="34">
        <v>13950</v>
      </c>
      <c r="G939" s="34">
        <v>15480</v>
      </c>
      <c r="H939" s="34">
        <v>16740</v>
      </c>
      <c r="I939" s="34">
        <v>17970</v>
      </c>
      <c r="J939" s="34">
        <v>19200</v>
      </c>
      <c r="K939" s="34">
        <v>20460</v>
      </c>
    </row>
    <row r="940" spans="1:11">
      <c r="A940" t="str">
        <f t="shared" si="14"/>
        <v>Before 12-31-2008Milam40</v>
      </c>
      <c r="B940" t="s">
        <v>218</v>
      </c>
      <c r="C940" s="36">
        <v>40</v>
      </c>
      <c r="D940" s="34">
        <v>14480</v>
      </c>
      <c r="E940" s="34">
        <v>16520</v>
      </c>
      <c r="F940" s="34">
        <v>18600</v>
      </c>
      <c r="G940" s="34">
        <v>20640</v>
      </c>
      <c r="H940" s="34">
        <v>22320</v>
      </c>
      <c r="I940" s="34">
        <v>23960</v>
      </c>
      <c r="J940" s="34">
        <v>25600</v>
      </c>
      <c r="K940" s="34">
        <v>27280</v>
      </c>
    </row>
    <row r="941" spans="1:11">
      <c r="A941" t="str">
        <f t="shared" si="14"/>
        <v>Before 12-31-2008Milam50</v>
      </c>
      <c r="B941" t="s">
        <v>218</v>
      </c>
      <c r="C941" s="36">
        <v>50</v>
      </c>
      <c r="D941" s="34">
        <v>18100</v>
      </c>
      <c r="E941" s="34">
        <v>20650</v>
      </c>
      <c r="F941" s="34">
        <v>23250</v>
      </c>
      <c r="G941" s="34">
        <v>25800</v>
      </c>
      <c r="H941" s="34">
        <v>27900</v>
      </c>
      <c r="I941" s="34">
        <v>29950</v>
      </c>
      <c r="J941" s="34">
        <v>32000</v>
      </c>
      <c r="K941" s="34">
        <v>34100</v>
      </c>
    </row>
    <row r="942" spans="1:11">
      <c r="A942" t="str">
        <f t="shared" si="14"/>
        <v>Before 12-31-2008Milam60</v>
      </c>
      <c r="B942" t="s">
        <v>218</v>
      </c>
      <c r="C942" s="36">
        <v>60</v>
      </c>
      <c r="D942" s="34">
        <v>21720</v>
      </c>
      <c r="E942" s="34">
        <v>24780</v>
      </c>
      <c r="F942" s="34">
        <v>27900</v>
      </c>
      <c r="G942" s="34">
        <v>30960</v>
      </c>
      <c r="H942" s="34">
        <v>33480</v>
      </c>
      <c r="I942" s="34">
        <v>35940</v>
      </c>
      <c r="J942" s="34">
        <v>38400</v>
      </c>
      <c r="K942" s="34">
        <v>40920</v>
      </c>
    </row>
    <row r="943" spans="1:11">
      <c r="A943" t="str">
        <f t="shared" si="14"/>
        <v>Before 12-31-2008Milam80</v>
      </c>
      <c r="B943" t="s">
        <v>218</v>
      </c>
      <c r="C943" s="36">
        <v>80</v>
      </c>
      <c r="D943" s="34">
        <v>28960</v>
      </c>
      <c r="E943" s="34">
        <v>33040</v>
      </c>
      <c r="F943" s="34">
        <v>37200</v>
      </c>
      <c r="G943" s="34">
        <v>41280</v>
      </c>
      <c r="H943" s="34">
        <v>44640</v>
      </c>
      <c r="I943" s="34">
        <v>47920</v>
      </c>
      <c r="J943" s="34">
        <v>51200</v>
      </c>
      <c r="K943" s="34">
        <v>54560</v>
      </c>
    </row>
    <row r="944" spans="1:11">
      <c r="A944" t="str">
        <f t="shared" si="14"/>
        <v>Before 12-31-2008Mills30</v>
      </c>
      <c r="B944" s="32" t="s">
        <v>219</v>
      </c>
      <c r="C944" s="36">
        <v>30</v>
      </c>
      <c r="D944" s="34">
        <v>10050</v>
      </c>
      <c r="E944" s="34">
        <v>11490</v>
      </c>
      <c r="F944" s="34">
        <v>12930</v>
      </c>
      <c r="G944" s="34">
        <v>14340</v>
      </c>
      <c r="H944" s="34">
        <v>15510</v>
      </c>
      <c r="I944" s="34">
        <v>16650</v>
      </c>
      <c r="J944" s="34">
        <v>17790</v>
      </c>
      <c r="K944" s="34">
        <v>18930</v>
      </c>
    </row>
    <row r="945" spans="1:11">
      <c r="A945" t="str">
        <f t="shared" si="14"/>
        <v>Before 12-31-2008Mills40</v>
      </c>
      <c r="B945" t="s">
        <v>219</v>
      </c>
      <c r="C945" s="36">
        <v>40</v>
      </c>
      <c r="D945" s="34">
        <v>13400</v>
      </c>
      <c r="E945" s="34">
        <v>15320</v>
      </c>
      <c r="F945" s="34">
        <v>17240</v>
      </c>
      <c r="G945" s="34">
        <v>19120</v>
      </c>
      <c r="H945" s="34">
        <v>20680</v>
      </c>
      <c r="I945" s="34">
        <v>22200</v>
      </c>
      <c r="J945" s="34">
        <v>23720</v>
      </c>
      <c r="K945" s="34">
        <v>25240</v>
      </c>
    </row>
    <row r="946" spans="1:11">
      <c r="A946" t="str">
        <f t="shared" si="14"/>
        <v>Before 12-31-2008Mills50</v>
      </c>
      <c r="B946" t="s">
        <v>219</v>
      </c>
      <c r="C946" s="36">
        <v>50</v>
      </c>
      <c r="D946" s="34">
        <v>16750</v>
      </c>
      <c r="E946" s="34">
        <v>19150</v>
      </c>
      <c r="F946" s="34">
        <v>21550</v>
      </c>
      <c r="G946" s="34">
        <v>23900</v>
      </c>
      <c r="H946" s="34">
        <v>25850</v>
      </c>
      <c r="I946" s="34">
        <v>27750</v>
      </c>
      <c r="J946" s="34">
        <v>29650</v>
      </c>
      <c r="K946" s="34">
        <v>31550</v>
      </c>
    </row>
    <row r="947" spans="1:11">
      <c r="A947" t="str">
        <f t="shared" si="14"/>
        <v>Before 12-31-2008Mills60</v>
      </c>
      <c r="B947" t="s">
        <v>219</v>
      </c>
      <c r="C947" s="36">
        <v>60</v>
      </c>
      <c r="D947" s="34">
        <v>20100</v>
      </c>
      <c r="E947" s="34">
        <v>22980</v>
      </c>
      <c r="F947" s="34">
        <v>25860</v>
      </c>
      <c r="G947" s="34">
        <v>28680</v>
      </c>
      <c r="H947" s="34">
        <v>31020</v>
      </c>
      <c r="I947" s="34">
        <v>33300</v>
      </c>
      <c r="J947" s="34">
        <v>35580</v>
      </c>
      <c r="K947" s="34">
        <v>37860</v>
      </c>
    </row>
    <row r="948" spans="1:11">
      <c r="A948" t="str">
        <f t="shared" si="14"/>
        <v>Before 12-31-2008Mills80</v>
      </c>
      <c r="B948" t="s">
        <v>219</v>
      </c>
      <c r="C948" s="36">
        <v>80</v>
      </c>
      <c r="D948" s="34">
        <v>26800</v>
      </c>
      <c r="E948" s="34">
        <v>30640</v>
      </c>
      <c r="F948" s="34">
        <v>34480</v>
      </c>
      <c r="G948" s="34">
        <v>38240</v>
      </c>
      <c r="H948" s="34">
        <v>41360</v>
      </c>
      <c r="I948" s="34">
        <v>44400</v>
      </c>
      <c r="J948" s="34">
        <v>47440</v>
      </c>
      <c r="K948" s="34">
        <v>50480</v>
      </c>
    </row>
    <row r="949" spans="1:11">
      <c r="A949" t="str">
        <f t="shared" si="14"/>
        <v>Before 12-31-2008Mitchell30</v>
      </c>
      <c r="B949" s="32" t="s">
        <v>220</v>
      </c>
      <c r="C949" s="36">
        <v>30</v>
      </c>
      <c r="D949" s="34">
        <v>9780</v>
      </c>
      <c r="E949" s="34">
        <v>11160</v>
      </c>
      <c r="F949" s="34">
        <v>12570</v>
      </c>
      <c r="G949" s="34">
        <v>13950</v>
      </c>
      <c r="H949" s="34">
        <v>15090</v>
      </c>
      <c r="I949" s="34">
        <v>16200</v>
      </c>
      <c r="J949" s="34">
        <v>17310</v>
      </c>
      <c r="K949" s="34">
        <v>18420</v>
      </c>
    </row>
    <row r="950" spans="1:11">
      <c r="A950" t="str">
        <f t="shared" si="14"/>
        <v>Before 12-31-2008Mitchell40</v>
      </c>
      <c r="B950" t="s">
        <v>220</v>
      </c>
      <c r="C950" s="36">
        <v>40</v>
      </c>
      <c r="D950" s="34">
        <v>13040</v>
      </c>
      <c r="E950" s="34">
        <v>14880</v>
      </c>
      <c r="F950" s="34">
        <v>16760</v>
      </c>
      <c r="G950" s="34">
        <v>18600</v>
      </c>
      <c r="H950" s="34">
        <v>20120</v>
      </c>
      <c r="I950" s="34">
        <v>21600</v>
      </c>
      <c r="J950" s="34">
        <v>23080</v>
      </c>
      <c r="K950" s="34">
        <v>24560</v>
      </c>
    </row>
    <row r="951" spans="1:11">
      <c r="A951" t="str">
        <f t="shared" si="14"/>
        <v>Before 12-31-2008Mitchell50</v>
      </c>
      <c r="B951" t="s">
        <v>220</v>
      </c>
      <c r="C951" s="36">
        <v>50</v>
      </c>
      <c r="D951" s="34">
        <v>16300</v>
      </c>
      <c r="E951" s="34">
        <v>18600</v>
      </c>
      <c r="F951" s="34">
        <v>20950</v>
      </c>
      <c r="G951" s="34">
        <v>23250</v>
      </c>
      <c r="H951" s="34">
        <v>25150</v>
      </c>
      <c r="I951" s="34">
        <v>27000</v>
      </c>
      <c r="J951" s="34">
        <v>28850</v>
      </c>
      <c r="K951" s="34">
        <v>30700</v>
      </c>
    </row>
    <row r="952" spans="1:11">
      <c r="A952" t="str">
        <f t="shared" si="14"/>
        <v>Before 12-31-2008Mitchell60</v>
      </c>
      <c r="B952" t="s">
        <v>220</v>
      </c>
      <c r="C952" s="36">
        <v>60</v>
      </c>
      <c r="D952" s="34">
        <v>19560</v>
      </c>
      <c r="E952" s="34">
        <v>22320</v>
      </c>
      <c r="F952" s="34">
        <v>25140</v>
      </c>
      <c r="G952" s="34">
        <v>27900</v>
      </c>
      <c r="H952" s="34">
        <v>30180</v>
      </c>
      <c r="I952" s="34">
        <v>32400</v>
      </c>
      <c r="J952" s="34">
        <v>34620</v>
      </c>
      <c r="K952" s="34">
        <v>36840</v>
      </c>
    </row>
    <row r="953" spans="1:11">
      <c r="A953" t="str">
        <f t="shared" si="14"/>
        <v>Before 12-31-2008Mitchell80</v>
      </c>
      <c r="B953" t="s">
        <v>220</v>
      </c>
      <c r="C953" s="36">
        <v>80</v>
      </c>
      <c r="D953" s="34">
        <v>26080</v>
      </c>
      <c r="E953" s="34">
        <v>29760</v>
      </c>
      <c r="F953" s="34">
        <v>33520</v>
      </c>
      <c r="G953" s="34">
        <v>37200</v>
      </c>
      <c r="H953" s="34">
        <v>40240</v>
      </c>
      <c r="I953" s="34">
        <v>43200</v>
      </c>
      <c r="J953" s="34">
        <v>46160</v>
      </c>
      <c r="K953" s="34">
        <v>49120</v>
      </c>
    </row>
    <row r="954" spans="1:11">
      <c r="A954" t="str">
        <f t="shared" si="14"/>
        <v>Before 12-31-2008Montague30</v>
      </c>
      <c r="B954" s="32" t="s">
        <v>221</v>
      </c>
      <c r="C954" s="36">
        <v>30</v>
      </c>
      <c r="D954" s="34">
        <v>10260</v>
      </c>
      <c r="E954" s="34">
        <v>11730</v>
      </c>
      <c r="F954" s="34">
        <v>13200</v>
      </c>
      <c r="G954" s="34">
        <v>14640</v>
      </c>
      <c r="H954" s="34">
        <v>15840</v>
      </c>
      <c r="I954" s="34">
        <v>17010</v>
      </c>
      <c r="J954" s="34">
        <v>18180</v>
      </c>
      <c r="K954" s="34">
        <v>19350</v>
      </c>
    </row>
    <row r="955" spans="1:11">
      <c r="A955" t="str">
        <f t="shared" si="14"/>
        <v>Before 12-31-2008Montague40</v>
      </c>
      <c r="B955" t="s">
        <v>221</v>
      </c>
      <c r="C955" s="36">
        <v>40</v>
      </c>
      <c r="D955" s="34">
        <v>13680</v>
      </c>
      <c r="E955" s="34">
        <v>15640</v>
      </c>
      <c r="F955" s="34">
        <v>17600</v>
      </c>
      <c r="G955" s="34">
        <v>19520</v>
      </c>
      <c r="H955" s="34">
        <v>21120</v>
      </c>
      <c r="I955" s="34">
        <v>22680</v>
      </c>
      <c r="J955" s="34">
        <v>24240</v>
      </c>
      <c r="K955" s="34">
        <v>25800</v>
      </c>
    </row>
    <row r="956" spans="1:11">
      <c r="A956" t="str">
        <f t="shared" si="14"/>
        <v>Before 12-31-2008Montague50</v>
      </c>
      <c r="B956" t="s">
        <v>221</v>
      </c>
      <c r="C956" s="36">
        <v>50</v>
      </c>
      <c r="D956" s="34">
        <v>17100</v>
      </c>
      <c r="E956" s="34">
        <v>19550</v>
      </c>
      <c r="F956" s="34">
        <v>22000</v>
      </c>
      <c r="G956" s="34">
        <v>24400</v>
      </c>
      <c r="H956" s="34">
        <v>26400</v>
      </c>
      <c r="I956" s="34">
        <v>28350</v>
      </c>
      <c r="J956" s="34">
        <v>30300</v>
      </c>
      <c r="K956" s="34">
        <v>32250</v>
      </c>
    </row>
    <row r="957" spans="1:11">
      <c r="A957" t="str">
        <f t="shared" si="14"/>
        <v>Before 12-31-2008Montague60</v>
      </c>
      <c r="B957" t="s">
        <v>221</v>
      </c>
      <c r="C957" s="36">
        <v>60</v>
      </c>
      <c r="D957" s="34">
        <v>20520</v>
      </c>
      <c r="E957" s="34">
        <v>23460</v>
      </c>
      <c r="F957" s="34">
        <v>26400</v>
      </c>
      <c r="G957" s="34">
        <v>29280</v>
      </c>
      <c r="H957" s="34">
        <v>31680</v>
      </c>
      <c r="I957" s="34">
        <v>34020</v>
      </c>
      <c r="J957" s="34">
        <v>36360</v>
      </c>
      <c r="K957" s="34">
        <v>38700</v>
      </c>
    </row>
    <row r="958" spans="1:11">
      <c r="A958" t="str">
        <f t="shared" si="14"/>
        <v>Before 12-31-2008Montague80</v>
      </c>
      <c r="B958" t="s">
        <v>221</v>
      </c>
      <c r="C958" s="36">
        <v>80</v>
      </c>
      <c r="D958" s="34">
        <v>27360</v>
      </c>
      <c r="E958" s="34">
        <v>31280</v>
      </c>
      <c r="F958" s="34">
        <v>35200</v>
      </c>
      <c r="G958" s="34">
        <v>39040</v>
      </c>
      <c r="H958" s="34">
        <v>42240</v>
      </c>
      <c r="I958" s="34">
        <v>45360</v>
      </c>
      <c r="J958" s="34">
        <v>48480</v>
      </c>
      <c r="K958" s="34">
        <v>51600</v>
      </c>
    </row>
    <row r="959" spans="1:11">
      <c r="A959" t="str">
        <f t="shared" si="14"/>
        <v>Before 12-31-2008Moore30</v>
      </c>
      <c r="B959" s="32" t="s">
        <v>222</v>
      </c>
      <c r="C959" s="36">
        <v>30</v>
      </c>
      <c r="D959" s="34">
        <v>10170</v>
      </c>
      <c r="E959" s="34">
        <v>11640</v>
      </c>
      <c r="F959" s="34">
        <v>13080</v>
      </c>
      <c r="G959" s="34">
        <v>14520</v>
      </c>
      <c r="H959" s="34">
        <v>15690</v>
      </c>
      <c r="I959" s="34">
        <v>16860</v>
      </c>
      <c r="J959" s="34">
        <v>18030</v>
      </c>
      <c r="K959" s="34">
        <v>19170</v>
      </c>
    </row>
    <row r="960" spans="1:11">
      <c r="A960" t="str">
        <f t="shared" si="14"/>
        <v>Before 12-31-2008Moore40</v>
      </c>
      <c r="B960" t="s">
        <v>222</v>
      </c>
      <c r="C960" s="36">
        <v>40</v>
      </c>
      <c r="D960" s="34">
        <v>13560</v>
      </c>
      <c r="E960" s="34">
        <v>15520</v>
      </c>
      <c r="F960" s="34">
        <v>17440</v>
      </c>
      <c r="G960" s="34">
        <v>19360</v>
      </c>
      <c r="H960" s="34">
        <v>20920</v>
      </c>
      <c r="I960" s="34">
        <v>22480</v>
      </c>
      <c r="J960" s="34">
        <v>24040</v>
      </c>
      <c r="K960" s="34">
        <v>25560</v>
      </c>
    </row>
    <row r="961" spans="1:11">
      <c r="A961" t="str">
        <f t="shared" si="14"/>
        <v>Before 12-31-2008Moore50</v>
      </c>
      <c r="B961" t="s">
        <v>222</v>
      </c>
      <c r="C961" s="36">
        <v>50</v>
      </c>
      <c r="D961" s="34">
        <v>16950</v>
      </c>
      <c r="E961" s="34">
        <v>19400</v>
      </c>
      <c r="F961" s="34">
        <v>21800</v>
      </c>
      <c r="G961" s="34">
        <v>24200</v>
      </c>
      <c r="H961" s="34">
        <v>26150</v>
      </c>
      <c r="I961" s="34">
        <v>28100</v>
      </c>
      <c r="J961" s="34">
        <v>30050</v>
      </c>
      <c r="K961" s="34">
        <v>31950</v>
      </c>
    </row>
    <row r="962" spans="1:11">
      <c r="A962" t="str">
        <f t="shared" si="14"/>
        <v>Before 12-31-2008Moore60</v>
      </c>
      <c r="B962" t="s">
        <v>222</v>
      </c>
      <c r="C962" s="36">
        <v>60</v>
      </c>
      <c r="D962" s="34">
        <v>20340</v>
      </c>
      <c r="E962" s="34">
        <v>23280</v>
      </c>
      <c r="F962" s="34">
        <v>26160</v>
      </c>
      <c r="G962" s="34">
        <v>29040</v>
      </c>
      <c r="H962" s="34">
        <v>31380</v>
      </c>
      <c r="I962" s="34">
        <v>33720</v>
      </c>
      <c r="J962" s="34">
        <v>36060</v>
      </c>
      <c r="K962" s="34">
        <v>38340</v>
      </c>
    </row>
    <row r="963" spans="1:11">
      <c r="A963" t="str">
        <f t="shared" si="14"/>
        <v>Before 12-31-2008Moore80</v>
      </c>
      <c r="B963" t="s">
        <v>222</v>
      </c>
      <c r="C963" s="36">
        <v>80</v>
      </c>
      <c r="D963" s="34">
        <v>27120</v>
      </c>
      <c r="E963" s="34">
        <v>31040</v>
      </c>
      <c r="F963" s="34">
        <v>34880</v>
      </c>
      <c r="G963" s="34">
        <v>38720</v>
      </c>
      <c r="H963" s="34">
        <v>41840</v>
      </c>
      <c r="I963" s="34">
        <v>44960</v>
      </c>
      <c r="J963" s="34">
        <v>48080</v>
      </c>
      <c r="K963" s="34">
        <v>51120</v>
      </c>
    </row>
    <row r="964" spans="1:11">
      <c r="A964" t="str">
        <f t="shared" si="14"/>
        <v>Before 12-31-2008Morris30</v>
      </c>
      <c r="B964" s="32" t="s">
        <v>223</v>
      </c>
      <c r="C964" s="36">
        <v>30</v>
      </c>
      <c r="D964" s="34">
        <v>9780</v>
      </c>
      <c r="E964" s="34">
        <v>11160</v>
      </c>
      <c r="F964" s="34">
        <v>12570</v>
      </c>
      <c r="G964" s="34">
        <v>13950</v>
      </c>
      <c r="H964" s="34">
        <v>15090</v>
      </c>
      <c r="I964" s="34">
        <v>16200</v>
      </c>
      <c r="J964" s="34">
        <v>17310</v>
      </c>
      <c r="K964" s="34">
        <v>18420</v>
      </c>
    </row>
    <row r="965" spans="1:11">
      <c r="A965" t="str">
        <f t="shared" ref="A965:A1028" si="15">CONCATENATE($B$1,B965,C965)</f>
        <v>Before 12-31-2008Morris40</v>
      </c>
      <c r="B965" t="s">
        <v>223</v>
      </c>
      <c r="C965" s="36">
        <v>40</v>
      </c>
      <c r="D965" s="34">
        <v>13040</v>
      </c>
      <c r="E965" s="34">
        <v>14880</v>
      </c>
      <c r="F965" s="34">
        <v>16760</v>
      </c>
      <c r="G965" s="34">
        <v>18600</v>
      </c>
      <c r="H965" s="34">
        <v>20120</v>
      </c>
      <c r="I965" s="34">
        <v>21600</v>
      </c>
      <c r="J965" s="34">
        <v>23080</v>
      </c>
      <c r="K965" s="34">
        <v>24560</v>
      </c>
    </row>
    <row r="966" spans="1:11">
      <c r="A966" t="str">
        <f t="shared" si="15"/>
        <v>Before 12-31-2008Morris50</v>
      </c>
      <c r="B966" t="s">
        <v>223</v>
      </c>
      <c r="C966" s="36">
        <v>50</v>
      </c>
      <c r="D966" s="34">
        <v>16300</v>
      </c>
      <c r="E966" s="34">
        <v>18600</v>
      </c>
      <c r="F966" s="34">
        <v>20950</v>
      </c>
      <c r="G966" s="34">
        <v>23250</v>
      </c>
      <c r="H966" s="34">
        <v>25150</v>
      </c>
      <c r="I966" s="34">
        <v>27000</v>
      </c>
      <c r="J966" s="34">
        <v>28850</v>
      </c>
      <c r="K966" s="34">
        <v>30700</v>
      </c>
    </row>
    <row r="967" spans="1:11">
      <c r="A967" t="str">
        <f t="shared" si="15"/>
        <v>Before 12-31-2008Morris60</v>
      </c>
      <c r="B967" t="s">
        <v>223</v>
      </c>
      <c r="C967" s="36">
        <v>60</v>
      </c>
      <c r="D967" s="34">
        <v>19560</v>
      </c>
      <c r="E967" s="34">
        <v>22320</v>
      </c>
      <c r="F967" s="34">
        <v>25140</v>
      </c>
      <c r="G967" s="34">
        <v>27900</v>
      </c>
      <c r="H967" s="34">
        <v>30180</v>
      </c>
      <c r="I967" s="34">
        <v>32400</v>
      </c>
      <c r="J967" s="34">
        <v>34620</v>
      </c>
      <c r="K967" s="34">
        <v>36840</v>
      </c>
    </row>
    <row r="968" spans="1:11">
      <c r="A968" t="str">
        <f t="shared" si="15"/>
        <v>Before 12-31-2008Morris80</v>
      </c>
      <c r="B968" t="s">
        <v>223</v>
      </c>
      <c r="C968" s="36">
        <v>80</v>
      </c>
      <c r="D968" s="34">
        <v>26080</v>
      </c>
      <c r="E968" s="34">
        <v>29760</v>
      </c>
      <c r="F968" s="34">
        <v>33520</v>
      </c>
      <c r="G968" s="34">
        <v>37200</v>
      </c>
      <c r="H968" s="34">
        <v>40240</v>
      </c>
      <c r="I968" s="34">
        <v>43200</v>
      </c>
      <c r="J968" s="34">
        <v>46160</v>
      </c>
      <c r="K968" s="34">
        <v>49120</v>
      </c>
    </row>
    <row r="969" spans="1:11">
      <c r="A969" t="str">
        <f t="shared" si="15"/>
        <v>Before 12-31-2008Motley30</v>
      </c>
      <c r="B969" s="32" t="s">
        <v>224</v>
      </c>
      <c r="C969" s="36">
        <v>30</v>
      </c>
      <c r="D969" s="34">
        <v>9900</v>
      </c>
      <c r="E969" s="34">
        <v>11340</v>
      </c>
      <c r="F969" s="34">
        <v>12750</v>
      </c>
      <c r="G969" s="34">
        <v>14160</v>
      </c>
      <c r="H969" s="34">
        <v>15300</v>
      </c>
      <c r="I969" s="34">
        <v>16440</v>
      </c>
      <c r="J969" s="34">
        <v>17550</v>
      </c>
      <c r="K969" s="34">
        <v>18690</v>
      </c>
    </row>
    <row r="970" spans="1:11">
      <c r="A970" t="str">
        <f t="shared" si="15"/>
        <v>Before 12-31-2008Motley40</v>
      </c>
      <c r="B970" t="s">
        <v>224</v>
      </c>
      <c r="C970" s="36">
        <v>40</v>
      </c>
      <c r="D970" s="34">
        <v>13200</v>
      </c>
      <c r="E970" s="34">
        <v>15120</v>
      </c>
      <c r="F970" s="34">
        <v>17000</v>
      </c>
      <c r="G970" s="34">
        <v>18880</v>
      </c>
      <c r="H970" s="34">
        <v>20400</v>
      </c>
      <c r="I970" s="34">
        <v>21920</v>
      </c>
      <c r="J970" s="34">
        <v>23400</v>
      </c>
      <c r="K970" s="34">
        <v>24920</v>
      </c>
    </row>
    <row r="971" spans="1:11">
      <c r="A971" t="str">
        <f t="shared" si="15"/>
        <v>Before 12-31-2008Motley50</v>
      </c>
      <c r="B971" t="s">
        <v>224</v>
      </c>
      <c r="C971" s="36">
        <v>50</v>
      </c>
      <c r="D971" s="34">
        <v>16500</v>
      </c>
      <c r="E971" s="34">
        <v>18900</v>
      </c>
      <c r="F971" s="34">
        <v>21250</v>
      </c>
      <c r="G971" s="34">
        <v>23600</v>
      </c>
      <c r="H971" s="34">
        <v>25500</v>
      </c>
      <c r="I971" s="34">
        <v>27400</v>
      </c>
      <c r="J971" s="34">
        <v>29250</v>
      </c>
      <c r="K971" s="34">
        <v>31150</v>
      </c>
    </row>
    <row r="972" spans="1:11">
      <c r="A972" t="str">
        <f t="shared" si="15"/>
        <v>Before 12-31-2008Motley60</v>
      </c>
      <c r="B972" t="s">
        <v>224</v>
      </c>
      <c r="C972" s="36">
        <v>60</v>
      </c>
      <c r="D972" s="34">
        <v>19800</v>
      </c>
      <c r="E972" s="34">
        <v>22680</v>
      </c>
      <c r="F972" s="34">
        <v>25500</v>
      </c>
      <c r="G972" s="34">
        <v>28320</v>
      </c>
      <c r="H972" s="34">
        <v>30600</v>
      </c>
      <c r="I972" s="34">
        <v>32880</v>
      </c>
      <c r="J972" s="34">
        <v>35100</v>
      </c>
      <c r="K972" s="34">
        <v>37380</v>
      </c>
    </row>
    <row r="973" spans="1:11">
      <c r="A973" t="str">
        <f t="shared" si="15"/>
        <v>Before 12-31-2008Motley80</v>
      </c>
      <c r="B973" t="s">
        <v>224</v>
      </c>
      <c r="C973" s="36">
        <v>80</v>
      </c>
      <c r="D973" s="34">
        <v>26400</v>
      </c>
      <c r="E973" s="34">
        <v>30240</v>
      </c>
      <c r="F973" s="34">
        <v>34000</v>
      </c>
      <c r="G973" s="34">
        <v>37760</v>
      </c>
      <c r="H973" s="34">
        <v>40800</v>
      </c>
      <c r="I973" s="34">
        <v>43840</v>
      </c>
      <c r="J973" s="34">
        <v>46800</v>
      </c>
      <c r="K973" s="34">
        <v>49840</v>
      </c>
    </row>
    <row r="974" spans="1:11">
      <c r="A974" t="str">
        <f t="shared" si="15"/>
        <v>Before 12-31-2008Nacogdoches30</v>
      </c>
      <c r="B974" s="32" t="s">
        <v>225</v>
      </c>
      <c r="C974" s="36">
        <v>30</v>
      </c>
      <c r="D974" s="34">
        <v>10170</v>
      </c>
      <c r="E974" s="34">
        <v>11640</v>
      </c>
      <c r="F974" s="34">
        <v>13080</v>
      </c>
      <c r="G974" s="34">
        <v>14520</v>
      </c>
      <c r="H974" s="34">
        <v>15690</v>
      </c>
      <c r="I974" s="34">
        <v>16860</v>
      </c>
      <c r="J974" s="34">
        <v>18030</v>
      </c>
      <c r="K974" s="34">
        <v>19170</v>
      </c>
    </row>
    <row r="975" spans="1:11">
      <c r="A975" t="str">
        <f t="shared" si="15"/>
        <v>Before 12-31-2008Nacogdoches40</v>
      </c>
      <c r="B975" t="s">
        <v>225</v>
      </c>
      <c r="C975" s="36">
        <v>40</v>
      </c>
      <c r="D975" s="34">
        <v>13560</v>
      </c>
      <c r="E975" s="34">
        <v>15520</v>
      </c>
      <c r="F975" s="34">
        <v>17440</v>
      </c>
      <c r="G975" s="34">
        <v>19360</v>
      </c>
      <c r="H975" s="34">
        <v>20920</v>
      </c>
      <c r="I975" s="34">
        <v>22480</v>
      </c>
      <c r="J975" s="34">
        <v>24040</v>
      </c>
      <c r="K975" s="34">
        <v>25560</v>
      </c>
    </row>
    <row r="976" spans="1:11">
      <c r="A976" t="str">
        <f t="shared" si="15"/>
        <v>Before 12-31-2008Nacogdoches50</v>
      </c>
      <c r="B976" t="s">
        <v>225</v>
      </c>
      <c r="C976" s="36">
        <v>50</v>
      </c>
      <c r="D976" s="34">
        <v>16950</v>
      </c>
      <c r="E976" s="34">
        <v>19400</v>
      </c>
      <c r="F976" s="34">
        <v>21800</v>
      </c>
      <c r="G976" s="34">
        <v>24200</v>
      </c>
      <c r="H976" s="34">
        <v>26150</v>
      </c>
      <c r="I976" s="34">
        <v>28100</v>
      </c>
      <c r="J976" s="34">
        <v>30050</v>
      </c>
      <c r="K976" s="34">
        <v>31950</v>
      </c>
    </row>
    <row r="977" spans="1:11">
      <c r="A977" t="str">
        <f t="shared" si="15"/>
        <v>Before 12-31-2008Nacogdoches60</v>
      </c>
      <c r="B977" t="s">
        <v>225</v>
      </c>
      <c r="C977" s="36">
        <v>60</v>
      </c>
      <c r="D977" s="34">
        <v>20340</v>
      </c>
      <c r="E977" s="34">
        <v>23280</v>
      </c>
      <c r="F977" s="34">
        <v>26160</v>
      </c>
      <c r="G977" s="34">
        <v>29040</v>
      </c>
      <c r="H977" s="34">
        <v>31380</v>
      </c>
      <c r="I977" s="34">
        <v>33720</v>
      </c>
      <c r="J977" s="34">
        <v>36060</v>
      </c>
      <c r="K977" s="34">
        <v>38340</v>
      </c>
    </row>
    <row r="978" spans="1:11">
      <c r="A978" t="str">
        <f t="shared" si="15"/>
        <v>Before 12-31-2008Nacogdoches80</v>
      </c>
      <c r="B978" t="s">
        <v>225</v>
      </c>
      <c r="C978" s="36">
        <v>80</v>
      </c>
      <c r="D978" s="34">
        <v>27120</v>
      </c>
      <c r="E978" s="34">
        <v>31040</v>
      </c>
      <c r="F978" s="34">
        <v>34880</v>
      </c>
      <c r="G978" s="34">
        <v>38720</v>
      </c>
      <c r="H978" s="34">
        <v>41840</v>
      </c>
      <c r="I978" s="34">
        <v>44960</v>
      </c>
      <c r="J978" s="34">
        <v>48080</v>
      </c>
      <c r="K978" s="34">
        <v>51120</v>
      </c>
    </row>
    <row r="979" spans="1:11">
      <c r="A979" t="str">
        <f t="shared" si="15"/>
        <v>Before 12-31-2008Navarro30</v>
      </c>
      <c r="B979" s="32" t="s">
        <v>226</v>
      </c>
      <c r="C979" s="36">
        <v>30</v>
      </c>
      <c r="D979" s="34">
        <v>10230</v>
      </c>
      <c r="E979" s="34">
        <v>11670</v>
      </c>
      <c r="F979" s="34">
        <v>13140</v>
      </c>
      <c r="G979" s="34">
        <v>14580</v>
      </c>
      <c r="H979" s="34">
        <v>15750</v>
      </c>
      <c r="I979" s="34">
        <v>16920</v>
      </c>
      <c r="J979" s="34">
        <v>18090</v>
      </c>
      <c r="K979" s="34">
        <v>19260</v>
      </c>
    </row>
    <row r="980" spans="1:11">
      <c r="A980" t="str">
        <f t="shared" si="15"/>
        <v>Before 12-31-2008Navarro40</v>
      </c>
      <c r="B980" t="s">
        <v>226</v>
      </c>
      <c r="C980" s="36">
        <v>40</v>
      </c>
      <c r="D980" s="34">
        <v>13640</v>
      </c>
      <c r="E980" s="34">
        <v>15560</v>
      </c>
      <c r="F980" s="34">
        <v>17520</v>
      </c>
      <c r="G980" s="34">
        <v>19440</v>
      </c>
      <c r="H980" s="34">
        <v>21000</v>
      </c>
      <c r="I980" s="34">
        <v>22560</v>
      </c>
      <c r="J980" s="34">
        <v>24120</v>
      </c>
      <c r="K980" s="34">
        <v>25680</v>
      </c>
    </row>
    <row r="981" spans="1:11">
      <c r="A981" t="str">
        <f t="shared" si="15"/>
        <v>Before 12-31-2008Navarro50</v>
      </c>
      <c r="B981" t="s">
        <v>226</v>
      </c>
      <c r="C981" s="36">
        <v>50</v>
      </c>
      <c r="D981" s="34">
        <v>17050</v>
      </c>
      <c r="E981" s="34">
        <v>19450</v>
      </c>
      <c r="F981" s="34">
        <v>21900</v>
      </c>
      <c r="G981" s="34">
        <v>24300</v>
      </c>
      <c r="H981" s="34">
        <v>26250</v>
      </c>
      <c r="I981" s="34">
        <v>28200</v>
      </c>
      <c r="J981" s="34">
        <v>30150</v>
      </c>
      <c r="K981" s="34">
        <v>32100</v>
      </c>
    </row>
    <row r="982" spans="1:11">
      <c r="A982" t="str">
        <f t="shared" si="15"/>
        <v>Before 12-31-2008Navarro60</v>
      </c>
      <c r="B982" t="s">
        <v>226</v>
      </c>
      <c r="C982" s="36">
        <v>60</v>
      </c>
      <c r="D982" s="34">
        <v>20460</v>
      </c>
      <c r="E982" s="34">
        <v>23340</v>
      </c>
      <c r="F982" s="34">
        <v>26280</v>
      </c>
      <c r="G982" s="34">
        <v>29160</v>
      </c>
      <c r="H982" s="34">
        <v>31500</v>
      </c>
      <c r="I982" s="34">
        <v>33840</v>
      </c>
      <c r="J982" s="34">
        <v>36180</v>
      </c>
      <c r="K982" s="34">
        <v>38520</v>
      </c>
    </row>
    <row r="983" spans="1:11">
      <c r="A983" t="str">
        <f t="shared" si="15"/>
        <v>Before 12-31-2008Navarro80</v>
      </c>
      <c r="B983" t="s">
        <v>226</v>
      </c>
      <c r="C983" s="36">
        <v>80</v>
      </c>
      <c r="D983" s="34">
        <v>27280</v>
      </c>
      <c r="E983" s="34">
        <v>31120</v>
      </c>
      <c r="F983" s="34">
        <v>35040</v>
      </c>
      <c r="G983" s="34">
        <v>38880</v>
      </c>
      <c r="H983" s="34">
        <v>42000</v>
      </c>
      <c r="I983" s="34">
        <v>45120</v>
      </c>
      <c r="J983" s="34">
        <v>48240</v>
      </c>
      <c r="K983" s="34">
        <v>51360</v>
      </c>
    </row>
    <row r="984" spans="1:11">
      <c r="A984" t="str">
        <f t="shared" si="15"/>
        <v>Before 12-31-2008Newton30</v>
      </c>
      <c r="B984" s="32" t="s">
        <v>227</v>
      </c>
      <c r="C984" s="36">
        <v>30</v>
      </c>
      <c r="D984" s="34">
        <v>9960</v>
      </c>
      <c r="E984" s="34">
        <v>11370</v>
      </c>
      <c r="F984" s="34">
        <v>12810</v>
      </c>
      <c r="G984" s="34">
        <v>14220</v>
      </c>
      <c r="H984" s="34">
        <v>15360</v>
      </c>
      <c r="I984" s="34">
        <v>16500</v>
      </c>
      <c r="J984" s="34">
        <v>17640</v>
      </c>
      <c r="K984" s="34">
        <v>18780</v>
      </c>
    </row>
    <row r="985" spans="1:11">
      <c r="A985" t="str">
        <f t="shared" si="15"/>
        <v>Before 12-31-2008Newton40</v>
      </c>
      <c r="B985" t="s">
        <v>227</v>
      </c>
      <c r="C985" s="36">
        <v>40</v>
      </c>
      <c r="D985" s="34">
        <v>13280</v>
      </c>
      <c r="E985" s="34">
        <v>15160</v>
      </c>
      <c r="F985" s="34">
        <v>17080</v>
      </c>
      <c r="G985" s="34">
        <v>18960</v>
      </c>
      <c r="H985" s="34">
        <v>20480</v>
      </c>
      <c r="I985" s="34">
        <v>22000</v>
      </c>
      <c r="J985" s="34">
        <v>23520</v>
      </c>
      <c r="K985" s="34">
        <v>25040</v>
      </c>
    </row>
    <row r="986" spans="1:11">
      <c r="A986" t="str">
        <f t="shared" si="15"/>
        <v>Before 12-31-2008Newton50</v>
      </c>
      <c r="B986" t="s">
        <v>227</v>
      </c>
      <c r="C986" s="36">
        <v>50</v>
      </c>
      <c r="D986" s="34">
        <v>16600</v>
      </c>
      <c r="E986" s="34">
        <v>18950</v>
      </c>
      <c r="F986" s="34">
        <v>21350</v>
      </c>
      <c r="G986" s="34">
        <v>23700</v>
      </c>
      <c r="H986" s="34">
        <v>25600</v>
      </c>
      <c r="I986" s="34">
        <v>27500</v>
      </c>
      <c r="J986" s="34">
        <v>29400</v>
      </c>
      <c r="K986" s="34">
        <v>31300</v>
      </c>
    </row>
    <row r="987" spans="1:11">
      <c r="A987" t="str">
        <f t="shared" si="15"/>
        <v>Before 12-31-2008Newton60</v>
      </c>
      <c r="B987" t="s">
        <v>227</v>
      </c>
      <c r="C987" s="36">
        <v>60</v>
      </c>
      <c r="D987" s="34">
        <v>19920</v>
      </c>
      <c r="E987" s="34">
        <v>22740</v>
      </c>
      <c r="F987" s="34">
        <v>25620</v>
      </c>
      <c r="G987" s="34">
        <v>28440</v>
      </c>
      <c r="H987" s="34">
        <v>30720</v>
      </c>
      <c r="I987" s="34">
        <v>33000</v>
      </c>
      <c r="J987" s="34">
        <v>35280</v>
      </c>
      <c r="K987" s="34">
        <v>37560</v>
      </c>
    </row>
    <row r="988" spans="1:11">
      <c r="A988" t="str">
        <f t="shared" si="15"/>
        <v>Before 12-31-2008Newton80</v>
      </c>
      <c r="B988" t="s">
        <v>227</v>
      </c>
      <c r="C988" s="36">
        <v>80</v>
      </c>
      <c r="D988" s="34">
        <v>26560</v>
      </c>
      <c r="E988" s="34">
        <v>30320</v>
      </c>
      <c r="F988" s="34">
        <v>34160</v>
      </c>
      <c r="G988" s="34">
        <v>37920</v>
      </c>
      <c r="H988" s="34">
        <v>40960</v>
      </c>
      <c r="I988" s="34">
        <v>44000</v>
      </c>
      <c r="J988" s="34">
        <v>47040</v>
      </c>
      <c r="K988" s="34">
        <v>50080</v>
      </c>
    </row>
    <row r="989" spans="1:11">
      <c r="A989" t="str">
        <f t="shared" si="15"/>
        <v>Before 12-31-2008Nolan30</v>
      </c>
      <c r="B989" s="32" t="s">
        <v>228</v>
      </c>
      <c r="C989" s="36">
        <v>30</v>
      </c>
      <c r="D989" s="34">
        <v>9840</v>
      </c>
      <c r="E989" s="34">
        <v>11250</v>
      </c>
      <c r="F989" s="34">
        <v>12660</v>
      </c>
      <c r="G989" s="34">
        <v>14070</v>
      </c>
      <c r="H989" s="34">
        <v>15210</v>
      </c>
      <c r="I989" s="34">
        <v>16320</v>
      </c>
      <c r="J989" s="34">
        <v>17460</v>
      </c>
      <c r="K989" s="34">
        <v>18570</v>
      </c>
    </row>
    <row r="990" spans="1:11">
      <c r="A990" t="str">
        <f t="shared" si="15"/>
        <v>Before 12-31-2008Nolan40</v>
      </c>
      <c r="B990" t="s">
        <v>228</v>
      </c>
      <c r="C990" s="36">
        <v>40</v>
      </c>
      <c r="D990" s="34">
        <v>13120</v>
      </c>
      <c r="E990" s="34">
        <v>15000</v>
      </c>
      <c r="F990" s="34">
        <v>16880</v>
      </c>
      <c r="G990" s="34">
        <v>18760</v>
      </c>
      <c r="H990" s="34">
        <v>20280</v>
      </c>
      <c r="I990" s="34">
        <v>21760</v>
      </c>
      <c r="J990" s="34">
        <v>23280</v>
      </c>
      <c r="K990" s="34">
        <v>24760</v>
      </c>
    </row>
    <row r="991" spans="1:11">
      <c r="A991" t="str">
        <f t="shared" si="15"/>
        <v>Before 12-31-2008Nolan50</v>
      </c>
      <c r="B991" t="s">
        <v>228</v>
      </c>
      <c r="C991" s="36">
        <v>50</v>
      </c>
      <c r="D991" s="34">
        <v>16400</v>
      </c>
      <c r="E991" s="34">
        <v>18750</v>
      </c>
      <c r="F991" s="34">
        <v>21100</v>
      </c>
      <c r="G991" s="34">
        <v>23450</v>
      </c>
      <c r="H991" s="34">
        <v>25350</v>
      </c>
      <c r="I991" s="34">
        <v>27200</v>
      </c>
      <c r="J991" s="34">
        <v>29100</v>
      </c>
      <c r="K991" s="34">
        <v>30950</v>
      </c>
    </row>
    <row r="992" spans="1:11">
      <c r="A992" t="str">
        <f t="shared" si="15"/>
        <v>Before 12-31-2008Nolan60</v>
      </c>
      <c r="B992" t="s">
        <v>228</v>
      </c>
      <c r="C992" s="36">
        <v>60</v>
      </c>
      <c r="D992" s="34">
        <v>19680</v>
      </c>
      <c r="E992" s="34">
        <v>22500</v>
      </c>
      <c r="F992" s="34">
        <v>25320</v>
      </c>
      <c r="G992" s="34">
        <v>28140</v>
      </c>
      <c r="H992" s="34">
        <v>30420</v>
      </c>
      <c r="I992" s="34">
        <v>32640</v>
      </c>
      <c r="J992" s="34">
        <v>34920</v>
      </c>
      <c r="K992" s="34">
        <v>37140</v>
      </c>
    </row>
    <row r="993" spans="1:11">
      <c r="A993" t="str">
        <f t="shared" si="15"/>
        <v>Before 12-31-2008Nolan80</v>
      </c>
      <c r="B993" t="s">
        <v>228</v>
      </c>
      <c r="C993" s="36">
        <v>80</v>
      </c>
      <c r="D993" s="34">
        <v>26240</v>
      </c>
      <c r="E993" s="34">
        <v>30000</v>
      </c>
      <c r="F993" s="34">
        <v>33760</v>
      </c>
      <c r="G993" s="34">
        <v>37520</v>
      </c>
      <c r="H993" s="34">
        <v>40560</v>
      </c>
      <c r="I993" s="34">
        <v>43520</v>
      </c>
      <c r="J993" s="34">
        <v>46560</v>
      </c>
      <c r="K993" s="34">
        <v>49520</v>
      </c>
    </row>
    <row r="994" spans="1:11">
      <c r="A994" t="str">
        <f t="shared" si="15"/>
        <v>Before 12-31-2008Ochiltree30</v>
      </c>
      <c r="B994" s="32" t="s">
        <v>229</v>
      </c>
      <c r="C994" s="36">
        <v>30</v>
      </c>
      <c r="D994" s="34">
        <v>12240</v>
      </c>
      <c r="E994" s="34">
        <v>13980</v>
      </c>
      <c r="F994" s="34">
        <v>15720</v>
      </c>
      <c r="G994" s="34">
        <v>17460</v>
      </c>
      <c r="H994" s="34">
        <v>18870</v>
      </c>
      <c r="I994" s="34">
        <v>20280</v>
      </c>
      <c r="J994" s="34">
        <v>21660</v>
      </c>
      <c r="K994" s="34">
        <v>23070</v>
      </c>
    </row>
    <row r="995" spans="1:11">
      <c r="A995" t="str">
        <f t="shared" si="15"/>
        <v>Before 12-31-2008Ochiltree40</v>
      </c>
      <c r="B995" t="s">
        <v>229</v>
      </c>
      <c r="C995" s="36">
        <v>40</v>
      </c>
      <c r="D995" s="34">
        <v>16320</v>
      </c>
      <c r="E995" s="34">
        <v>18640</v>
      </c>
      <c r="F995" s="34">
        <v>20960</v>
      </c>
      <c r="G995" s="34">
        <v>23280</v>
      </c>
      <c r="H995" s="34">
        <v>25160</v>
      </c>
      <c r="I995" s="34">
        <v>27040</v>
      </c>
      <c r="J995" s="34">
        <v>28880</v>
      </c>
      <c r="K995" s="34">
        <v>30760</v>
      </c>
    </row>
    <row r="996" spans="1:11">
      <c r="A996" t="str">
        <f t="shared" si="15"/>
        <v>Before 12-31-2008Ochiltree50</v>
      </c>
      <c r="B996" t="s">
        <v>229</v>
      </c>
      <c r="C996" s="36">
        <v>50</v>
      </c>
      <c r="D996" s="34">
        <v>20400</v>
      </c>
      <c r="E996" s="34">
        <v>23300</v>
      </c>
      <c r="F996" s="34">
        <v>26200</v>
      </c>
      <c r="G996" s="34">
        <v>29100</v>
      </c>
      <c r="H996" s="34">
        <v>31450</v>
      </c>
      <c r="I996" s="34">
        <v>33800</v>
      </c>
      <c r="J996" s="34">
        <v>36100</v>
      </c>
      <c r="K996" s="34">
        <v>38450</v>
      </c>
    </row>
    <row r="997" spans="1:11">
      <c r="A997" t="str">
        <f t="shared" si="15"/>
        <v>Before 12-31-2008Ochiltree60</v>
      </c>
      <c r="B997" t="s">
        <v>229</v>
      </c>
      <c r="C997" s="36">
        <v>60</v>
      </c>
      <c r="D997" s="34">
        <v>24480</v>
      </c>
      <c r="E997" s="34">
        <v>27960</v>
      </c>
      <c r="F997" s="34">
        <v>31440</v>
      </c>
      <c r="G997" s="34">
        <v>34920</v>
      </c>
      <c r="H997" s="34">
        <v>37740</v>
      </c>
      <c r="I997" s="34">
        <v>40560</v>
      </c>
      <c r="J997" s="34">
        <v>43320</v>
      </c>
      <c r="K997" s="34">
        <v>46140</v>
      </c>
    </row>
    <row r="998" spans="1:11">
      <c r="A998" t="str">
        <f t="shared" si="15"/>
        <v>Before 12-31-2008Ochiltree80</v>
      </c>
      <c r="B998" t="s">
        <v>229</v>
      </c>
      <c r="C998" s="36">
        <v>80</v>
      </c>
      <c r="D998" s="34">
        <v>32640</v>
      </c>
      <c r="E998" s="34">
        <v>37280</v>
      </c>
      <c r="F998" s="34">
        <v>41920</v>
      </c>
      <c r="G998" s="34">
        <v>46560</v>
      </c>
      <c r="H998" s="34">
        <v>50320</v>
      </c>
      <c r="I998" s="34">
        <v>54080</v>
      </c>
      <c r="J998" s="34">
        <v>57760</v>
      </c>
      <c r="K998" s="34">
        <v>61520</v>
      </c>
    </row>
    <row r="999" spans="1:11">
      <c r="A999" t="str">
        <f t="shared" si="15"/>
        <v>Before 12-31-2008Oldham30</v>
      </c>
      <c r="B999" s="32" t="s">
        <v>230</v>
      </c>
      <c r="C999" s="36">
        <v>30</v>
      </c>
      <c r="D999" s="34">
        <v>10560</v>
      </c>
      <c r="E999" s="34">
        <v>12060</v>
      </c>
      <c r="F999" s="34">
        <v>13590</v>
      </c>
      <c r="G999" s="34">
        <v>15090</v>
      </c>
      <c r="H999" s="34">
        <v>16290</v>
      </c>
      <c r="I999" s="34">
        <v>17490</v>
      </c>
      <c r="J999" s="34">
        <v>18720</v>
      </c>
      <c r="K999" s="34">
        <v>19920</v>
      </c>
    </row>
    <row r="1000" spans="1:11">
      <c r="A1000" t="str">
        <f t="shared" si="15"/>
        <v>Before 12-31-2008Oldham40</v>
      </c>
      <c r="B1000" t="s">
        <v>230</v>
      </c>
      <c r="C1000" s="36">
        <v>40</v>
      </c>
      <c r="D1000" s="34">
        <v>14080</v>
      </c>
      <c r="E1000" s="34">
        <v>16080</v>
      </c>
      <c r="F1000" s="34">
        <v>18120</v>
      </c>
      <c r="G1000" s="34">
        <v>20120</v>
      </c>
      <c r="H1000" s="34">
        <v>21720</v>
      </c>
      <c r="I1000" s="34">
        <v>23320</v>
      </c>
      <c r="J1000" s="34">
        <v>24960</v>
      </c>
      <c r="K1000" s="34">
        <v>26560</v>
      </c>
    </row>
    <row r="1001" spans="1:11">
      <c r="A1001" t="str">
        <f t="shared" si="15"/>
        <v>Before 12-31-2008Oldham50</v>
      </c>
      <c r="B1001" t="s">
        <v>230</v>
      </c>
      <c r="C1001" s="36">
        <v>50</v>
      </c>
      <c r="D1001" s="34">
        <v>17600</v>
      </c>
      <c r="E1001" s="34">
        <v>20100</v>
      </c>
      <c r="F1001" s="34">
        <v>22650</v>
      </c>
      <c r="G1001" s="34">
        <v>25150</v>
      </c>
      <c r="H1001" s="34">
        <v>27150</v>
      </c>
      <c r="I1001" s="34">
        <v>29150</v>
      </c>
      <c r="J1001" s="34">
        <v>31200</v>
      </c>
      <c r="K1001" s="34">
        <v>33200</v>
      </c>
    </row>
    <row r="1002" spans="1:11">
      <c r="A1002" t="str">
        <f t="shared" si="15"/>
        <v>Before 12-31-2008Oldham60</v>
      </c>
      <c r="B1002" t="s">
        <v>230</v>
      </c>
      <c r="C1002" s="36">
        <v>60</v>
      </c>
      <c r="D1002" s="34">
        <v>21120</v>
      </c>
      <c r="E1002" s="34">
        <v>24120</v>
      </c>
      <c r="F1002" s="34">
        <v>27180</v>
      </c>
      <c r="G1002" s="34">
        <v>30180</v>
      </c>
      <c r="H1002" s="34">
        <v>32580</v>
      </c>
      <c r="I1002" s="34">
        <v>34980</v>
      </c>
      <c r="J1002" s="34">
        <v>37440</v>
      </c>
      <c r="K1002" s="34">
        <v>39840</v>
      </c>
    </row>
    <row r="1003" spans="1:11">
      <c r="A1003" t="str">
        <f t="shared" si="15"/>
        <v>Before 12-31-2008Oldham80</v>
      </c>
      <c r="B1003" t="s">
        <v>230</v>
      </c>
      <c r="C1003" s="36">
        <v>80</v>
      </c>
      <c r="D1003" s="34">
        <v>28160</v>
      </c>
      <c r="E1003" s="34">
        <v>32160</v>
      </c>
      <c r="F1003" s="34">
        <v>36240</v>
      </c>
      <c r="G1003" s="34">
        <v>40240</v>
      </c>
      <c r="H1003" s="34">
        <v>43440</v>
      </c>
      <c r="I1003" s="34">
        <v>46640</v>
      </c>
      <c r="J1003" s="34">
        <v>49920</v>
      </c>
      <c r="K1003" s="34">
        <v>53120</v>
      </c>
    </row>
    <row r="1004" spans="1:11">
      <c r="A1004" t="str">
        <f t="shared" si="15"/>
        <v>Before 12-31-2008Palo Pinto30</v>
      </c>
      <c r="B1004" s="32" t="s">
        <v>231</v>
      </c>
      <c r="C1004" s="36">
        <v>30</v>
      </c>
      <c r="D1004" s="34">
        <v>9900</v>
      </c>
      <c r="E1004" s="34">
        <v>11310</v>
      </c>
      <c r="F1004" s="34">
        <v>12720</v>
      </c>
      <c r="G1004" s="34">
        <v>14130</v>
      </c>
      <c r="H1004" s="34">
        <v>15270</v>
      </c>
      <c r="I1004" s="34">
        <v>16410</v>
      </c>
      <c r="J1004" s="34">
        <v>17550</v>
      </c>
      <c r="K1004" s="34">
        <v>18660</v>
      </c>
    </row>
    <row r="1005" spans="1:11">
      <c r="A1005" t="str">
        <f t="shared" si="15"/>
        <v>Before 12-31-2008Palo Pinto40</v>
      </c>
      <c r="B1005" t="s">
        <v>231</v>
      </c>
      <c r="C1005" s="36">
        <v>40</v>
      </c>
      <c r="D1005" s="34">
        <v>13200</v>
      </c>
      <c r="E1005" s="34">
        <v>15080</v>
      </c>
      <c r="F1005" s="34">
        <v>16960</v>
      </c>
      <c r="G1005" s="34">
        <v>18840</v>
      </c>
      <c r="H1005" s="34">
        <v>20360</v>
      </c>
      <c r="I1005" s="34">
        <v>21880</v>
      </c>
      <c r="J1005" s="34">
        <v>23400</v>
      </c>
      <c r="K1005" s="34">
        <v>24880</v>
      </c>
    </row>
    <row r="1006" spans="1:11">
      <c r="A1006" t="str">
        <f t="shared" si="15"/>
        <v>Before 12-31-2008Palo Pinto50</v>
      </c>
      <c r="B1006" t="s">
        <v>231</v>
      </c>
      <c r="C1006" s="36">
        <v>50</v>
      </c>
      <c r="D1006" s="34">
        <v>16500</v>
      </c>
      <c r="E1006" s="34">
        <v>18850</v>
      </c>
      <c r="F1006" s="34">
        <v>21200</v>
      </c>
      <c r="G1006" s="34">
        <v>23550</v>
      </c>
      <c r="H1006" s="34">
        <v>25450</v>
      </c>
      <c r="I1006" s="34">
        <v>27350</v>
      </c>
      <c r="J1006" s="34">
        <v>29250</v>
      </c>
      <c r="K1006" s="34">
        <v>31100</v>
      </c>
    </row>
    <row r="1007" spans="1:11">
      <c r="A1007" t="str">
        <f t="shared" si="15"/>
        <v>Before 12-31-2008Palo Pinto60</v>
      </c>
      <c r="B1007" t="s">
        <v>231</v>
      </c>
      <c r="C1007" s="36">
        <v>60</v>
      </c>
      <c r="D1007" s="34">
        <v>19800</v>
      </c>
      <c r="E1007" s="34">
        <v>22620</v>
      </c>
      <c r="F1007" s="34">
        <v>25440</v>
      </c>
      <c r="G1007" s="34">
        <v>28260</v>
      </c>
      <c r="H1007" s="34">
        <v>30540</v>
      </c>
      <c r="I1007" s="34">
        <v>32820</v>
      </c>
      <c r="J1007" s="34">
        <v>35100</v>
      </c>
      <c r="K1007" s="34">
        <v>37320</v>
      </c>
    </row>
    <row r="1008" spans="1:11">
      <c r="A1008" t="str">
        <f t="shared" si="15"/>
        <v>Before 12-31-2008Palo Pinto80</v>
      </c>
      <c r="B1008" t="s">
        <v>231</v>
      </c>
      <c r="C1008" s="36">
        <v>80</v>
      </c>
      <c r="D1008" s="34">
        <v>26400</v>
      </c>
      <c r="E1008" s="34">
        <v>30160</v>
      </c>
      <c r="F1008" s="34">
        <v>33920</v>
      </c>
      <c r="G1008" s="34">
        <v>37680</v>
      </c>
      <c r="H1008" s="34">
        <v>40720</v>
      </c>
      <c r="I1008" s="34">
        <v>43760</v>
      </c>
      <c r="J1008" s="34">
        <v>46800</v>
      </c>
      <c r="K1008" s="34">
        <v>49760</v>
      </c>
    </row>
    <row r="1009" spans="1:11">
      <c r="A1009" t="str">
        <f t="shared" si="15"/>
        <v>Before 12-31-2008Panola30</v>
      </c>
      <c r="B1009" s="32" t="s">
        <v>232</v>
      </c>
      <c r="C1009" s="36">
        <v>30</v>
      </c>
      <c r="D1009" s="34">
        <v>10080</v>
      </c>
      <c r="E1009" s="34">
        <v>11520</v>
      </c>
      <c r="F1009" s="34">
        <v>12960</v>
      </c>
      <c r="G1009" s="34">
        <v>14400</v>
      </c>
      <c r="H1009" s="34">
        <v>15570</v>
      </c>
      <c r="I1009" s="34">
        <v>16710</v>
      </c>
      <c r="J1009" s="34">
        <v>17880</v>
      </c>
      <c r="K1009" s="34">
        <v>19020</v>
      </c>
    </row>
    <row r="1010" spans="1:11">
      <c r="A1010" t="str">
        <f t="shared" si="15"/>
        <v>Before 12-31-2008Panola40</v>
      </c>
      <c r="B1010" t="s">
        <v>232</v>
      </c>
      <c r="C1010" s="36">
        <v>40</v>
      </c>
      <c r="D1010" s="34">
        <v>13440</v>
      </c>
      <c r="E1010" s="34">
        <v>15360</v>
      </c>
      <c r="F1010" s="34">
        <v>17280</v>
      </c>
      <c r="G1010" s="34">
        <v>19200</v>
      </c>
      <c r="H1010" s="34">
        <v>20760</v>
      </c>
      <c r="I1010" s="34">
        <v>22280</v>
      </c>
      <c r="J1010" s="34">
        <v>23840</v>
      </c>
      <c r="K1010" s="34">
        <v>25360</v>
      </c>
    </row>
    <row r="1011" spans="1:11">
      <c r="A1011" t="str">
        <f t="shared" si="15"/>
        <v>Before 12-31-2008Panola50</v>
      </c>
      <c r="B1011" t="s">
        <v>232</v>
      </c>
      <c r="C1011" s="36">
        <v>50</v>
      </c>
      <c r="D1011" s="34">
        <v>16800</v>
      </c>
      <c r="E1011" s="34">
        <v>19200</v>
      </c>
      <c r="F1011" s="34">
        <v>21600</v>
      </c>
      <c r="G1011" s="34">
        <v>24000</v>
      </c>
      <c r="H1011" s="34">
        <v>25950</v>
      </c>
      <c r="I1011" s="34">
        <v>27850</v>
      </c>
      <c r="J1011" s="34">
        <v>29800</v>
      </c>
      <c r="K1011" s="34">
        <v>31700</v>
      </c>
    </row>
    <row r="1012" spans="1:11">
      <c r="A1012" t="str">
        <f t="shared" si="15"/>
        <v>Before 12-31-2008Panola60</v>
      </c>
      <c r="B1012" t="s">
        <v>232</v>
      </c>
      <c r="C1012" s="36">
        <v>60</v>
      </c>
      <c r="D1012" s="34">
        <v>20160</v>
      </c>
      <c r="E1012" s="34">
        <v>23040</v>
      </c>
      <c r="F1012" s="34">
        <v>25920</v>
      </c>
      <c r="G1012" s="34">
        <v>28800</v>
      </c>
      <c r="H1012" s="34">
        <v>31140</v>
      </c>
      <c r="I1012" s="34">
        <v>33420</v>
      </c>
      <c r="J1012" s="34">
        <v>35760</v>
      </c>
      <c r="K1012" s="34">
        <v>38040</v>
      </c>
    </row>
    <row r="1013" spans="1:11">
      <c r="A1013" t="str">
        <f t="shared" si="15"/>
        <v>Before 12-31-2008Panola80</v>
      </c>
      <c r="B1013" t="s">
        <v>232</v>
      </c>
      <c r="C1013" s="36">
        <v>80</v>
      </c>
      <c r="D1013" s="34">
        <v>26880</v>
      </c>
      <c r="E1013" s="34">
        <v>30720</v>
      </c>
      <c r="F1013" s="34">
        <v>34560</v>
      </c>
      <c r="G1013" s="34">
        <v>38400</v>
      </c>
      <c r="H1013" s="34">
        <v>41520</v>
      </c>
      <c r="I1013" s="34">
        <v>44560</v>
      </c>
      <c r="J1013" s="34">
        <v>47680</v>
      </c>
      <c r="K1013" s="34">
        <v>50720</v>
      </c>
    </row>
    <row r="1014" spans="1:11">
      <c r="A1014" t="str">
        <f t="shared" si="15"/>
        <v>Before 12-31-2008Parmer30</v>
      </c>
      <c r="B1014" s="32" t="s">
        <v>233</v>
      </c>
      <c r="C1014" s="36">
        <v>30</v>
      </c>
      <c r="D1014" s="34">
        <v>9900</v>
      </c>
      <c r="E1014" s="34">
        <v>11340</v>
      </c>
      <c r="F1014" s="34">
        <v>12750</v>
      </c>
      <c r="G1014" s="34">
        <v>14160</v>
      </c>
      <c r="H1014" s="34">
        <v>15300</v>
      </c>
      <c r="I1014" s="34">
        <v>16440</v>
      </c>
      <c r="J1014" s="34">
        <v>17550</v>
      </c>
      <c r="K1014" s="34">
        <v>18690</v>
      </c>
    </row>
    <row r="1015" spans="1:11">
      <c r="A1015" t="str">
        <f t="shared" si="15"/>
        <v>Before 12-31-2008Parmer40</v>
      </c>
      <c r="B1015" t="s">
        <v>233</v>
      </c>
      <c r="C1015" s="36">
        <v>40</v>
      </c>
      <c r="D1015" s="34">
        <v>13200</v>
      </c>
      <c r="E1015" s="34">
        <v>15120</v>
      </c>
      <c r="F1015" s="34">
        <v>17000</v>
      </c>
      <c r="G1015" s="34">
        <v>18880</v>
      </c>
      <c r="H1015" s="34">
        <v>20400</v>
      </c>
      <c r="I1015" s="34">
        <v>21920</v>
      </c>
      <c r="J1015" s="34">
        <v>23400</v>
      </c>
      <c r="K1015" s="34">
        <v>24920</v>
      </c>
    </row>
    <row r="1016" spans="1:11">
      <c r="A1016" t="str">
        <f t="shared" si="15"/>
        <v>Before 12-31-2008Parmer50</v>
      </c>
      <c r="B1016" t="s">
        <v>233</v>
      </c>
      <c r="C1016" s="36">
        <v>50</v>
      </c>
      <c r="D1016" s="34">
        <v>16500</v>
      </c>
      <c r="E1016" s="34">
        <v>18900</v>
      </c>
      <c r="F1016" s="34">
        <v>21250</v>
      </c>
      <c r="G1016" s="34">
        <v>23600</v>
      </c>
      <c r="H1016" s="34">
        <v>25500</v>
      </c>
      <c r="I1016" s="34">
        <v>27400</v>
      </c>
      <c r="J1016" s="34">
        <v>29250</v>
      </c>
      <c r="K1016" s="34">
        <v>31150</v>
      </c>
    </row>
    <row r="1017" spans="1:11">
      <c r="A1017" t="str">
        <f t="shared" si="15"/>
        <v>Before 12-31-2008Parmer60</v>
      </c>
      <c r="B1017" t="s">
        <v>233</v>
      </c>
      <c r="C1017" s="36">
        <v>60</v>
      </c>
      <c r="D1017" s="34">
        <v>19800</v>
      </c>
      <c r="E1017" s="34">
        <v>22680</v>
      </c>
      <c r="F1017" s="34">
        <v>25500</v>
      </c>
      <c r="G1017" s="34">
        <v>28320</v>
      </c>
      <c r="H1017" s="34">
        <v>30600</v>
      </c>
      <c r="I1017" s="34">
        <v>32880</v>
      </c>
      <c r="J1017" s="34">
        <v>35100</v>
      </c>
      <c r="K1017" s="34">
        <v>37380</v>
      </c>
    </row>
    <row r="1018" spans="1:11">
      <c r="A1018" t="str">
        <f t="shared" si="15"/>
        <v>Before 12-31-2008Parmer80</v>
      </c>
      <c r="B1018" t="s">
        <v>233</v>
      </c>
      <c r="C1018" s="36">
        <v>80</v>
      </c>
      <c r="D1018" s="34">
        <v>26400</v>
      </c>
      <c r="E1018" s="34">
        <v>30240</v>
      </c>
      <c r="F1018" s="34">
        <v>34000</v>
      </c>
      <c r="G1018" s="34">
        <v>37760</v>
      </c>
      <c r="H1018" s="34">
        <v>40800</v>
      </c>
      <c r="I1018" s="34">
        <v>43840</v>
      </c>
      <c r="J1018" s="34">
        <v>46800</v>
      </c>
      <c r="K1018" s="34">
        <v>49840</v>
      </c>
    </row>
    <row r="1019" spans="1:11">
      <c r="A1019" t="str">
        <f t="shared" si="15"/>
        <v>Before 12-31-2008Pecos30</v>
      </c>
      <c r="B1019" s="32" t="s">
        <v>234</v>
      </c>
      <c r="C1019" s="36">
        <v>30</v>
      </c>
      <c r="D1019" s="34">
        <v>9780</v>
      </c>
      <c r="E1019" s="34">
        <v>11160</v>
      </c>
      <c r="F1019" s="34">
        <v>12570</v>
      </c>
      <c r="G1019" s="34">
        <v>13950</v>
      </c>
      <c r="H1019" s="34">
        <v>15090</v>
      </c>
      <c r="I1019" s="34">
        <v>16200</v>
      </c>
      <c r="J1019" s="34">
        <v>17310</v>
      </c>
      <c r="K1019" s="34">
        <v>18420</v>
      </c>
    </row>
    <row r="1020" spans="1:11">
      <c r="A1020" t="str">
        <f t="shared" si="15"/>
        <v>Before 12-31-2008Pecos40</v>
      </c>
      <c r="B1020" t="s">
        <v>234</v>
      </c>
      <c r="C1020" s="36">
        <v>40</v>
      </c>
      <c r="D1020" s="34">
        <v>13040</v>
      </c>
      <c r="E1020" s="34">
        <v>14880</v>
      </c>
      <c r="F1020" s="34">
        <v>16760</v>
      </c>
      <c r="G1020" s="34">
        <v>18600</v>
      </c>
      <c r="H1020" s="34">
        <v>20120</v>
      </c>
      <c r="I1020" s="34">
        <v>21600</v>
      </c>
      <c r="J1020" s="34">
        <v>23080</v>
      </c>
      <c r="K1020" s="34">
        <v>24560</v>
      </c>
    </row>
    <row r="1021" spans="1:11">
      <c r="A1021" t="str">
        <f t="shared" si="15"/>
        <v>Before 12-31-2008Pecos50</v>
      </c>
      <c r="B1021" t="s">
        <v>234</v>
      </c>
      <c r="C1021" s="36">
        <v>50</v>
      </c>
      <c r="D1021" s="34">
        <v>16300</v>
      </c>
      <c r="E1021" s="34">
        <v>18600</v>
      </c>
      <c r="F1021" s="34">
        <v>20950</v>
      </c>
      <c r="G1021" s="34">
        <v>23250</v>
      </c>
      <c r="H1021" s="34">
        <v>25150</v>
      </c>
      <c r="I1021" s="34">
        <v>27000</v>
      </c>
      <c r="J1021" s="34">
        <v>28850</v>
      </c>
      <c r="K1021" s="34">
        <v>30700</v>
      </c>
    </row>
    <row r="1022" spans="1:11">
      <c r="A1022" t="str">
        <f t="shared" si="15"/>
        <v>Before 12-31-2008Pecos60</v>
      </c>
      <c r="B1022" t="s">
        <v>234</v>
      </c>
      <c r="C1022" s="36">
        <v>60</v>
      </c>
      <c r="D1022" s="34">
        <v>19560</v>
      </c>
      <c r="E1022" s="34">
        <v>22320</v>
      </c>
      <c r="F1022" s="34">
        <v>25140</v>
      </c>
      <c r="G1022" s="34">
        <v>27900</v>
      </c>
      <c r="H1022" s="34">
        <v>30180</v>
      </c>
      <c r="I1022" s="34">
        <v>32400</v>
      </c>
      <c r="J1022" s="34">
        <v>34620</v>
      </c>
      <c r="K1022" s="34">
        <v>36840</v>
      </c>
    </row>
    <row r="1023" spans="1:11">
      <c r="A1023" t="str">
        <f t="shared" si="15"/>
        <v>Before 12-31-2008Pecos80</v>
      </c>
      <c r="B1023" t="s">
        <v>234</v>
      </c>
      <c r="C1023" s="36">
        <v>80</v>
      </c>
      <c r="D1023" s="34">
        <v>26080</v>
      </c>
      <c r="E1023" s="34">
        <v>29760</v>
      </c>
      <c r="F1023" s="34">
        <v>33520</v>
      </c>
      <c r="G1023" s="34">
        <v>37200</v>
      </c>
      <c r="H1023" s="34">
        <v>40240</v>
      </c>
      <c r="I1023" s="34">
        <v>43200</v>
      </c>
      <c r="J1023" s="34">
        <v>46160</v>
      </c>
      <c r="K1023" s="34">
        <v>49120</v>
      </c>
    </row>
    <row r="1024" spans="1:11">
      <c r="A1024" t="str">
        <f t="shared" si="15"/>
        <v>Before 12-31-2008Polk30</v>
      </c>
      <c r="B1024" s="32" t="s">
        <v>235</v>
      </c>
      <c r="C1024" s="36">
        <v>30</v>
      </c>
      <c r="D1024" s="34">
        <v>9780</v>
      </c>
      <c r="E1024" s="34">
        <v>11160</v>
      </c>
      <c r="F1024" s="34">
        <v>12570</v>
      </c>
      <c r="G1024" s="34">
        <v>13950</v>
      </c>
      <c r="H1024" s="34">
        <v>15090</v>
      </c>
      <c r="I1024" s="34">
        <v>16200</v>
      </c>
      <c r="J1024" s="34">
        <v>17310</v>
      </c>
      <c r="K1024" s="34">
        <v>18420</v>
      </c>
    </row>
    <row r="1025" spans="1:11">
      <c r="A1025" t="str">
        <f t="shared" si="15"/>
        <v>Before 12-31-2008Polk40</v>
      </c>
      <c r="B1025" t="s">
        <v>235</v>
      </c>
      <c r="C1025" s="36">
        <v>40</v>
      </c>
      <c r="D1025" s="34">
        <v>13040</v>
      </c>
      <c r="E1025" s="34">
        <v>14880</v>
      </c>
      <c r="F1025" s="34">
        <v>16760</v>
      </c>
      <c r="G1025" s="34">
        <v>18600</v>
      </c>
      <c r="H1025" s="34">
        <v>20120</v>
      </c>
      <c r="I1025" s="34">
        <v>21600</v>
      </c>
      <c r="J1025" s="34">
        <v>23080</v>
      </c>
      <c r="K1025" s="34">
        <v>24560</v>
      </c>
    </row>
    <row r="1026" spans="1:11">
      <c r="A1026" t="str">
        <f t="shared" si="15"/>
        <v>Before 12-31-2008Polk50</v>
      </c>
      <c r="B1026" t="s">
        <v>235</v>
      </c>
      <c r="C1026" s="36">
        <v>50</v>
      </c>
      <c r="D1026" s="34">
        <v>16300</v>
      </c>
      <c r="E1026" s="34">
        <v>18600</v>
      </c>
      <c r="F1026" s="34">
        <v>20950</v>
      </c>
      <c r="G1026" s="34">
        <v>23250</v>
      </c>
      <c r="H1026" s="34">
        <v>25150</v>
      </c>
      <c r="I1026" s="34">
        <v>27000</v>
      </c>
      <c r="J1026" s="34">
        <v>28850</v>
      </c>
      <c r="K1026" s="34">
        <v>30700</v>
      </c>
    </row>
    <row r="1027" spans="1:11">
      <c r="A1027" t="str">
        <f t="shared" si="15"/>
        <v>Before 12-31-2008Polk60</v>
      </c>
      <c r="B1027" t="s">
        <v>235</v>
      </c>
      <c r="C1027" s="36">
        <v>60</v>
      </c>
      <c r="D1027" s="34">
        <v>19560</v>
      </c>
      <c r="E1027" s="34">
        <v>22320</v>
      </c>
      <c r="F1027" s="34">
        <v>25140</v>
      </c>
      <c r="G1027" s="34">
        <v>27900</v>
      </c>
      <c r="H1027" s="34">
        <v>30180</v>
      </c>
      <c r="I1027" s="34">
        <v>32400</v>
      </c>
      <c r="J1027" s="34">
        <v>34620</v>
      </c>
      <c r="K1027" s="34">
        <v>36840</v>
      </c>
    </row>
    <row r="1028" spans="1:11">
      <c r="A1028" t="str">
        <f t="shared" si="15"/>
        <v>Before 12-31-2008Polk80</v>
      </c>
      <c r="B1028" t="s">
        <v>235</v>
      </c>
      <c r="C1028" s="36">
        <v>80</v>
      </c>
      <c r="D1028" s="34">
        <v>26080</v>
      </c>
      <c r="E1028" s="34">
        <v>29760</v>
      </c>
      <c r="F1028" s="34">
        <v>33520</v>
      </c>
      <c r="G1028" s="34">
        <v>37200</v>
      </c>
      <c r="H1028" s="34">
        <v>40240</v>
      </c>
      <c r="I1028" s="34">
        <v>43200</v>
      </c>
      <c r="J1028" s="34">
        <v>46160</v>
      </c>
      <c r="K1028" s="34">
        <v>49120</v>
      </c>
    </row>
    <row r="1029" spans="1:11">
      <c r="A1029" t="str">
        <f t="shared" ref="A1029:A1092" si="16">CONCATENATE($B$1,B1029,C1029)</f>
        <v>Before 12-31-2008Presidio30</v>
      </c>
      <c r="B1029" s="32" t="s">
        <v>236</v>
      </c>
      <c r="C1029" s="36">
        <v>30</v>
      </c>
      <c r="D1029" s="34">
        <v>9780</v>
      </c>
      <c r="E1029" s="34">
        <v>11160</v>
      </c>
      <c r="F1029" s="34">
        <v>12570</v>
      </c>
      <c r="G1029" s="34">
        <v>13950</v>
      </c>
      <c r="H1029" s="34">
        <v>15090</v>
      </c>
      <c r="I1029" s="34">
        <v>16200</v>
      </c>
      <c r="J1029" s="34">
        <v>17310</v>
      </c>
      <c r="K1029" s="34">
        <v>18420</v>
      </c>
    </row>
    <row r="1030" spans="1:11">
      <c r="A1030" t="str">
        <f t="shared" si="16"/>
        <v>Before 12-31-2008Presidio40</v>
      </c>
      <c r="B1030" t="s">
        <v>236</v>
      </c>
      <c r="C1030" s="36">
        <v>40</v>
      </c>
      <c r="D1030" s="34">
        <v>13040</v>
      </c>
      <c r="E1030" s="34">
        <v>14880</v>
      </c>
      <c r="F1030" s="34">
        <v>16760</v>
      </c>
      <c r="G1030" s="34">
        <v>18600</v>
      </c>
      <c r="H1030" s="34">
        <v>20120</v>
      </c>
      <c r="I1030" s="34">
        <v>21600</v>
      </c>
      <c r="J1030" s="34">
        <v>23080</v>
      </c>
      <c r="K1030" s="34">
        <v>24560</v>
      </c>
    </row>
    <row r="1031" spans="1:11">
      <c r="A1031" t="str">
        <f t="shared" si="16"/>
        <v>Before 12-31-2008Presidio50</v>
      </c>
      <c r="B1031" t="s">
        <v>236</v>
      </c>
      <c r="C1031" s="36">
        <v>50</v>
      </c>
      <c r="D1031" s="34">
        <v>16300</v>
      </c>
      <c r="E1031" s="34">
        <v>18600</v>
      </c>
      <c r="F1031" s="34">
        <v>20950</v>
      </c>
      <c r="G1031" s="34">
        <v>23250</v>
      </c>
      <c r="H1031" s="34">
        <v>25150</v>
      </c>
      <c r="I1031" s="34">
        <v>27000</v>
      </c>
      <c r="J1031" s="34">
        <v>28850</v>
      </c>
      <c r="K1031" s="34">
        <v>30700</v>
      </c>
    </row>
    <row r="1032" spans="1:11">
      <c r="A1032" t="str">
        <f t="shared" si="16"/>
        <v>Before 12-31-2008Presidio60</v>
      </c>
      <c r="B1032" t="s">
        <v>236</v>
      </c>
      <c r="C1032" s="36">
        <v>60</v>
      </c>
      <c r="D1032" s="34">
        <v>19560</v>
      </c>
      <c r="E1032" s="34">
        <v>22320</v>
      </c>
      <c r="F1032" s="34">
        <v>25140</v>
      </c>
      <c r="G1032" s="34">
        <v>27900</v>
      </c>
      <c r="H1032" s="34">
        <v>30180</v>
      </c>
      <c r="I1032" s="34">
        <v>32400</v>
      </c>
      <c r="J1032" s="34">
        <v>34620</v>
      </c>
      <c r="K1032" s="34">
        <v>36840</v>
      </c>
    </row>
    <row r="1033" spans="1:11">
      <c r="A1033" t="str">
        <f t="shared" si="16"/>
        <v>Before 12-31-2008Presidio80</v>
      </c>
      <c r="B1033" t="s">
        <v>236</v>
      </c>
      <c r="C1033" s="36">
        <v>80</v>
      </c>
      <c r="D1033" s="34">
        <v>26080</v>
      </c>
      <c r="E1033" s="34">
        <v>29760</v>
      </c>
      <c r="F1033" s="34">
        <v>33520</v>
      </c>
      <c r="G1033" s="34">
        <v>37200</v>
      </c>
      <c r="H1033" s="34">
        <v>40240</v>
      </c>
      <c r="I1033" s="34">
        <v>43200</v>
      </c>
      <c r="J1033" s="34">
        <v>46160</v>
      </c>
      <c r="K1033" s="34">
        <v>49120</v>
      </c>
    </row>
    <row r="1034" spans="1:11">
      <c r="A1034" t="str">
        <f t="shared" si="16"/>
        <v>Before 12-31-2008Rains30</v>
      </c>
      <c r="B1034" s="32" t="s">
        <v>237</v>
      </c>
      <c r="C1034" s="36">
        <v>30</v>
      </c>
      <c r="D1034" s="34">
        <v>10830</v>
      </c>
      <c r="E1034" s="34">
        <v>12360</v>
      </c>
      <c r="F1034" s="34">
        <v>13920</v>
      </c>
      <c r="G1034" s="34">
        <v>15450</v>
      </c>
      <c r="H1034" s="34">
        <v>16710</v>
      </c>
      <c r="I1034" s="34">
        <v>17940</v>
      </c>
      <c r="J1034" s="34">
        <v>19170</v>
      </c>
      <c r="K1034" s="34">
        <v>20400</v>
      </c>
    </row>
    <row r="1035" spans="1:11">
      <c r="A1035" t="str">
        <f t="shared" si="16"/>
        <v>Before 12-31-2008Rains40</v>
      </c>
      <c r="B1035" t="s">
        <v>237</v>
      </c>
      <c r="C1035" s="36">
        <v>40</v>
      </c>
      <c r="D1035" s="34">
        <v>14440</v>
      </c>
      <c r="E1035" s="34">
        <v>16480</v>
      </c>
      <c r="F1035" s="34">
        <v>18560</v>
      </c>
      <c r="G1035" s="34">
        <v>20600</v>
      </c>
      <c r="H1035" s="34">
        <v>22280</v>
      </c>
      <c r="I1035" s="34">
        <v>23920</v>
      </c>
      <c r="J1035" s="34">
        <v>25560</v>
      </c>
      <c r="K1035" s="34">
        <v>27200</v>
      </c>
    </row>
    <row r="1036" spans="1:11">
      <c r="A1036" t="str">
        <f t="shared" si="16"/>
        <v>Before 12-31-2008Rains50</v>
      </c>
      <c r="B1036" t="s">
        <v>237</v>
      </c>
      <c r="C1036" s="36">
        <v>50</v>
      </c>
      <c r="D1036" s="34">
        <v>18050</v>
      </c>
      <c r="E1036" s="34">
        <v>20600</v>
      </c>
      <c r="F1036" s="34">
        <v>23200</v>
      </c>
      <c r="G1036" s="34">
        <v>25750</v>
      </c>
      <c r="H1036" s="34">
        <v>27850</v>
      </c>
      <c r="I1036" s="34">
        <v>29900</v>
      </c>
      <c r="J1036" s="34">
        <v>31950</v>
      </c>
      <c r="K1036" s="34">
        <v>34000</v>
      </c>
    </row>
    <row r="1037" spans="1:11">
      <c r="A1037" t="str">
        <f t="shared" si="16"/>
        <v>Before 12-31-2008Rains60</v>
      </c>
      <c r="B1037" t="s">
        <v>237</v>
      </c>
      <c r="C1037" s="36">
        <v>60</v>
      </c>
      <c r="D1037" s="34">
        <v>21660</v>
      </c>
      <c r="E1037" s="34">
        <v>24720</v>
      </c>
      <c r="F1037" s="34">
        <v>27840</v>
      </c>
      <c r="G1037" s="34">
        <v>30900</v>
      </c>
      <c r="H1037" s="34">
        <v>33420</v>
      </c>
      <c r="I1037" s="34">
        <v>35880</v>
      </c>
      <c r="J1037" s="34">
        <v>38340</v>
      </c>
      <c r="K1037" s="34">
        <v>40800</v>
      </c>
    </row>
    <row r="1038" spans="1:11">
      <c r="A1038" t="str">
        <f t="shared" si="16"/>
        <v>Before 12-31-2008Rains80</v>
      </c>
      <c r="B1038" t="s">
        <v>237</v>
      </c>
      <c r="C1038" s="36">
        <v>80</v>
      </c>
      <c r="D1038" s="34">
        <v>28880</v>
      </c>
      <c r="E1038" s="34">
        <v>32960</v>
      </c>
      <c r="F1038" s="34">
        <v>37120</v>
      </c>
      <c r="G1038" s="34">
        <v>41200</v>
      </c>
      <c r="H1038" s="34">
        <v>44560</v>
      </c>
      <c r="I1038" s="34">
        <v>47840</v>
      </c>
      <c r="J1038" s="34">
        <v>51120</v>
      </c>
      <c r="K1038" s="34">
        <v>54400</v>
      </c>
    </row>
    <row r="1039" spans="1:11">
      <c r="A1039" t="str">
        <f t="shared" si="16"/>
        <v>Before 12-31-2008Reagan30</v>
      </c>
      <c r="B1039" s="32" t="s">
        <v>238</v>
      </c>
      <c r="C1039" s="36">
        <v>30</v>
      </c>
      <c r="D1039" s="34">
        <v>9870</v>
      </c>
      <c r="E1039" s="34">
        <v>11280</v>
      </c>
      <c r="F1039" s="34">
        <v>12690</v>
      </c>
      <c r="G1039" s="34">
        <v>14100</v>
      </c>
      <c r="H1039" s="34">
        <v>15240</v>
      </c>
      <c r="I1039" s="34">
        <v>16380</v>
      </c>
      <c r="J1039" s="34">
        <v>17490</v>
      </c>
      <c r="K1039" s="34">
        <v>18630</v>
      </c>
    </row>
    <row r="1040" spans="1:11">
      <c r="A1040" t="str">
        <f t="shared" si="16"/>
        <v>Before 12-31-2008Reagan40</v>
      </c>
      <c r="B1040" t="s">
        <v>238</v>
      </c>
      <c r="C1040" s="36">
        <v>40</v>
      </c>
      <c r="D1040" s="34">
        <v>13160</v>
      </c>
      <c r="E1040" s="34">
        <v>15040</v>
      </c>
      <c r="F1040" s="34">
        <v>16920</v>
      </c>
      <c r="G1040" s="34">
        <v>18800</v>
      </c>
      <c r="H1040" s="34">
        <v>20320</v>
      </c>
      <c r="I1040" s="34">
        <v>21840</v>
      </c>
      <c r="J1040" s="34">
        <v>23320</v>
      </c>
      <c r="K1040" s="34">
        <v>24840</v>
      </c>
    </row>
    <row r="1041" spans="1:11">
      <c r="A1041" t="str">
        <f t="shared" si="16"/>
        <v>Before 12-31-2008Reagan50</v>
      </c>
      <c r="B1041" t="s">
        <v>238</v>
      </c>
      <c r="C1041" s="36">
        <v>50</v>
      </c>
      <c r="D1041" s="34">
        <v>16450</v>
      </c>
      <c r="E1041" s="34">
        <v>18800</v>
      </c>
      <c r="F1041" s="34">
        <v>21150</v>
      </c>
      <c r="G1041" s="34">
        <v>23500</v>
      </c>
      <c r="H1041" s="34">
        <v>25400</v>
      </c>
      <c r="I1041" s="34">
        <v>27300</v>
      </c>
      <c r="J1041" s="34">
        <v>29150</v>
      </c>
      <c r="K1041" s="34">
        <v>31050</v>
      </c>
    </row>
    <row r="1042" spans="1:11">
      <c r="A1042" t="str">
        <f t="shared" si="16"/>
        <v>Before 12-31-2008Reagan60</v>
      </c>
      <c r="B1042" t="s">
        <v>238</v>
      </c>
      <c r="C1042" s="36">
        <v>60</v>
      </c>
      <c r="D1042" s="34">
        <v>19740</v>
      </c>
      <c r="E1042" s="34">
        <v>22560</v>
      </c>
      <c r="F1042" s="34">
        <v>25380</v>
      </c>
      <c r="G1042" s="34">
        <v>28200</v>
      </c>
      <c r="H1042" s="34">
        <v>30480</v>
      </c>
      <c r="I1042" s="34">
        <v>32760</v>
      </c>
      <c r="J1042" s="34">
        <v>34980</v>
      </c>
      <c r="K1042" s="34">
        <v>37260</v>
      </c>
    </row>
    <row r="1043" spans="1:11">
      <c r="A1043" t="str">
        <f t="shared" si="16"/>
        <v>Before 12-31-2008Reagan80</v>
      </c>
      <c r="B1043" t="s">
        <v>238</v>
      </c>
      <c r="C1043" s="36">
        <v>80</v>
      </c>
      <c r="D1043" s="34">
        <v>26320</v>
      </c>
      <c r="E1043" s="34">
        <v>30080</v>
      </c>
      <c r="F1043" s="34">
        <v>33840</v>
      </c>
      <c r="G1043" s="34">
        <v>37600</v>
      </c>
      <c r="H1043" s="34">
        <v>40640</v>
      </c>
      <c r="I1043" s="34">
        <v>43680</v>
      </c>
      <c r="J1043" s="34">
        <v>46640</v>
      </c>
      <c r="K1043" s="34">
        <v>49680</v>
      </c>
    </row>
    <row r="1044" spans="1:11">
      <c r="A1044" t="str">
        <f t="shared" si="16"/>
        <v>Before 12-31-2008Real30</v>
      </c>
      <c r="B1044" s="32" t="s">
        <v>239</v>
      </c>
      <c r="C1044" s="36">
        <v>30</v>
      </c>
      <c r="D1044" s="34">
        <v>9780</v>
      </c>
      <c r="E1044" s="34">
        <v>11160</v>
      </c>
      <c r="F1044" s="34">
        <v>12570</v>
      </c>
      <c r="G1044" s="34">
        <v>13950</v>
      </c>
      <c r="H1044" s="34">
        <v>15090</v>
      </c>
      <c r="I1044" s="34">
        <v>16200</v>
      </c>
      <c r="J1044" s="34">
        <v>17310</v>
      </c>
      <c r="K1044" s="34">
        <v>18420</v>
      </c>
    </row>
    <row r="1045" spans="1:11">
      <c r="A1045" t="str">
        <f t="shared" si="16"/>
        <v>Before 12-31-2008Real40</v>
      </c>
      <c r="B1045" t="s">
        <v>239</v>
      </c>
      <c r="C1045" s="36">
        <v>40</v>
      </c>
      <c r="D1045" s="34">
        <v>13040</v>
      </c>
      <c r="E1045" s="34">
        <v>14880</v>
      </c>
      <c r="F1045" s="34">
        <v>16760</v>
      </c>
      <c r="G1045" s="34">
        <v>18600</v>
      </c>
      <c r="H1045" s="34">
        <v>20120</v>
      </c>
      <c r="I1045" s="34">
        <v>21600</v>
      </c>
      <c r="J1045" s="34">
        <v>23080</v>
      </c>
      <c r="K1045" s="34">
        <v>24560</v>
      </c>
    </row>
    <row r="1046" spans="1:11">
      <c r="A1046" t="str">
        <f t="shared" si="16"/>
        <v>Before 12-31-2008Real50</v>
      </c>
      <c r="B1046" t="s">
        <v>239</v>
      </c>
      <c r="C1046" s="36">
        <v>50</v>
      </c>
      <c r="D1046" s="34">
        <v>16300</v>
      </c>
      <c r="E1046" s="34">
        <v>18600</v>
      </c>
      <c r="F1046" s="34">
        <v>20950</v>
      </c>
      <c r="G1046" s="34">
        <v>23250</v>
      </c>
      <c r="H1046" s="34">
        <v>25150</v>
      </c>
      <c r="I1046" s="34">
        <v>27000</v>
      </c>
      <c r="J1046" s="34">
        <v>28850</v>
      </c>
      <c r="K1046" s="34">
        <v>30700</v>
      </c>
    </row>
    <row r="1047" spans="1:11">
      <c r="A1047" t="str">
        <f t="shared" si="16"/>
        <v>Before 12-31-2008Real60</v>
      </c>
      <c r="B1047" t="s">
        <v>239</v>
      </c>
      <c r="C1047" s="36">
        <v>60</v>
      </c>
      <c r="D1047" s="34">
        <v>19560</v>
      </c>
      <c r="E1047" s="34">
        <v>22320</v>
      </c>
      <c r="F1047" s="34">
        <v>25140</v>
      </c>
      <c r="G1047" s="34">
        <v>27900</v>
      </c>
      <c r="H1047" s="34">
        <v>30180</v>
      </c>
      <c r="I1047" s="34">
        <v>32400</v>
      </c>
      <c r="J1047" s="34">
        <v>34620</v>
      </c>
      <c r="K1047" s="34">
        <v>36840</v>
      </c>
    </row>
    <row r="1048" spans="1:11">
      <c r="A1048" t="str">
        <f t="shared" si="16"/>
        <v>Before 12-31-2008Real80</v>
      </c>
      <c r="B1048" t="s">
        <v>239</v>
      </c>
      <c r="C1048" s="36">
        <v>80</v>
      </c>
      <c r="D1048" s="34">
        <v>26080</v>
      </c>
      <c r="E1048" s="34">
        <v>29760</v>
      </c>
      <c r="F1048" s="34">
        <v>33520</v>
      </c>
      <c r="G1048" s="34">
        <v>37200</v>
      </c>
      <c r="H1048" s="34">
        <v>40240</v>
      </c>
      <c r="I1048" s="34">
        <v>43200</v>
      </c>
      <c r="J1048" s="34">
        <v>46160</v>
      </c>
      <c r="K1048" s="34">
        <v>49120</v>
      </c>
    </row>
    <row r="1049" spans="1:11">
      <c r="A1049" t="str">
        <f t="shared" si="16"/>
        <v>Before 12-31-2008Red River30</v>
      </c>
      <c r="B1049" s="32" t="s">
        <v>240</v>
      </c>
      <c r="C1049" s="36">
        <v>30</v>
      </c>
      <c r="D1049" s="34">
        <v>9780</v>
      </c>
      <c r="E1049" s="34">
        <v>11160</v>
      </c>
      <c r="F1049" s="34">
        <v>12570</v>
      </c>
      <c r="G1049" s="34">
        <v>13950</v>
      </c>
      <c r="H1049" s="34">
        <v>15090</v>
      </c>
      <c r="I1049" s="34">
        <v>16200</v>
      </c>
      <c r="J1049" s="34">
        <v>17310</v>
      </c>
      <c r="K1049" s="34">
        <v>18420</v>
      </c>
    </row>
    <row r="1050" spans="1:11">
      <c r="A1050" t="str">
        <f t="shared" si="16"/>
        <v>Before 12-31-2008Red River40</v>
      </c>
      <c r="B1050" t="s">
        <v>240</v>
      </c>
      <c r="C1050" s="36">
        <v>40</v>
      </c>
      <c r="D1050" s="34">
        <v>13040</v>
      </c>
      <c r="E1050" s="34">
        <v>14880</v>
      </c>
      <c r="F1050" s="34">
        <v>16760</v>
      </c>
      <c r="G1050" s="34">
        <v>18600</v>
      </c>
      <c r="H1050" s="34">
        <v>20120</v>
      </c>
      <c r="I1050" s="34">
        <v>21600</v>
      </c>
      <c r="J1050" s="34">
        <v>23080</v>
      </c>
      <c r="K1050" s="34">
        <v>24560</v>
      </c>
    </row>
    <row r="1051" spans="1:11">
      <c r="A1051" t="str">
        <f t="shared" si="16"/>
        <v>Before 12-31-2008Red River50</v>
      </c>
      <c r="B1051" t="s">
        <v>240</v>
      </c>
      <c r="C1051" s="36">
        <v>50</v>
      </c>
      <c r="D1051" s="34">
        <v>16300</v>
      </c>
      <c r="E1051" s="34">
        <v>18600</v>
      </c>
      <c r="F1051" s="34">
        <v>20950</v>
      </c>
      <c r="G1051" s="34">
        <v>23250</v>
      </c>
      <c r="H1051" s="34">
        <v>25150</v>
      </c>
      <c r="I1051" s="34">
        <v>27000</v>
      </c>
      <c r="J1051" s="34">
        <v>28850</v>
      </c>
      <c r="K1051" s="34">
        <v>30700</v>
      </c>
    </row>
    <row r="1052" spans="1:11">
      <c r="A1052" t="str">
        <f t="shared" si="16"/>
        <v>Before 12-31-2008Red River60</v>
      </c>
      <c r="B1052" t="s">
        <v>240</v>
      </c>
      <c r="C1052" s="36">
        <v>60</v>
      </c>
      <c r="D1052" s="34">
        <v>19560</v>
      </c>
      <c r="E1052" s="34">
        <v>22320</v>
      </c>
      <c r="F1052" s="34">
        <v>25140</v>
      </c>
      <c r="G1052" s="34">
        <v>27900</v>
      </c>
      <c r="H1052" s="34">
        <v>30180</v>
      </c>
      <c r="I1052" s="34">
        <v>32400</v>
      </c>
      <c r="J1052" s="34">
        <v>34620</v>
      </c>
      <c r="K1052" s="34">
        <v>36840</v>
      </c>
    </row>
    <row r="1053" spans="1:11">
      <c r="A1053" t="str">
        <f t="shared" si="16"/>
        <v>Before 12-31-2008Red River80</v>
      </c>
      <c r="B1053" t="s">
        <v>240</v>
      </c>
      <c r="C1053" s="36">
        <v>80</v>
      </c>
      <c r="D1053" s="34">
        <v>26080</v>
      </c>
      <c r="E1053" s="34">
        <v>29760</v>
      </c>
      <c r="F1053" s="34">
        <v>33520</v>
      </c>
      <c r="G1053" s="34">
        <v>37200</v>
      </c>
      <c r="H1053" s="34">
        <v>40240</v>
      </c>
      <c r="I1053" s="34">
        <v>43200</v>
      </c>
      <c r="J1053" s="34">
        <v>46160</v>
      </c>
      <c r="K1053" s="34">
        <v>49120</v>
      </c>
    </row>
    <row r="1054" spans="1:11">
      <c r="A1054" t="str">
        <f t="shared" si="16"/>
        <v>Before 12-31-2008Reeves30</v>
      </c>
      <c r="B1054" s="32" t="s">
        <v>241</v>
      </c>
      <c r="C1054" s="36">
        <v>30</v>
      </c>
      <c r="D1054" s="34">
        <v>9780</v>
      </c>
      <c r="E1054" s="34">
        <v>11160</v>
      </c>
      <c r="F1054" s="34">
        <v>12570</v>
      </c>
      <c r="G1054" s="34">
        <v>13950</v>
      </c>
      <c r="H1054" s="34">
        <v>15090</v>
      </c>
      <c r="I1054" s="34">
        <v>16200</v>
      </c>
      <c r="J1054" s="34">
        <v>17310</v>
      </c>
      <c r="K1054" s="34">
        <v>18420</v>
      </c>
    </row>
    <row r="1055" spans="1:11">
      <c r="A1055" t="str">
        <f t="shared" si="16"/>
        <v>Before 12-31-2008Reeves40</v>
      </c>
      <c r="B1055" t="s">
        <v>241</v>
      </c>
      <c r="C1055" s="36">
        <v>40</v>
      </c>
      <c r="D1055" s="34">
        <v>13040</v>
      </c>
      <c r="E1055" s="34">
        <v>14880</v>
      </c>
      <c r="F1055" s="34">
        <v>16760</v>
      </c>
      <c r="G1055" s="34">
        <v>18600</v>
      </c>
      <c r="H1055" s="34">
        <v>20120</v>
      </c>
      <c r="I1055" s="34">
        <v>21600</v>
      </c>
      <c r="J1055" s="34">
        <v>23080</v>
      </c>
      <c r="K1055" s="34">
        <v>24560</v>
      </c>
    </row>
    <row r="1056" spans="1:11">
      <c r="A1056" t="str">
        <f t="shared" si="16"/>
        <v>Before 12-31-2008Reeves50</v>
      </c>
      <c r="B1056" t="s">
        <v>241</v>
      </c>
      <c r="C1056" s="36">
        <v>50</v>
      </c>
      <c r="D1056" s="34">
        <v>16300</v>
      </c>
      <c r="E1056" s="34">
        <v>18600</v>
      </c>
      <c r="F1056" s="34">
        <v>20950</v>
      </c>
      <c r="G1056" s="34">
        <v>23250</v>
      </c>
      <c r="H1056" s="34">
        <v>25150</v>
      </c>
      <c r="I1056" s="34">
        <v>27000</v>
      </c>
      <c r="J1056" s="34">
        <v>28850</v>
      </c>
      <c r="K1056" s="34">
        <v>30700</v>
      </c>
    </row>
    <row r="1057" spans="1:11">
      <c r="A1057" t="str">
        <f t="shared" si="16"/>
        <v>Before 12-31-2008Reeves60</v>
      </c>
      <c r="B1057" t="s">
        <v>241</v>
      </c>
      <c r="C1057" s="36">
        <v>60</v>
      </c>
      <c r="D1057" s="34">
        <v>19560</v>
      </c>
      <c r="E1057" s="34">
        <v>22320</v>
      </c>
      <c r="F1057" s="34">
        <v>25140</v>
      </c>
      <c r="G1057" s="34">
        <v>27900</v>
      </c>
      <c r="H1057" s="34">
        <v>30180</v>
      </c>
      <c r="I1057" s="34">
        <v>32400</v>
      </c>
      <c r="J1057" s="34">
        <v>34620</v>
      </c>
      <c r="K1057" s="34">
        <v>36840</v>
      </c>
    </row>
    <row r="1058" spans="1:11">
      <c r="A1058" t="str">
        <f t="shared" si="16"/>
        <v>Before 12-31-2008Reeves80</v>
      </c>
      <c r="B1058" t="s">
        <v>241</v>
      </c>
      <c r="C1058" s="36">
        <v>80</v>
      </c>
      <c r="D1058" s="34">
        <v>26080</v>
      </c>
      <c r="E1058" s="34">
        <v>29760</v>
      </c>
      <c r="F1058" s="34">
        <v>33520</v>
      </c>
      <c r="G1058" s="34">
        <v>37200</v>
      </c>
      <c r="H1058" s="34">
        <v>40240</v>
      </c>
      <c r="I1058" s="34">
        <v>43200</v>
      </c>
      <c r="J1058" s="34">
        <v>46160</v>
      </c>
      <c r="K1058" s="34">
        <v>49120</v>
      </c>
    </row>
    <row r="1059" spans="1:11">
      <c r="A1059" t="str">
        <f t="shared" si="16"/>
        <v>Before 12-31-2008Refugio30</v>
      </c>
      <c r="B1059" s="32" t="s">
        <v>242</v>
      </c>
      <c r="C1059" s="36">
        <v>30</v>
      </c>
      <c r="D1059" s="34">
        <v>9780</v>
      </c>
      <c r="E1059" s="34">
        <v>11160</v>
      </c>
      <c r="F1059" s="34">
        <v>12570</v>
      </c>
      <c r="G1059" s="34">
        <v>13950</v>
      </c>
      <c r="H1059" s="34">
        <v>15090</v>
      </c>
      <c r="I1059" s="34">
        <v>16200</v>
      </c>
      <c r="J1059" s="34">
        <v>17310</v>
      </c>
      <c r="K1059" s="34">
        <v>18420</v>
      </c>
    </row>
    <row r="1060" spans="1:11">
      <c r="A1060" t="str">
        <f t="shared" si="16"/>
        <v>Before 12-31-2008Refugio40</v>
      </c>
      <c r="B1060" t="s">
        <v>242</v>
      </c>
      <c r="C1060" s="36">
        <v>40</v>
      </c>
      <c r="D1060" s="34">
        <v>13040</v>
      </c>
      <c r="E1060" s="34">
        <v>14880</v>
      </c>
      <c r="F1060" s="34">
        <v>16760</v>
      </c>
      <c r="G1060" s="34">
        <v>18600</v>
      </c>
      <c r="H1060" s="34">
        <v>20120</v>
      </c>
      <c r="I1060" s="34">
        <v>21600</v>
      </c>
      <c r="J1060" s="34">
        <v>23080</v>
      </c>
      <c r="K1060" s="34">
        <v>24560</v>
      </c>
    </row>
    <row r="1061" spans="1:11">
      <c r="A1061" t="str">
        <f t="shared" si="16"/>
        <v>Before 12-31-2008Refugio50</v>
      </c>
      <c r="B1061" t="s">
        <v>242</v>
      </c>
      <c r="C1061" s="36">
        <v>50</v>
      </c>
      <c r="D1061" s="34">
        <v>16300</v>
      </c>
      <c r="E1061" s="34">
        <v>18600</v>
      </c>
      <c r="F1061" s="34">
        <v>20950</v>
      </c>
      <c r="G1061" s="34">
        <v>23250</v>
      </c>
      <c r="H1061" s="34">
        <v>25150</v>
      </c>
      <c r="I1061" s="34">
        <v>27000</v>
      </c>
      <c r="J1061" s="34">
        <v>28850</v>
      </c>
      <c r="K1061" s="34">
        <v>30700</v>
      </c>
    </row>
    <row r="1062" spans="1:11">
      <c r="A1062" t="str">
        <f t="shared" si="16"/>
        <v>Before 12-31-2008Refugio60</v>
      </c>
      <c r="B1062" t="s">
        <v>242</v>
      </c>
      <c r="C1062" s="36">
        <v>60</v>
      </c>
      <c r="D1062" s="34">
        <v>19560</v>
      </c>
      <c r="E1062" s="34">
        <v>22320</v>
      </c>
      <c r="F1062" s="34">
        <v>25140</v>
      </c>
      <c r="G1062" s="34">
        <v>27900</v>
      </c>
      <c r="H1062" s="34">
        <v>30180</v>
      </c>
      <c r="I1062" s="34">
        <v>32400</v>
      </c>
      <c r="J1062" s="34">
        <v>34620</v>
      </c>
      <c r="K1062" s="34">
        <v>36840</v>
      </c>
    </row>
    <row r="1063" spans="1:11">
      <c r="A1063" t="str">
        <f t="shared" si="16"/>
        <v>Before 12-31-2008Refugio80</v>
      </c>
      <c r="B1063" t="s">
        <v>242</v>
      </c>
      <c r="C1063" s="36">
        <v>80</v>
      </c>
      <c r="D1063" s="34">
        <v>26080</v>
      </c>
      <c r="E1063" s="34">
        <v>29760</v>
      </c>
      <c r="F1063" s="34">
        <v>33520</v>
      </c>
      <c r="G1063" s="34">
        <v>37200</v>
      </c>
      <c r="H1063" s="34">
        <v>40240</v>
      </c>
      <c r="I1063" s="34">
        <v>43200</v>
      </c>
      <c r="J1063" s="34">
        <v>46160</v>
      </c>
      <c r="K1063" s="34">
        <v>49120</v>
      </c>
    </row>
    <row r="1064" spans="1:11">
      <c r="A1064" t="str">
        <f t="shared" si="16"/>
        <v>Before 12-31-2008Roberts30</v>
      </c>
      <c r="B1064" s="32" t="s">
        <v>243</v>
      </c>
      <c r="C1064" s="36">
        <v>30</v>
      </c>
      <c r="D1064" s="34">
        <v>13530</v>
      </c>
      <c r="E1064" s="34">
        <v>15480</v>
      </c>
      <c r="F1064" s="34">
        <v>17400</v>
      </c>
      <c r="G1064" s="34">
        <v>19320</v>
      </c>
      <c r="H1064" s="34">
        <v>20880</v>
      </c>
      <c r="I1064" s="34">
        <v>22440</v>
      </c>
      <c r="J1064" s="34">
        <v>23970</v>
      </c>
      <c r="K1064" s="34">
        <v>25530</v>
      </c>
    </row>
    <row r="1065" spans="1:11">
      <c r="A1065" t="str">
        <f t="shared" si="16"/>
        <v>Before 12-31-2008Roberts40</v>
      </c>
      <c r="B1065" t="s">
        <v>243</v>
      </c>
      <c r="C1065" s="36">
        <v>40</v>
      </c>
      <c r="D1065" s="34">
        <v>18040</v>
      </c>
      <c r="E1065" s="34">
        <v>20640</v>
      </c>
      <c r="F1065" s="34">
        <v>23200</v>
      </c>
      <c r="G1065" s="34">
        <v>25760</v>
      </c>
      <c r="H1065" s="34">
        <v>27840</v>
      </c>
      <c r="I1065" s="34">
        <v>29920</v>
      </c>
      <c r="J1065" s="34">
        <v>31960</v>
      </c>
      <c r="K1065" s="34">
        <v>34040</v>
      </c>
    </row>
    <row r="1066" spans="1:11">
      <c r="A1066" t="str">
        <f t="shared" si="16"/>
        <v>Before 12-31-2008Roberts50</v>
      </c>
      <c r="B1066" t="s">
        <v>243</v>
      </c>
      <c r="C1066" s="36">
        <v>50</v>
      </c>
      <c r="D1066" s="34">
        <v>22550</v>
      </c>
      <c r="E1066" s="34">
        <v>25800</v>
      </c>
      <c r="F1066" s="34">
        <v>29000</v>
      </c>
      <c r="G1066" s="34">
        <v>32200</v>
      </c>
      <c r="H1066" s="34">
        <v>34800</v>
      </c>
      <c r="I1066" s="34">
        <v>37400</v>
      </c>
      <c r="J1066" s="34">
        <v>39950</v>
      </c>
      <c r="K1066" s="34">
        <v>42550</v>
      </c>
    </row>
    <row r="1067" spans="1:11">
      <c r="A1067" t="str">
        <f t="shared" si="16"/>
        <v>Before 12-31-2008Roberts60</v>
      </c>
      <c r="B1067" t="s">
        <v>243</v>
      </c>
      <c r="C1067" s="36">
        <v>60</v>
      </c>
      <c r="D1067" s="34">
        <v>27060</v>
      </c>
      <c r="E1067" s="34">
        <v>30960</v>
      </c>
      <c r="F1067" s="34">
        <v>34800</v>
      </c>
      <c r="G1067" s="34">
        <v>38640</v>
      </c>
      <c r="H1067" s="34">
        <v>41760</v>
      </c>
      <c r="I1067" s="34">
        <v>44880</v>
      </c>
      <c r="J1067" s="34">
        <v>47940</v>
      </c>
      <c r="K1067" s="34">
        <v>51060</v>
      </c>
    </row>
    <row r="1068" spans="1:11">
      <c r="A1068" t="str">
        <f t="shared" si="16"/>
        <v>Before 12-31-2008Roberts80</v>
      </c>
      <c r="B1068" t="s">
        <v>243</v>
      </c>
      <c r="C1068" s="36">
        <v>80</v>
      </c>
      <c r="D1068" s="34">
        <v>36080</v>
      </c>
      <c r="E1068" s="34">
        <v>41280</v>
      </c>
      <c r="F1068" s="34">
        <v>46400</v>
      </c>
      <c r="G1068" s="34">
        <v>51520</v>
      </c>
      <c r="H1068" s="34">
        <v>55680</v>
      </c>
      <c r="I1068" s="34">
        <v>59840</v>
      </c>
      <c r="J1068" s="34">
        <v>63920</v>
      </c>
      <c r="K1068" s="34">
        <v>68080</v>
      </c>
    </row>
    <row r="1069" spans="1:11">
      <c r="A1069" t="str">
        <f t="shared" si="16"/>
        <v>Before 12-31-2008Runnels30</v>
      </c>
      <c r="B1069" s="32" t="s">
        <v>244</v>
      </c>
      <c r="C1069" s="36">
        <v>30</v>
      </c>
      <c r="D1069" s="34">
        <v>9780</v>
      </c>
      <c r="E1069" s="34">
        <v>11160</v>
      </c>
      <c r="F1069" s="34">
        <v>12570</v>
      </c>
      <c r="G1069" s="34">
        <v>13950</v>
      </c>
      <c r="H1069" s="34">
        <v>15090</v>
      </c>
      <c r="I1069" s="34">
        <v>16200</v>
      </c>
      <c r="J1069" s="34">
        <v>17310</v>
      </c>
      <c r="K1069" s="34">
        <v>18420</v>
      </c>
    </row>
    <row r="1070" spans="1:11">
      <c r="A1070" t="str">
        <f t="shared" si="16"/>
        <v>Before 12-31-2008Runnels40</v>
      </c>
      <c r="B1070" t="s">
        <v>244</v>
      </c>
      <c r="C1070" s="36">
        <v>40</v>
      </c>
      <c r="D1070" s="34">
        <v>13040</v>
      </c>
      <c r="E1070" s="34">
        <v>14880</v>
      </c>
      <c r="F1070" s="34">
        <v>16760</v>
      </c>
      <c r="G1070" s="34">
        <v>18600</v>
      </c>
      <c r="H1070" s="34">
        <v>20120</v>
      </c>
      <c r="I1070" s="34">
        <v>21600</v>
      </c>
      <c r="J1070" s="34">
        <v>23080</v>
      </c>
      <c r="K1070" s="34">
        <v>24560</v>
      </c>
    </row>
    <row r="1071" spans="1:11">
      <c r="A1071" t="str">
        <f t="shared" si="16"/>
        <v>Before 12-31-2008Runnels50</v>
      </c>
      <c r="B1071" t="s">
        <v>244</v>
      </c>
      <c r="C1071" s="36">
        <v>50</v>
      </c>
      <c r="D1071" s="34">
        <v>16300</v>
      </c>
      <c r="E1071" s="34">
        <v>18600</v>
      </c>
      <c r="F1071" s="34">
        <v>20950</v>
      </c>
      <c r="G1071" s="34">
        <v>23250</v>
      </c>
      <c r="H1071" s="34">
        <v>25150</v>
      </c>
      <c r="I1071" s="34">
        <v>27000</v>
      </c>
      <c r="J1071" s="34">
        <v>28850</v>
      </c>
      <c r="K1071" s="34">
        <v>30700</v>
      </c>
    </row>
    <row r="1072" spans="1:11">
      <c r="A1072" t="str">
        <f t="shared" si="16"/>
        <v>Before 12-31-2008Runnels60</v>
      </c>
      <c r="B1072" t="s">
        <v>244</v>
      </c>
      <c r="C1072" s="36">
        <v>60</v>
      </c>
      <c r="D1072" s="34">
        <v>19560</v>
      </c>
      <c r="E1072" s="34">
        <v>22320</v>
      </c>
      <c r="F1072" s="34">
        <v>25140</v>
      </c>
      <c r="G1072" s="34">
        <v>27900</v>
      </c>
      <c r="H1072" s="34">
        <v>30180</v>
      </c>
      <c r="I1072" s="34">
        <v>32400</v>
      </c>
      <c r="J1072" s="34">
        <v>34620</v>
      </c>
      <c r="K1072" s="34">
        <v>36840</v>
      </c>
    </row>
    <row r="1073" spans="1:11">
      <c r="A1073" t="str">
        <f t="shared" si="16"/>
        <v>Before 12-31-2008Runnels80</v>
      </c>
      <c r="B1073" t="s">
        <v>244</v>
      </c>
      <c r="C1073" s="36">
        <v>80</v>
      </c>
      <c r="D1073" s="34">
        <v>26080</v>
      </c>
      <c r="E1073" s="34">
        <v>29760</v>
      </c>
      <c r="F1073" s="34">
        <v>33520</v>
      </c>
      <c r="G1073" s="34">
        <v>37200</v>
      </c>
      <c r="H1073" s="34">
        <v>40240</v>
      </c>
      <c r="I1073" s="34">
        <v>43200</v>
      </c>
      <c r="J1073" s="34">
        <v>46160</v>
      </c>
      <c r="K1073" s="34">
        <v>49120</v>
      </c>
    </row>
    <row r="1074" spans="1:11">
      <c r="A1074" t="str">
        <f t="shared" si="16"/>
        <v>Before 12-31-2008Rusk30</v>
      </c>
      <c r="B1074" s="32" t="s">
        <v>245</v>
      </c>
      <c r="C1074" s="36">
        <v>30</v>
      </c>
      <c r="D1074" s="34">
        <v>11040</v>
      </c>
      <c r="E1074" s="34">
        <v>12600</v>
      </c>
      <c r="F1074" s="34">
        <v>14190</v>
      </c>
      <c r="G1074" s="34">
        <v>15750</v>
      </c>
      <c r="H1074" s="34">
        <v>17010</v>
      </c>
      <c r="I1074" s="34">
        <v>18270</v>
      </c>
      <c r="J1074" s="34">
        <v>19530</v>
      </c>
      <c r="K1074" s="34">
        <v>20790</v>
      </c>
    </row>
    <row r="1075" spans="1:11">
      <c r="A1075" t="str">
        <f t="shared" si="16"/>
        <v>Before 12-31-2008Rusk40</v>
      </c>
      <c r="B1075" t="s">
        <v>245</v>
      </c>
      <c r="C1075" s="36">
        <v>40</v>
      </c>
      <c r="D1075" s="34">
        <v>14720</v>
      </c>
      <c r="E1075" s="34">
        <v>16800</v>
      </c>
      <c r="F1075" s="34">
        <v>18920</v>
      </c>
      <c r="G1075" s="34">
        <v>21000</v>
      </c>
      <c r="H1075" s="34">
        <v>22680</v>
      </c>
      <c r="I1075" s="34">
        <v>24360</v>
      </c>
      <c r="J1075" s="34">
        <v>26040</v>
      </c>
      <c r="K1075" s="34">
        <v>27720</v>
      </c>
    </row>
    <row r="1076" spans="1:11">
      <c r="A1076" t="str">
        <f t="shared" si="16"/>
        <v>Before 12-31-2008Rusk50</v>
      </c>
      <c r="B1076" t="s">
        <v>245</v>
      </c>
      <c r="C1076" s="36">
        <v>50</v>
      </c>
      <c r="D1076" s="34">
        <v>18400</v>
      </c>
      <c r="E1076" s="34">
        <v>21000</v>
      </c>
      <c r="F1076" s="34">
        <v>23650</v>
      </c>
      <c r="G1076" s="34">
        <v>26250</v>
      </c>
      <c r="H1076" s="34">
        <v>28350</v>
      </c>
      <c r="I1076" s="34">
        <v>30450</v>
      </c>
      <c r="J1076" s="34">
        <v>32550</v>
      </c>
      <c r="K1076" s="34">
        <v>34650</v>
      </c>
    </row>
    <row r="1077" spans="1:11">
      <c r="A1077" t="str">
        <f t="shared" si="16"/>
        <v>Before 12-31-2008Rusk60</v>
      </c>
      <c r="B1077" t="s">
        <v>245</v>
      </c>
      <c r="C1077" s="36">
        <v>60</v>
      </c>
      <c r="D1077" s="34">
        <v>22080</v>
      </c>
      <c r="E1077" s="34">
        <v>25200</v>
      </c>
      <c r="F1077" s="34">
        <v>28380</v>
      </c>
      <c r="G1077" s="34">
        <v>31500</v>
      </c>
      <c r="H1077" s="34">
        <v>34020</v>
      </c>
      <c r="I1077" s="34">
        <v>36540</v>
      </c>
      <c r="J1077" s="34">
        <v>39060</v>
      </c>
      <c r="K1077" s="34">
        <v>41580</v>
      </c>
    </row>
    <row r="1078" spans="1:11">
      <c r="A1078" t="str">
        <f t="shared" si="16"/>
        <v>Before 12-31-2008Rusk80</v>
      </c>
      <c r="B1078" t="s">
        <v>245</v>
      </c>
      <c r="C1078" s="36">
        <v>80</v>
      </c>
      <c r="D1078" s="34">
        <v>29440</v>
      </c>
      <c r="E1078" s="34">
        <v>33600</v>
      </c>
      <c r="F1078" s="34">
        <v>37840</v>
      </c>
      <c r="G1078" s="34">
        <v>42000</v>
      </c>
      <c r="H1078" s="34">
        <v>45360</v>
      </c>
      <c r="I1078" s="34">
        <v>48720</v>
      </c>
      <c r="J1078" s="34">
        <v>52080</v>
      </c>
      <c r="K1078" s="34">
        <v>55440</v>
      </c>
    </row>
    <row r="1079" spans="1:11">
      <c r="A1079" t="str">
        <f t="shared" si="16"/>
        <v>Before 12-31-2008Sabine30</v>
      </c>
      <c r="B1079" s="32" t="s">
        <v>246</v>
      </c>
      <c r="C1079" s="36">
        <v>30</v>
      </c>
      <c r="D1079" s="34">
        <v>9780</v>
      </c>
      <c r="E1079" s="34">
        <v>11160</v>
      </c>
      <c r="F1079" s="34">
        <v>12570</v>
      </c>
      <c r="G1079" s="34">
        <v>13950</v>
      </c>
      <c r="H1079" s="34">
        <v>15090</v>
      </c>
      <c r="I1079" s="34">
        <v>16200</v>
      </c>
      <c r="J1079" s="34">
        <v>17310</v>
      </c>
      <c r="K1079" s="34">
        <v>18420</v>
      </c>
    </row>
    <row r="1080" spans="1:11">
      <c r="A1080" t="str">
        <f t="shared" si="16"/>
        <v>Before 12-31-2008Sabine40</v>
      </c>
      <c r="B1080" t="s">
        <v>246</v>
      </c>
      <c r="C1080" s="36">
        <v>40</v>
      </c>
      <c r="D1080" s="34">
        <v>13040</v>
      </c>
      <c r="E1080" s="34">
        <v>14880</v>
      </c>
      <c r="F1080" s="34">
        <v>16760</v>
      </c>
      <c r="G1080" s="34">
        <v>18600</v>
      </c>
      <c r="H1080" s="34">
        <v>20120</v>
      </c>
      <c r="I1080" s="34">
        <v>21600</v>
      </c>
      <c r="J1080" s="34">
        <v>23080</v>
      </c>
      <c r="K1080" s="34">
        <v>24560</v>
      </c>
    </row>
    <row r="1081" spans="1:11">
      <c r="A1081" t="str">
        <f t="shared" si="16"/>
        <v>Before 12-31-2008Sabine50</v>
      </c>
      <c r="B1081" t="s">
        <v>246</v>
      </c>
      <c r="C1081" s="36">
        <v>50</v>
      </c>
      <c r="D1081" s="34">
        <v>16300</v>
      </c>
      <c r="E1081" s="34">
        <v>18600</v>
      </c>
      <c r="F1081" s="34">
        <v>20950</v>
      </c>
      <c r="G1081" s="34">
        <v>23250</v>
      </c>
      <c r="H1081" s="34">
        <v>25150</v>
      </c>
      <c r="I1081" s="34">
        <v>27000</v>
      </c>
      <c r="J1081" s="34">
        <v>28850</v>
      </c>
      <c r="K1081" s="34">
        <v>30700</v>
      </c>
    </row>
    <row r="1082" spans="1:11">
      <c r="A1082" t="str">
        <f t="shared" si="16"/>
        <v>Before 12-31-2008Sabine60</v>
      </c>
      <c r="B1082" t="s">
        <v>246</v>
      </c>
      <c r="C1082" s="36">
        <v>60</v>
      </c>
      <c r="D1082" s="34">
        <v>19560</v>
      </c>
      <c r="E1082" s="34">
        <v>22320</v>
      </c>
      <c r="F1082" s="34">
        <v>25140</v>
      </c>
      <c r="G1082" s="34">
        <v>27900</v>
      </c>
      <c r="H1082" s="34">
        <v>30180</v>
      </c>
      <c r="I1082" s="34">
        <v>32400</v>
      </c>
      <c r="J1082" s="34">
        <v>34620</v>
      </c>
      <c r="K1082" s="34">
        <v>36840</v>
      </c>
    </row>
    <row r="1083" spans="1:11">
      <c r="A1083" t="str">
        <f t="shared" si="16"/>
        <v>Before 12-31-2008Sabine80</v>
      </c>
      <c r="B1083" t="s">
        <v>246</v>
      </c>
      <c r="C1083" s="36">
        <v>80</v>
      </c>
      <c r="D1083" s="34">
        <v>26080</v>
      </c>
      <c r="E1083" s="34">
        <v>29760</v>
      </c>
      <c r="F1083" s="34">
        <v>33520</v>
      </c>
      <c r="G1083" s="34">
        <v>37200</v>
      </c>
      <c r="H1083" s="34">
        <v>40240</v>
      </c>
      <c r="I1083" s="34">
        <v>43200</v>
      </c>
      <c r="J1083" s="34">
        <v>46160</v>
      </c>
      <c r="K1083" s="34">
        <v>49120</v>
      </c>
    </row>
    <row r="1084" spans="1:11">
      <c r="A1084" t="str">
        <f t="shared" si="16"/>
        <v>Before 12-31-2008San Augustine30</v>
      </c>
      <c r="B1084" s="32" t="s">
        <v>247</v>
      </c>
      <c r="C1084" s="36">
        <v>30</v>
      </c>
      <c r="D1084" s="34">
        <v>9780</v>
      </c>
      <c r="E1084" s="34">
        <v>11160</v>
      </c>
      <c r="F1084" s="34">
        <v>12570</v>
      </c>
      <c r="G1084" s="34">
        <v>13950</v>
      </c>
      <c r="H1084" s="34">
        <v>15090</v>
      </c>
      <c r="I1084" s="34">
        <v>16200</v>
      </c>
      <c r="J1084" s="34">
        <v>17310</v>
      </c>
      <c r="K1084" s="34">
        <v>18420</v>
      </c>
    </row>
    <row r="1085" spans="1:11">
      <c r="A1085" t="str">
        <f t="shared" si="16"/>
        <v>Before 12-31-2008San Augustine40</v>
      </c>
      <c r="B1085" t="s">
        <v>247</v>
      </c>
      <c r="C1085" s="36">
        <v>40</v>
      </c>
      <c r="D1085" s="34">
        <v>13040</v>
      </c>
      <c r="E1085" s="34">
        <v>14880</v>
      </c>
      <c r="F1085" s="34">
        <v>16760</v>
      </c>
      <c r="G1085" s="34">
        <v>18600</v>
      </c>
      <c r="H1085" s="34">
        <v>20120</v>
      </c>
      <c r="I1085" s="34">
        <v>21600</v>
      </c>
      <c r="J1085" s="34">
        <v>23080</v>
      </c>
      <c r="K1085" s="34">
        <v>24560</v>
      </c>
    </row>
    <row r="1086" spans="1:11">
      <c r="A1086" t="str">
        <f t="shared" si="16"/>
        <v>Before 12-31-2008San Augustine50</v>
      </c>
      <c r="B1086" t="s">
        <v>247</v>
      </c>
      <c r="C1086" s="36">
        <v>50</v>
      </c>
      <c r="D1086" s="34">
        <v>16300</v>
      </c>
      <c r="E1086" s="34">
        <v>18600</v>
      </c>
      <c r="F1086" s="34">
        <v>20950</v>
      </c>
      <c r="G1086" s="34">
        <v>23250</v>
      </c>
      <c r="H1086" s="34">
        <v>25150</v>
      </c>
      <c r="I1086" s="34">
        <v>27000</v>
      </c>
      <c r="J1086" s="34">
        <v>28850</v>
      </c>
      <c r="K1086" s="34">
        <v>30700</v>
      </c>
    </row>
    <row r="1087" spans="1:11">
      <c r="A1087" t="str">
        <f t="shared" si="16"/>
        <v>Before 12-31-2008San Augustine60</v>
      </c>
      <c r="B1087" t="s">
        <v>247</v>
      </c>
      <c r="C1087" s="36">
        <v>60</v>
      </c>
      <c r="D1087" s="34">
        <v>19560</v>
      </c>
      <c r="E1087" s="34">
        <v>22320</v>
      </c>
      <c r="F1087" s="34">
        <v>25140</v>
      </c>
      <c r="G1087" s="34">
        <v>27900</v>
      </c>
      <c r="H1087" s="34">
        <v>30180</v>
      </c>
      <c r="I1087" s="34">
        <v>32400</v>
      </c>
      <c r="J1087" s="34">
        <v>34620</v>
      </c>
      <c r="K1087" s="34">
        <v>36840</v>
      </c>
    </row>
    <row r="1088" spans="1:11">
      <c r="A1088" t="str">
        <f t="shared" si="16"/>
        <v>Before 12-31-2008San Augustine80</v>
      </c>
      <c r="B1088" t="s">
        <v>247</v>
      </c>
      <c r="C1088" s="36">
        <v>80</v>
      </c>
      <c r="D1088" s="34">
        <v>26080</v>
      </c>
      <c r="E1088" s="34">
        <v>29760</v>
      </c>
      <c r="F1088" s="34">
        <v>33520</v>
      </c>
      <c r="G1088" s="34">
        <v>37200</v>
      </c>
      <c r="H1088" s="34">
        <v>40240</v>
      </c>
      <c r="I1088" s="34">
        <v>43200</v>
      </c>
      <c r="J1088" s="34">
        <v>46160</v>
      </c>
      <c r="K1088" s="34">
        <v>49120</v>
      </c>
    </row>
    <row r="1089" spans="1:11">
      <c r="A1089" t="str">
        <f t="shared" si="16"/>
        <v>Before 12-31-2008San Saba30</v>
      </c>
      <c r="B1089" s="32" t="s">
        <v>248</v>
      </c>
      <c r="C1089" s="36">
        <v>30</v>
      </c>
      <c r="D1089" s="34">
        <v>9780</v>
      </c>
      <c r="E1089" s="34">
        <v>11160</v>
      </c>
      <c r="F1089" s="34">
        <v>12570</v>
      </c>
      <c r="G1089" s="34">
        <v>13950</v>
      </c>
      <c r="H1089" s="34">
        <v>15090</v>
      </c>
      <c r="I1089" s="34">
        <v>16200</v>
      </c>
      <c r="J1089" s="34">
        <v>17310</v>
      </c>
      <c r="K1089" s="34">
        <v>18420</v>
      </c>
    </row>
    <row r="1090" spans="1:11">
      <c r="A1090" t="str">
        <f t="shared" si="16"/>
        <v>Before 12-31-2008San Saba40</v>
      </c>
      <c r="B1090" t="s">
        <v>248</v>
      </c>
      <c r="C1090" s="36">
        <v>40</v>
      </c>
      <c r="D1090" s="34">
        <v>13040</v>
      </c>
      <c r="E1090" s="34">
        <v>14880</v>
      </c>
      <c r="F1090" s="34">
        <v>16760</v>
      </c>
      <c r="G1090" s="34">
        <v>18600</v>
      </c>
      <c r="H1090" s="34">
        <v>20120</v>
      </c>
      <c r="I1090" s="34">
        <v>21600</v>
      </c>
      <c r="J1090" s="34">
        <v>23080</v>
      </c>
      <c r="K1090" s="34">
        <v>24560</v>
      </c>
    </row>
    <row r="1091" spans="1:11">
      <c r="A1091" t="str">
        <f t="shared" si="16"/>
        <v>Before 12-31-2008San Saba50</v>
      </c>
      <c r="B1091" t="s">
        <v>248</v>
      </c>
      <c r="C1091" s="36">
        <v>50</v>
      </c>
      <c r="D1091" s="34">
        <v>16300</v>
      </c>
      <c r="E1091" s="34">
        <v>18600</v>
      </c>
      <c r="F1091" s="34">
        <v>20950</v>
      </c>
      <c r="G1091" s="34">
        <v>23250</v>
      </c>
      <c r="H1091" s="34">
        <v>25150</v>
      </c>
      <c r="I1091" s="34">
        <v>27000</v>
      </c>
      <c r="J1091" s="34">
        <v>28850</v>
      </c>
      <c r="K1091" s="34">
        <v>30700</v>
      </c>
    </row>
    <row r="1092" spans="1:11">
      <c r="A1092" t="str">
        <f t="shared" si="16"/>
        <v>Before 12-31-2008San Saba60</v>
      </c>
      <c r="B1092" t="s">
        <v>248</v>
      </c>
      <c r="C1092" s="36">
        <v>60</v>
      </c>
      <c r="D1092" s="34">
        <v>19560</v>
      </c>
      <c r="E1092" s="34">
        <v>22320</v>
      </c>
      <c r="F1092" s="34">
        <v>25140</v>
      </c>
      <c r="G1092" s="34">
        <v>27900</v>
      </c>
      <c r="H1092" s="34">
        <v>30180</v>
      </c>
      <c r="I1092" s="34">
        <v>32400</v>
      </c>
      <c r="J1092" s="34">
        <v>34620</v>
      </c>
      <c r="K1092" s="34">
        <v>36840</v>
      </c>
    </row>
    <row r="1093" spans="1:11">
      <c r="A1093" t="str">
        <f t="shared" ref="A1093:A1156" si="17">CONCATENATE($B$1,B1093,C1093)</f>
        <v>Before 12-31-2008San Saba80</v>
      </c>
      <c r="B1093" t="s">
        <v>248</v>
      </c>
      <c r="C1093" s="36">
        <v>80</v>
      </c>
      <c r="D1093" s="34">
        <v>26080</v>
      </c>
      <c r="E1093" s="34">
        <v>29760</v>
      </c>
      <c r="F1093" s="34">
        <v>33520</v>
      </c>
      <c r="G1093" s="34">
        <v>37200</v>
      </c>
      <c r="H1093" s="34">
        <v>40240</v>
      </c>
      <c r="I1093" s="34">
        <v>43200</v>
      </c>
      <c r="J1093" s="34">
        <v>46160</v>
      </c>
      <c r="K1093" s="34">
        <v>49120</v>
      </c>
    </row>
    <row r="1094" spans="1:11">
      <c r="A1094" t="str">
        <f t="shared" si="17"/>
        <v>Before 12-31-2008Schleicher30</v>
      </c>
      <c r="B1094" s="32" t="s">
        <v>249</v>
      </c>
      <c r="C1094" s="36">
        <v>30</v>
      </c>
      <c r="D1094" s="34">
        <v>10050</v>
      </c>
      <c r="E1094" s="34">
        <v>11490</v>
      </c>
      <c r="F1094" s="34">
        <v>12930</v>
      </c>
      <c r="G1094" s="34">
        <v>14340</v>
      </c>
      <c r="H1094" s="34">
        <v>15510</v>
      </c>
      <c r="I1094" s="34">
        <v>16650</v>
      </c>
      <c r="J1094" s="34">
        <v>17790</v>
      </c>
      <c r="K1094" s="34">
        <v>18930</v>
      </c>
    </row>
    <row r="1095" spans="1:11">
      <c r="A1095" t="str">
        <f t="shared" si="17"/>
        <v>Before 12-31-2008Schleicher40</v>
      </c>
      <c r="B1095" t="s">
        <v>249</v>
      </c>
      <c r="C1095" s="36">
        <v>40</v>
      </c>
      <c r="D1095" s="34">
        <v>13400</v>
      </c>
      <c r="E1095" s="34">
        <v>15320</v>
      </c>
      <c r="F1095" s="34">
        <v>17240</v>
      </c>
      <c r="G1095" s="34">
        <v>19120</v>
      </c>
      <c r="H1095" s="34">
        <v>20680</v>
      </c>
      <c r="I1095" s="34">
        <v>22200</v>
      </c>
      <c r="J1095" s="34">
        <v>23720</v>
      </c>
      <c r="K1095" s="34">
        <v>25240</v>
      </c>
    </row>
    <row r="1096" spans="1:11">
      <c r="A1096" t="str">
        <f t="shared" si="17"/>
        <v>Before 12-31-2008Schleicher50</v>
      </c>
      <c r="B1096" t="s">
        <v>249</v>
      </c>
      <c r="C1096" s="36">
        <v>50</v>
      </c>
      <c r="D1096" s="34">
        <v>16750</v>
      </c>
      <c r="E1096" s="34">
        <v>19150</v>
      </c>
      <c r="F1096" s="34">
        <v>21550</v>
      </c>
      <c r="G1096" s="34">
        <v>23900</v>
      </c>
      <c r="H1096" s="34">
        <v>25850</v>
      </c>
      <c r="I1096" s="34">
        <v>27750</v>
      </c>
      <c r="J1096" s="34">
        <v>29650</v>
      </c>
      <c r="K1096" s="34">
        <v>31550</v>
      </c>
    </row>
    <row r="1097" spans="1:11">
      <c r="A1097" t="str">
        <f t="shared" si="17"/>
        <v>Before 12-31-2008Schleicher60</v>
      </c>
      <c r="B1097" t="s">
        <v>249</v>
      </c>
      <c r="C1097" s="36">
        <v>60</v>
      </c>
      <c r="D1097" s="34">
        <v>20100</v>
      </c>
      <c r="E1097" s="34">
        <v>22980</v>
      </c>
      <c r="F1097" s="34">
        <v>25860</v>
      </c>
      <c r="G1097" s="34">
        <v>28680</v>
      </c>
      <c r="H1097" s="34">
        <v>31020</v>
      </c>
      <c r="I1097" s="34">
        <v>33300</v>
      </c>
      <c r="J1097" s="34">
        <v>35580</v>
      </c>
      <c r="K1097" s="34">
        <v>37860</v>
      </c>
    </row>
    <row r="1098" spans="1:11">
      <c r="A1098" t="str">
        <f t="shared" si="17"/>
        <v>Before 12-31-2008Schleicher80</v>
      </c>
      <c r="B1098" t="s">
        <v>249</v>
      </c>
      <c r="C1098" s="36">
        <v>80</v>
      </c>
      <c r="D1098" s="34">
        <v>26800</v>
      </c>
      <c r="E1098" s="34">
        <v>30640</v>
      </c>
      <c r="F1098" s="34">
        <v>34480</v>
      </c>
      <c r="G1098" s="34">
        <v>38240</v>
      </c>
      <c r="H1098" s="34">
        <v>41360</v>
      </c>
      <c r="I1098" s="34">
        <v>44400</v>
      </c>
      <c r="J1098" s="34">
        <v>47440</v>
      </c>
      <c r="K1098" s="34">
        <v>50480</v>
      </c>
    </row>
    <row r="1099" spans="1:11">
      <c r="A1099" t="str">
        <f t="shared" si="17"/>
        <v>Before 12-31-2008Scurry30</v>
      </c>
      <c r="B1099" s="32" t="s">
        <v>250</v>
      </c>
      <c r="C1099" s="36">
        <v>30</v>
      </c>
      <c r="D1099" s="34">
        <v>10320</v>
      </c>
      <c r="E1099" s="34">
        <v>11790</v>
      </c>
      <c r="F1099" s="34">
        <v>13260</v>
      </c>
      <c r="G1099" s="34">
        <v>14730</v>
      </c>
      <c r="H1099" s="34">
        <v>15930</v>
      </c>
      <c r="I1099" s="34">
        <v>17100</v>
      </c>
      <c r="J1099" s="34">
        <v>18270</v>
      </c>
      <c r="K1099" s="34">
        <v>19470</v>
      </c>
    </row>
    <row r="1100" spans="1:11">
      <c r="A1100" t="str">
        <f t="shared" si="17"/>
        <v>Before 12-31-2008Scurry40</v>
      </c>
      <c r="B1100" t="s">
        <v>250</v>
      </c>
      <c r="C1100" s="36">
        <v>40</v>
      </c>
      <c r="D1100" s="34">
        <v>13760</v>
      </c>
      <c r="E1100" s="34">
        <v>15720</v>
      </c>
      <c r="F1100" s="34">
        <v>17680</v>
      </c>
      <c r="G1100" s="34">
        <v>19640</v>
      </c>
      <c r="H1100" s="34">
        <v>21240</v>
      </c>
      <c r="I1100" s="34">
        <v>22800</v>
      </c>
      <c r="J1100" s="34">
        <v>24360</v>
      </c>
      <c r="K1100" s="34">
        <v>25960</v>
      </c>
    </row>
    <row r="1101" spans="1:11">
      <c r="A1101" t="str">
        <f t="shared" si="17"/>
        <v>Before 12-31-2008Scurry50</v>
      </c>
      <c r="B1101" t="s">
        <v>250</v>
      </c>
      <c r="C1101" s="36">
        <v>50</v>
      </c>
      <c r="D1101" s="34">
        <v>17200</v>
      </c>
      <c r="E1101" s="34">
        <v>19650</v>
      </c>
      <c r="F1101" s="34">
        <v>22100</v>
      </c>
      <c r="G1101" s="34">
        <v>24550</v>
      </c>
      <c r="H1101" s="34">
        <v>26550</v>
      </c>
      <c r="I1101" s="34">
        <v>28500</v>
      </c>
      <c r="J1101" s="34">
        <v>30450</v>
      </c>
      <c r="K1101" s="34">
        <v>32450</v>
      </c>
    </row>
    <row r="1102" spans="1:11">
      <c r="A1102" t="str">
        <f t="shared" si="17"/>
        <v>Before 12-31-2008Scurry60</v>
      </c>
      <c r="B1102" t="s">
        <v>250</v>
      </c>
      <c r="C1102" s="36">
        <v>60</v>
      </c>
      <c r="D1102" s="34">
        <v>20640</v>
      </c>
      <c r="E1102" s="34">
        <v>23580</v>
      </c>
      <c r="F1102" s="34">
        <v>26520</v>
      </c>
      <c r="G1102" s="34">
        <v>29460</v>
      </c>
      <c r="H1102" s="34">
        <v>31860</v>
      </c>
      <c r="I1102" s="34">
        <v>34200</v>
      </c>
      <c r="J1102" s="34">
        <v>36540</v>
      </c>
      <c r="K1102" s="34">
        <v>38940</v>
      </c>
    </row>
    <row r="1103" spans="1:11">
      <c r="A1103" t="str">
        <f t="shared" si="17"/>
        <v>Before 12-31-2008Scurry80</v>
      </c>
      <c r="B1103" t="s">
        <v>250</v>
      </c>
      <c r="C1103" s="36">
        <v>80</v>
      </c>
      <c r="D1103" s="34">
        <v>27520</v>
      </c>
      <c r="E1103" s="34">
        <v>31440</v>
      </c>
      <c r="F1103" s="34">
        <v>35360</v>
      </c>
      <c r="G1103" s="34">
        <v>39280</v>
      </c>
      <c r="H1103" s="34">
        <v>42480</v>
      </c>
      <c r="I1103" s="34">
        <v>45600</v>
      </c>
      <c r="J1103" s="34">
        <v>48720</v>
      </c>
      <c r="K1103" s="34">
        <v>51920</v>
      </c>
    </row>
    <row r="1104" spans="1:11">
      <c r="A1104" t="str">
        <f t="shared" si="17"/>
        <v>Before 12-31-2008Shackelford30</v>
      </c>
      <c r="B1104" s="32" t="s">
        <v>251</v>
      </c>
      <c r="C1104" s="36">
        <v>30</v>
      </c>
      <c r="D1104" s="34">
        <v>10350</v>
      </c>
      <c r="E1104" s="34">
        <v>11820</v>
      </c>
      <c r="F1104" s="34">
        <v>13290</v>
      </c>
      <c r="G1104" s="34">
        <v>14760</v>
      </c>
      <c r="H1104" s="34">
        <v>15960</v>
      </c>
      <c r="I1104" s="34">
        <v>17130</v>
      </c>
      <c r="J1104" s="34">
        <v>18330</v>
      </c>
      <c r="K1104" s="34">
        <v>19500</v>
      </c>
    </row>
    <row r="1105" spans="1:11">
      <c r="A1105" t="str">
        <f t="shared" si="17"/>
        <v>Before 12-31-2008Shackelford40</v>
      </c>
      <c r="B1105" t="s">
        <v>251</v>
      </c>
      <c r="C1105" s="36">
        <v>40</v>
      </c>
      <c r="D1105" s="34">
        <v>13800</v>
      </c>
      <c r="E1105" s="34">
        <v>15760</v>
      </c>
      <c r="F1105" s="34">
        <v>17720</v>
      </c>
      <c r="G1105" s="34">
        <v>19680</v>
      </c>
      <c r="H1105" s="34">
        <v>21280</v>
      </c>
      <c r="I1105" s="34">
        <v>22840</v>
      </c>
      <c r="J1105" s="34">
        <v>24440</v>
      </c>
      <c r="K1105" s="34">
        <v>26000</v>
      </c>
    </row>
    <row r="1106" spans="1:11">
      <c r="A1106" t="str">
        <f t="shared" si="17"/>
        <v>Before 12-31-2008Shackelford50</v>
      </c>
      <c r="B1106" t="s">
        <v>251</v>
      </c>
      <c r="C1106" s="36">
        <v>50</v>
      </c>
      <c r="D1106" s="34">
        <v>17250</v>
      </c>
      <c r="E1106" s="34">
        <v>19700</v>
      </c>
      <c r="F1106" s="34">
        <v>22150</v>
      </c>
      <c r="G1106" s="34">
        <v>24600</v>
      </c>
      <c r="H1106" s="34">
        <v>26600</v>
      </c>
      <c r="I1106" s="34">
        <v>28550</v>
      </c>
      <c r="J1106" s="34">
        <v>30550</v>
      </c>
      <c r="K1106" s="34">
        <v>32500</v>
      </c>
    </row>
    <row r="1107" spans="1:11">
      <c r="A1107" t="str">
        <f t="shared" si="17"/>
        <v>Before 12-31-2008Shackelford60</v>
      </c>
      <c r="B1107" t="s">
        <v>251</v>
      </c>
      <c r="C1107" s="36">
        <v>60</v>
      </c>
      <c r="D1107" s="34">
        <v>20700</v>
      </c>
      <c r="E1107" s="34">
        <v>23640</v>
      </c>
      <c r="F1107" s="34">
        <v>26580</v>
      </c>
      <c r="G1107" s="34">
        <v>29520</v>
      </c>
      <c r="H1107" s="34">
        <v>31920</v>
      </c>
      <c r="I1107" s="34">
        <v>34260</v>
      </c>
      <c r="J1107" s="34">
        <v>36660</v>
      </c>
      <c r="K1107" s="34">
        <v>39000</v>
      </c>
    </row>
    <row r="1108" spans="1:11">
      <c r="A1108" t="str">
        <f t="shared" si="17"/>
        <v>Before 12-31-2008Shackelford80</v>
      </c>
      <c r="B1108" t="s">
        <v>251</v>
      </c>
      <c r="C1108" s="36">
        <v>80</v>
      </c>
      <c r="D1108" s="34">
        <v>27600</v>
      </c>
      <c r="E1108" s="34">
        <v>31520</v>
      </c>
      <c r="F1108" s="34">
        <v>35440</v>
      </c>
      <c r="G1108" s="34">
        <v>39360</v>
      </c>
      <c r="H1108" s="34">
        <v>42560</v>
      </c>
      <c r="I1108" s="34">
        <v>45680</v>
      </c>
      <c r="J1108" s="34">
        <v>48880</v>
      </c>
      <c r="K1108" s="34">
        <v>52000</v>
      </c>
    </row>
    <row r="1109" spans="1:11">
      <c r="A1109" t="str">
        <f t="shared" si="17"/>
        <v>Before 12-31-2008Shelby30</v>
      </c>
      <c r="B1109" s="32" t="s">
        <v>252</v>
      </c>
      <c r="C1109" s="36">
        <v>30</v>
      </c>
      <c r="D1109" s="34">
        <v>9780</v>
      </c>
      <c r="E1109" s="34">
        <v>11160</v>
      </c>
      <c r="F1109" s="34">
        <v>12570</v>
      </c>
      <c r="G1109" s="34">
        <v>13950</v>
      </c>
      <c r="H1109" s="34">
        <v>15090</v>
      </c>
      <c r="I1109" s="34">
        <v>16200</v>
      </c>
      <c r="J1109" s="34">
        <v>17310</v>
      </c>
      <c r="K1109" s="34">
        <v>18420</v>
      </c>
    </row>
    <row r="1110" spans="1:11">
      <c r="A1110" t="str">
        <f t="shared" si="17"/>
        <v>Before 12-31-2008Shelby40</v>
      </c>
      <c r="B1110" t="s">
        <v>252</v>
      </c>
      <c r="C1110" s="36">
        <v>40</v>
      </c>
      <c r="D1110" s="34">
        <v>13040</v>
      </c>
      <c r="E1110" s="34">
        <v>14880</v>
      </c>
      <c r="F1110" s="34">
        <v>16760</v>
      </c>
      <c r="G1110" s="34">
        <v>18600</v>
      </c>
      <c r="H1110" s="34">
        <v>20120</v>
      </c>
      <c r="I1110" s="34">
        <v>21600</v>
      </c>
      <c r="J1110" s="34">
        <v>23080</v>
      </c>
      <c r="K1110" s="34">
        <v>24560</v>
      </c>
    </row>
    <row r="1111" spans="1:11">
      <c r="A1111" t="str">
        <f t="shared" si="17"/>
        <v>Before 12-31-2008Shelby50</v>
      </c>
      <c r="B1111" t="s">
        <v>252</v>
      </c>
      <c r="C1111" s="36">
        <v>50</v>
      </c>
      <c r="D1111" s="34">
        <v>16300</v>
      </c>
      <c r="E1111" s="34">
        <v>18600</v>
      </c>
      <c r="F1111" s="34">
        <v>20950</v>
      </c>
      <c r="G1111" s="34">
        <v>23250</v>
      </c>
      <c r="H1111" s="34">
        <v>25150</v>
      </c>
      <c r="I1111" s="34">
        <v>27000</v>
      </c>
      <c r="J1111" s="34">
        <v>28850</v>
      </c>
      <c r="K1111" s="34">
        <v>30700</v>
      </c>
    </row>
    <row r="1112" spans="1:11">
      <c r="A1112" t="str">
        <f t="shared" si="17"/>
        <v>Before 12-31-2008Shelby60</v>
      </c>
      <c r="B1112" t="s">
        <v>252</v>
      </c>
      <c r="C1112" s="36">
        <v>60</v>
      </c>
      <c r="D1112" s="34">
        <v>19560</v>
      </c>
      <c r="E1112" s="34">
        <v>22320</v>
      </c>
      <c r="F1112" s="34">
        <v>25140</v>
      </c>
      <c r="G1112" s="34">
        <v>27900</v>
      </c>
      <c r="H1112" s="34">
        <v>30180</v>
      </c>
      <c r="I1112" s="34">
        <v>32400</v>
      </c>
      <c r="J1112" s="34">
        <v>34620</v>
      </c>
      <c r="K1112" s="34">
        <v>36840</v>
      </c>
    </row>
    <row r="1113" spans="1:11">
      <c r="A1113" t="str">
        <f t="shared" si="17"/>
        <v>Before 12-31-2008Shelby80</v>
      </c>
      <c r="B1113" t="s">
        <v>252</v>
      </c>
      <c r="C1113" s="36">
        <v>80</v>
      </c>
      <c r="D1113" s="34">
        <v>26080</v>
      </c>
      <c r="E1113" s="34">
        <v>29760</v>
      </c>
      <c r="F1113" s="34">
        <v>33520</v>
      </c>
      <c r="G1113" s="34">
        <v>37200</v>
      </c>
      <c r="H1113" s="34">
        <v>40240</v>
      </c>
      <c r="I1113" s="34">
        <v>43200</v>
      </c>
      <c r="J1113" s="34">
        <v>46160</v>
      </c>
      <c r="K1113" s="34">
        <v>49120</v>
      </c>
    </row>
    <row r="1114" spans="1:11">
      <c r="A1114" t="str">
        <f t="shared" si="17"/>
        <v>Before 12-31-2008Sherman30</v>
      </c>
      <c r="B1114" s="32" t="s">
        <v>253</v>
      </c>
      <c r="C1114" s="36">
        <v>30</v>
      </c>
      <c r="D1114" s="34">
        <v>10440</v>
      </c>
      <c r="E1114" s="34">
        <v>11910</v>
      </c>
      <c r="F1114" s="34">
        <v>13410</v>
      </c>
      <c r="G1114" s="34">
        <v>14880</v>
      </c>
      <c r="H1114" s="34">
        <v>16080</v>
      </c>
      <c r="I1114" s="34">
        <v>17280</v>
      </c>
      <c r="J1114" s="34">
        <v>18480</v>
      </c>
      <c r="K1114" s="34">
        <v>19650</v>
      </c>
    </row>
    <row r="1115" spans="1:11">
      <c r="A1115" t="str">
        <f t="shared" si="17"/>
        <v>Before 12-31-2008Sherman40</v>
      </c>
      <c r="B1115" t="s">
        <v>253</v>
      </c>
      <c r="C1115" s="36">
        <v>40</v>
      </c>
      <c r="D1115" s="34">
        <v>13920</v>
      </c>
      <c r="E1115" s="34">
        <v>15880</v>
      </c>
      <c r="F1115" s="34">
        <v>17880</v>
      </c>
      <c r="G1115" s="34">
        <v>19840</v>
      </c>
      <c r="H1115" s="34">
        <v>21440</v>
      </c>
      <c r="I1115" s="34">
        <v>23040</v>
      </c>
      <c r="J1115" s="34">
        <v>24640</v>
      </c>
      <c r="K1115" s="34">
        <v>26200</v>
      </c>
    </row>
    <row r="1116" spans="1:11">
      <c r="A1116" t="str">
        <f t="shared" si="17"/>
        <v>Before 12-31-2008Sherman50</v>
      </c>
      <c r="B1116" t="s">
        <v>253</v>
      </c>
      <c r="C1116" s="36">
        <v>50</v>
      </c>
      <c r="D1116" s="34">
        <v>17400</v>
      </c>
      <c r="E1116" s="34">
        <v>19850</v>
      </c>
      <c r="F1116" s="34">
        <v>22350</v>
      </c>
      <c r="G1116" s="34">
        <v>24800</v>
      </c>
      <c r="H1116" s="34">
        <v>26800</v>
      </c>
      <c r="I1116" s="34">
        <v>28800</v>
      </c>
      <c r="J1116" s="34">
        <v>30800</v>
      </c>
      <c r="K1116" s="34">
        <v>32750</v>
      </c>
    </row>
    <row r="1117" spans="1:11">
      <c r="A1117" t="str">
        <f t="shared" si="17"/>
        <v>Before 12-31-2008Sherman60</v>
      </c>
      <c r="B1117" t="s">
        <v>253</v>
      </c>
      <c r="C1117" s="36">
        <v>60</v>
      </c>
      <c r="D1117" s="34">
        <v>20880</v>
      </c>
      <c r="E1117" s="34">
        <v>23820</v>
      </c>
      <c r="F1117" s="34">
        <v>26820</v>
      </c>
      <c r="G1117" s="34">
        <v>29760</v>
      </c>
      <c r="H1117" s="34">
        <v>32160</v>
      </c>
      <c r="I1117" s="34">
        <v>34560</v>
      </c>
      <c r="J1117" s="34">
        <v>36960</v>
      </c>
      <c r="K1117" s="34">
        <v>39300</v>
      </c>
    </row>
    <row r="1118" spans="1:11">
      <c r="A1118" t="str">
        <f t="shared" si="17"/>
        <v>Before 12-31-2008Sherman80</v>
      </c>
      <c r="B1118" t="s">
        <v>253</v>
      </c>
      <c r="C1118" s="36">
        <v>80</v>
      </c>
      <c r="D1118" s="34">
        <v>27840</v>
      </c>
      <c r="E1118" s="34">
        <v>31760</v>
      </c>
      <c r="F1118" s="34">
        <v>35760</v>
      </c>
      <c r="G1118" s="34">
        <v>39680</v>
      </c>
      <c r="H1118" s="34">
        <v>42880</v>
      </c>
      <c r="I1118" s="34">
        <v>46080</v>
      </c>
      <c r="J1118" s="34">
        <v>49280</v>
      </c>
      <c r="K1118" s="34">
        <v>52400</v>
      </c>
    </row>
    <row r="1119" spans="1:11">
      <c r="A1119" t="str">
        <f t="shared" si="17"/>
        <v>Before 12-31-2008Somervell30</v>
      </c>
      <c r="B1119" s="32" t="s">
        <v>254</v>
      </c>
      <c r="C1119" s="36">
        <v>30</v>
      </c>
      <c r="D1119" s="34">
        <v>12480</v>
      </c>
      <c r="E1119" s="34">
        <v>14250</v>
      </c>
      <c r="F1119" s="34">
        <v>16020</v>
      </c>
      <c r="G1119" s="34">
        <v>17790</v>
      </c>
      <c r="H1119" s="34">
        <v>19230</v>
      </c>
      <c r="I1119" s="34">
        <v>20640</v>
      </c>
      <c r="J1119" s="34">
        <v>22080</v>
      </c>
      <c r="K1119" s="34">
        <v>23490</v>
      </c>
    </row>
    <row r="1120" spans="1:11">
      <c r="A1120" t="str">
        <f t="shared" si="17"/>
        <v>Before 12-31-2008Somervell40</v>
      </c>
      <c r="B1120" t="s">
        <v>254</v>
      </c>
      <c r="C1120" s="36">
        <v>40</v>
      </c>
      <c r="D1120" s="34">
        <v>16640</v>
      </c>
      <c r="E1120" s="34">
        <v>19000</v>
      </c>
      <c r="F1120" s="34">
        <v>21360</v>
      </c>
      <c r="G1120" s="34">
        <v>23720</v>
      </c>
      <c r="H1120" s="34">
        <v>25640</v>
      </c>
      <c r="I1120" s="34">
        <v>27520</v>
      </c>
      <c r="J1120" s="34">
        <v>29440</v>
      </c>
      <c r="K1120" s="34">
        <v>31320</v>
      </c>
    </row>
    <row r="1121" spans="1:11">
      <c r="A1121" t="str">
        <f t="shared" si="17"/>
        <v>Before 12-31-2008Somervell50</v>
      </c>
      <c r="B1121" t="s">
        <v>254</v>
      </c>
      <c r="C1121" s="36">
        <v>50</v>
      </c>
      <c r="D1121" s="34">
        <v>20800</v>
      </c>
      <c r="E1121" s="34">
        <v>23750</v>
      </c>
      <c r="F1121" s="34">
        <v>26700</v>
      </c>
      <c r="G1121" s="34">
        <v>29650</v>
      </c>
      <c r="H1121" s="34">
        <v>32050</v>
      </c>
      <c r="I1121" s="34">
        <v>34400</v>
      </c>
      <c r="J1121" s="34">
        <v>36800</v>
      </c>
      <c r="K1121" s="34">
        <v>39150</v>
      </c>
    </row>
    <row r="1122" spans="1:11">
      <c r="A1122" t="str">
        <f t="shared" si="17"/>
        <v>Before 12-31-2008Somervell60</v>
      </c>
      <c r="B1122" t="s">
        <v>254</v>
      </c>
      <c r="C1122" s="36">
        <v>60</v>
      </c>
      <c r="D1122" s="34">
        <v>24960</v>
      </c>
      <c r="E1122" s="34">
        <v>28500</v>
      </c>
      <c r="F1122" s="34">
        <v>32040</v>
      </c>
      <c r="G1122" s="34">
        <v>35580</v>
      </c>
      <c r="H1122" s="34">
        <v>38460</v>
      </c>
      <c r="I1122" s="34">
        <v>41280</v>
      </c>
      <c r="J1122" s="34">
        <v>44160</v>
      </c>
      <c r="K1122" s="34">
        <v>46980</v>
      </c>
    </row>
    <row r="1123" spans="1:11">
      <c r="A1123" t="str">
        <f t="shared" si="17"/>
        <v>Before 12-31-2008Somervell80</v>
      </c>
      <c r="B1123" t="s">
        <v>254</v>
      </c>
      <c r="C1123" s="36">
        <v>80</v>
      </c>
      <c r="D1123" s="34">
        <v>33280</v>
      </c>
      <c r="E1123" s="34">
        <v>38000</v>
      </c>
      <c r="F1123" s="34">
        <v>42720</v>
      </c>
      <c r="G1123" s="34">
        <v>47440</v>
      </c>
      <c r="H1123" s="34">
        <v>51280</v>
      </c>
      <c r="I1123" s="34">
        <v>55040</v>
      </c>
      <c r="J1123" s="34">
        <v>58880</v>
      </c>
      <c r="K1123" s="34">
        <v>62640</v>
      </c>
    </row>
    <row r="1124" spans="1:11">
      <c r="A1124" t="str">
        <f t="shared" si="17"/>
        <v>Before 12-31-2008Starr30</v>
      </c>
      <c r="B1124" s="32" t="s">
        <v>255</v>
      </c>
      <c r="C1124" s="36">
        <v>30</v>
      </c>
      <c r="D1124" s="34">
        <v>9930</v>
      </c>
      <c r="E1124" s="34">
        <v>11340</v>
      </c>
      <c r="F1124" s="34">
        <v>12780</v>
      </c>
      <c r="G1124" s="34">
        <v>14190</v>
      </c>
      <c r="H1124" s="34">
        <v>15330</v>
      </c>
      <c r="I1124" s="34">
        <v>16470</v>
      </c>
      <c r="J1124" s="34">
        <v>17610</v>
      </c>
      <c r="K1124" s="34">
        <v>18720</v>
      </c>
    </row>
    <row r="1125" spans="1:11">
      <c r="A1125" t="str">
        <f t="shared" si="17"/>
        <v>Before 12-31-2008Starr40</v>
      </c>
      <c r="B1125" t="s">
        <v>255</v>
      </c>
      <c r="C1125" s="36">
        <v>40</v>
      </c>
      <c r="D1125" s="34">
        <v>13240</v>
      </c>
      <c r="E1125" s="34">
        <v>15120</v>
      </c>
      <c r="F1125" s="34">
        <v>17040</v>
      </c>
      <c r="G1125" s="34">
        <v>18920</v>
      </c>
      <c r="H1125" s="34">
        <v>20440</v>
      </c>
      <c r="I1125" s="34">
        <v>21960</v>
      </c>
      <c r="J1125" s="34">
        <v>23480</v>
      </c>
      <c r="K1125" s="34">
        <v>24960</v>
      </c>
    </row>
    <row r="1126" spans="1:11">
      <c r="A1126" t="str">
        <f t="shared" si="17"/>
        <v>Before 12-31-2008Starr50</v>
      </c>
      <c r="B1126" t="s">
        <v>255</v>
      </c>
      <c r="C1126" s="36">
        <v>50</v>
      </c>
      <c r="D1126" s="34">
        <v>16550</v>
      </c>
      <c r="E1126" s="34">
        <v>18900</v>
      </c>
      <c r="F1126" s="34">
        <v>21300</v>
      </c>
      <c r="G1126" s="34">
        <v>23650</v>
      </c>
      <c r="H1126" s="34">
        <v>25550</v>
      </c>
      <c r="I1126" s="34">
        <v>27450</v>
      </c>
      <c r="J1126" s="34">
        <v>29350</v>
      </c>
      <c r="K1126" s="34">
        <v>31200</v>
      </c>
    </row>
    <row r="1127" spans="1:11">
      <c r="A1127" t="str">
        <f t="shared" si="17"/>
        <v>Before 12-31-2008Starr60</v>
      </c>
      <c r="B1127" t="s">
        <v>255</v>
      </c>
      <c r="C1127" s="36">
        <v>60</v>
      </c>
      <c r="D1127" s="34">
        <v>19860</v>
      </c>
      <c r="E1127" s="34">
        <v>22680</v>
      </c>
      <c r="F1127" s="34">
        <v>25560</v>
      </c>
      <c r="G1127" s="34">
        <v>28380</v>
      </c>
      <c r="H1127" s="34">
        <v>30660</v>
      </c>
      <c r="I1127" s="34">
        <v>32940</v>
      </c>
      <c r="J1127" s="34">
        <v>35220</v>
      </c>
      <c r="K1127" s="34">
        <v>37440</v>
      </c>
    </row>
    <row r="1128" spans="1:11">
      <c r="A1128" t="str">
        <f t="shared" si="17"/>
        <v>Before 12-31-2008Starr80</v>
      </c>
      <c r="B1128" t="s">
        <v>255</v>
      </c>
      <c r="C1128" s="36">
        <v>80</v>
      </c>
      <c r="D1128" s="34">
        <v>26480</v>
      </c>
      <c r="E1128" s="34">
        <v>30240</v>
      </c>
      <c r="F1128" s="34">
        <v>34080</v>
      </c>
      <c r="G1128" s="34">
        <v>37840</v>
      </c>
      <c r="H1128" s="34">
        <v>40880</v>
      </c>
      <c r="I1128" s="34">
        <v>43920</v>
      </c>
      <c r="J1128" s="34">
        <v>46960</v>
      </c>
      <c r="K1128" s="34">
        <v>49920</v>
      </c>
    </row>
    <row r="1129" spans="1:11">
      <c r="A1129" t="str">
        <f t="shared" si="17"/>
        <v>Before 12-31-2008Stephens30</v>
      </c>
      <c r="B1129" s="32" t="s">
        <v>256</v>
      </c>
      <c r="C1129" s="36">
        <v>30</v>
      </c>
      <c r="D1129" s="34">
        <v>9780</v>
      </c>
      <c r="E1129" s="34">
        <v>11190</v>
      </c>
      <c r="F1129" s="34">
        <v>12570</v>
      </c>
      <c r="G1129" s="34">
        <v>13980</v>
      </c>
      <c r="H1129" s="34">
        <v>15090</v>
      </c>
      <c r="I1129" s="34">
        <v>16230</v>
      </c>
      <c r="J1129" s="34">
        <v>17340</v>
      </c>
      <c r="K1129" s="34">
        <v>18450</v>
      </c>
    </row>
    <row r="1130" spans="1:11">
      <c r="A1130" t="str">
        <f t="shared" si="17"/>
        <v>Before 12-31-2008Stephens40</v>
      </c>
      <c r="B1130" t="s">
        <v>256</v>
      </c>
      <c r="C1130" s="36">
        <v>40</v>
      </c>
      <c r="D1130" s="34">
        <v>13040</v>
      </c>
      <c r="E1130" s="34">
        <v>14920</v>
      </c>
      <c r="F1130" s="34">
        <v>16760</v>
      </c>
      <c r="G1130" s="34">
        <v>18640</v>
      </c>
      <c r="H1130" s="34">
        <v>20120</v>
      </c>
      <c r="I1130" s="34">
        <v>21640</v>
      </c>
      <c r="J1130" s="34">
        <v>23120</v>
      </c>
      <c r="K1130" s="34">
        <v>24600</v>
      </c>
    </row>
    <row r="1131" spans="1:11">
      <c r="A1131" t="str">
        <f t="shared" si="17"/>
        <v>Before 12-31-2008Stephens50</v>
      </c>
      <c r="B1131" t="s">
        <v>256</v>
      </c>
      <c r="C1131" s="36">
        <v>50</v>
      </c>
      <c r="D1131" s="34">
        <v>16300</v>
      </c>
      <c r="E1131" s="34">
        <v>18650</v>
      </c>
      <c r="F1131" s="34">
        <v>20950</v>
      </c>
      <c r="G1131" s="34">
        <v>23300</v>
      </c>
      <c r="H1131" s="34">
        <v>25150</v>
      </c>
      <c r="I1131" s="34">
        <v>27050</v>
      </c>
      <c r="J1131" s="34">
        <v>28900</v>
      </c>
      <c r="K1131" s="34">
        <v>30750</v>
      </c>
    </row>
    <row r="1132" spans="1:11">
      <c r="A1132" t="str">
        <f t="shared" si="17"/>
        <v>Before 12-31-2008Stephens60</v>
      </c>
      <c r="B1132" t="s">
        <v>256</v>
      </c>
      <c r="C1132" s="36">
        <v>60</v>
      </c>
      <c r="D1132" s="34">
        <v>19560</v>
      </c>
      <c r="E1132" s="34">
        <v>22380</v>
      </c>
      <c r="F1132" s="34">
        <v>25140</v>
      </c>
      <c r="G1132" s="34">
        <v>27960</v>
      </c>
      <c r="H1132" s="34">
        <v>30180</v>
      </c>
      <c r="I1132" s="34">
        <v>32460</v>
      </c>
      <c r="J1132" s="34">
        <v>34680</v>
      </c>
      <c r="K1132" s="34">
        <v>36900</v>
      </c>
    </row>
    <row r="1133" spans="1:11">
      <c r="A1133" t="str">
        <f t="shared" si="17"/>
        <v>Before 12-31-2008Stephens80</v>
      </c>
      <c r="B1133" t="s">
        <v>256</v>
      </c>
      <c r="C1133" s="36">
        <v>80</v>
      </c>
      <c r="D1133" s="34">
        <v>26080</v>
      </c>
      <c r="E1133" s="34">
        <v>29840</v>
      </c>
      <c r="F1133" s="34">
        <v>33520</v>
      </c>
      <c r="G1133" s="34">
        <v>37280</v>
      </c>
      <c r="H1133" s="34">
        <v>40240</v>
      </c>
      <c r="I1133" s="34">
        <v>43280</v>
      </c>
      <c r="J1133" s="34">
        <v>46240</v>
      </c>
      <c r="K1133" s="34">
        <v>49200</v>
      </c>
    </row>
    <row r="1134" spans="1:11">
      <c r="A1134" t="str">
        <f t="shared" si="17"/>
        <v>Before 12-31-2008Sterling30</v>
      </c>
      <c r="B1134" s="32" t="s">
        <v>257</v>
      </c>
      <c r="C1134" s="36">
        <v>30</v>
      </c>
      <c r="D1134" s="34">
        <v>10710</v>
      </c>
      <c r="E1134" s="34">
        <v>12240</v>
      </c>
      <c r="F1134" s="34">
        <v>13770</v>
      </c>
      <c r="G1134" s="34">
        <v>15300</v>
      </c>
      <c r="H1134" s="34">
        <v>16530</v>
      </c>
      <c r="I1134" s="34">
        <v>17760</v>
      </c>
      <c r="J1134" s="34">
        <v>18960</v>
      </c>
      <c r="K1134" s="34">
        <v>20190</v>
      </c>
    </row>
    <row r="1135" spans="1:11">
      <c r="A1135" t="str">
        <f t="shared" si="17"/>
        <v>Before 12-31-2008Sterling40</v>
      </c>
      <c r="B1135" t="s">
        <v>257</v>
      </c>
      <c r="C1135" s="36">
        <v>40</v>
      </c>
      <c r="D1135" s="34">
        <v>14280</v>
      </c>
      <c r="E1135" s="34">
        <v>16320</v>
      </c>
      <c r="F1135" s="34">
        <v>18360</v>
      </c>
      <c r="G1135" s="34">
        <v>20400</v>
      </c>
      <c r="H1135" s="34">
        <v>22040</v>
      </c>
      <c r="I1135" s="34">
        <v>23680</v>
      </c>
      <c r="J1135" s="34">
        <v>25280</v>
      </c>
      <c r="K1135" s="34">
        <v>26920</v>
      </c>
    </row>
    <row r="1136" spans="1:11">
      <c r="A1136" t="str">
        <f t="shared" si="17"/>
        <v>Before 12-31-2008Sterling50</v>
      </c>
      <c r="B1136" t="s">
        <v>257</v>
      </c>
      <c r="C1136" s="36">
        <v>50</v>
      </c>
      <c r="D1136" s="34">
        <v>17850</v>
      </c>
      <c r="E1136" s="34">
        <v>20400</v>
      </c>
      <c r="F1136" s="34">
        <v>22950</v>
      </c>
      <c r="G1136" s="34">
        <v>25500</v>
      </c>
      <c r="H1136" s="34">
        <v>27550</v>
      </c>
      <c r="I1136" s="34">
        <v>29600</v>
      </c>
      <c r="J1136" s="34">
        <v>31600</v>
      </c>
      <c r="K1136" s="34">
        <v>33650</v>
      </c>
    </row>
    <row r="1137" spans="1:11">
      <c r="A1137" t="str">
        <f t="shared" si="17"/>
        <v>Before 12-31-2008Sterling60</v>
      </c>
      <c r="B1137" t="s">
        <v>257</v>
      </c>
      <c r="C1137" s="36">
        <v>60</v>
      </c>
      <c r="D1137" s="34">
        <v>21420</v>
      </c>
      <c r="E1137" s="34">
        <v>24480</v>
      </c>
      <c r="F1137" s="34">
        <v>27540</v>
      </c>
      <c r="G1137" s="34">
        <v>30600</v>
      </c>
      <c r="H1137" s="34">
        <v>33060</v>
      </c>
      <c r="I1137" s="34">
        <v>35520</v>
      </c>
      <c r="J1137" s="34">
        <v>37920</v>
      </c>
      <c r="K1137" s="34">
        <v>40380</v>
      </c>
    </row>
    <row r="1138" spans="1:11">
      <c r="A1138" t="str">
        <f t="shared" si="17"/>
        <v>Before 12-31-2008Sterling80</v>
      </c>
      <c r="B1138" t="s">
        <v>257</v>
      </c>
      <c r="C1138" s="36">
        <v>80</v>
      </c>
      <c r="D1138" s="34">
        <v>28560</v>
      </c>
      <c r="E1138" s="34">
        <v>32640</v>
      </c>
      <c r="F1138" s="34">
        <v>36720</v>
      </c>
      <c r="G1138" s="34">
        <v>40800</v>
      </c>
      <c r="H1138" s="34">
        <v>44080</v>
      </c>
      <c r="I1138" s="34">
        <v>47360</v>
      </c>
      <c r="J1138" s="34">
        <v>50560</v>
      </c>
      <c r="K1138" s="34">
        <v>53840</v>
      </c>
    </row>
    <row r="1139" spans="1:11">
      <c r="A1139" t="str">
        <f t="shared" si="17"/>
        <v>Before 12-31-2008Stonewall30</v>
      </c>
      <c r="B1139" s="32" t="s">
        <v>258</v>
      </c>
      <c r="C1139" s="36">
        <v>30</v>
      </c>
      <c r="D1139" s="34">
        <v>9870</v>
      </c>
      <c r="E1139" s="34">
        <v>11280</v>
      </c>
      <c r="F1139" s="34">
        <v>12690</v>
      </c>
      <c r="G1139" s="34">
        <v>14100</v>
      </c>
      <c r="H1139" s="34">
        <v>15240</v>
      </c>
      <c r="I1139" s="34">
        <v>16350</v>
      </c>
      <c r="J1139" s="34">
        <v>17490</v>
      </c>
      <c r="K1139" s="34">
        <v>18600</v>
      </c>
    </row>
    <row r="1140" spans="1:11">
      <c r="A1140" t="str">
        <f t="shared" si="17"/>
        <v>Before 12-31-2008Stonewall40</v>
      </c>
      <c r="B1140" t="s">
        <v>258</v>
      </c>
      <c r="C1140" s="36">
        <v>40</v>
      </c>
      <c r="D1140" s="34">
        <v>13160</v>
      </c>
      <c r="E1140" s="34">
        <v>15040</v>
      </c>
      <c r="F1140" s="34">
        <v>16920</v>
      </c>
      <c r="G1140" s="34">
        <v>18800</v>
      </c>
      <c r="H1140" s="34">
        <v>20320</v>
      </c>
      <c r="I1140" s="34">
        <v>21800</v>
      </c>
      <c r="J1140" s="34">
        <v>23320</v>
      </c>
      <c r="K1140" s="34">
        <v>24800</v>
      </c>
    </row>
    <row r="1141" spans="1:11">
      <c r="A1141" t="str">
        <f t="shared" si="17"/>
        <v>Before 12-31-2008Stonewall50</v>
      </c>
      <c r="B1141" t="s">
        <v>258</v>
      </c>
      <c r="C1141" s="36">
        <v>50</v>
      </c>
      <c r="D1141" s="34">
        <v>16450</v>
      </c>
      <c r="E1141" s="34">
        <v>18800</v>
      </c>
      <c r="F1141" s="34">
        <v>21150</v>
      </c>
      <c r="G1141" s="34">
        <v>23500</v>
      </c>
      <c r="H1141" s="34">
        <v>25400</v>
      </c>
      <c r="I1141" s="34">
        <v>27250</v>
      </c>
      <c r="J1141" s="34">
        <v>29150</v>
      </c>
      <c r="K1141" s="34">
        <v>31000</v>
      </c>
    </row>
    <row r="1142" spans="1:11">
      <c r="A1142" t="str">
        <f t="shared" si="17"/>
        <v>Before 12-31-2008Stonewall60</v>
      </c>
      <c r="B1142" t="s">
        <v>258</v>
      </c>
      <c r="C1142" s="36">
        <v>60</v>
      </c>
      <c r="D1142" s="34">
        <v>19740</v>
      </c>
      <c r="E1142" s="34">
        <v>22560</v>
      </c>
      <c r="F1142" s="34">
        <v>25380</v>
      </c>
      <c r="G1142" s="34">
        <v>28200</v>
      </c>
      <c r="H1142" s="34">
        <v>30480</v>
      </c>
      <c r="I1142" s="34">
        <v>32700</v>
      </c>
      <c r="J1142" s="34">
        <v>34980</v>
      </c>
      <c r="K1142" s="34">
        <v>37200</v>
      </c>
    </row>
    <row r="1143" spans="1:11">
      <c r="A1143" t="str">
        <f t="shared" si="17"/>
        <v>Before 12-31-2008Stonewall80</v>
      </c>
      <c r="B1143" t="s">
        <v>258</v>
      </c>
      <c r="C1143" s="36">
        <v>80</v>
      </c>
      <c r="D1143" s="34">
        <v>26320</v>
      </c>
      <c r="E1143" s="34">
        <v>30080</v>
      </c>
      <c r="F1143" s="34">
        <v>33840</v>
      </c>
      <c r="G1143" s="34">
        <v>37600</v>
      </c>
      <c r="H1143" s="34">
        <v>40640</v>
      </c>
      <c r="I1143" s="34">
        <v>43600</v>
      </c>
      <c r="J1143" s="34">
        <v>46640</v>
      </c>
      <c r="K1143" s="34">
        <v>49600</v>
      </c>
    </row>
    <row r="1144" spans="1:11">
      <c r="A1144" t="str">
        <f t="shared" si="17"/>
        <v>Before 12-31-2008Sutton30</v>
      </c>
      <c r="B1144" s="32" t="s">
        <v>259</v>
      </c>
      <c r="C1144" s="36">
        <v>30</v>
      </c>
      <c r="D1144" s="34">
        <v>10380</v>
      </c>
      <c r="E1144" s="34">
        <v>11850</v>
      </c>
      <c r="F1144" s="34">
        <v>13350</v>
      </c>
      <c r="G1144" s="34">
        <v>14820</v>
      </c>
      <c r="H1144" s="34">
        <v>16020</v>
      </c>
      <c r="I1144" s="34">
        <v>17190</v>
      </c>
      <c r="J1144" s="34">
        <v>18390</v>
      </c>
      <c r="K1144" s="34">
        <v>19560</v>
      </c>
    </row>
    <row r="1145" spans="1:11">
      <c r="A1145" t="str">
        <f t="shared" si="17"/>
        <v>Before 12-31-2008Sutton40</v>
      </c>
      <c r="B1145" t="s">
        <v>259</v>
      </c>
      <c r="C1145" s="36">
        <v>40</v>
      </c>
      <c r="D1145" s="34">
        <v>13840</v>
      </c>
      <c r="E1145" s="34">
        <v>15800</v>
      </c>
      <c r="F1145" s="34">
        <v>17800</v>
      </c>
      <c r="G1145" s="34">
        <v>19760</v>
      </c>
      <c r="H1145" s="34">
        <v>21360</v>
      </c>
      <c r="I1145" s="34">
        <v>22920</v>
      </c>
      <c r="J1145" s="34">
        <v>24520</v>
      </c>
      <c r="K1145" s="34">
        <v>26080</v>
      </c>
    </row>
    <row r="1146" spans="1:11">
      <c r="A1146" t="str">
        <f t="shared" si="17"/>
        <v>Before 12-31-2008Sutton50</v>
      </c>
      <c r="B1146" t="s">
        <v>259</v>
      </c>
      <c r="C1146" s="36">
        <v>50</v>
      </c>
      <c r="D1146" s="34">
        <v>17300</v>
      </c>
      <c r="E1146" s="34">
        <v>19750</v>
      </c>
      <c r="F1146" s="34">
        <v>22250</v>
      </c>
      <c r="G1146" s="34">
        <v>24700</v>
      </c>
      <c r="H1146" s="34">
        <v>26700</v>
      </c>
      <c r="I1146" s="34">
        <v>28650</v>
      </c>
      <c r="J1146" s="34">
        <v>30650</v>
      </c>
      <c r="K1146" s="34">
        <v>32600</v>
      </c>
    </row>
    <row r="1147" spans="1:11">
      <c r="A1147" t="str">
        <f t="shared" si="17"/>
        <v>Before 12-31-2008Sutton60</v>
      </c>
      <c r="B1147" t="s">
        <v>259</v>
      </c>
      <c r="C1147" s="36">
        <v>60</v>
      </c>
      <c r="D1147" s="34">
        <v>20760</v>
      </c>
      <c r="E1147" s="34">
        <v>23700</v>
      </c>
      <c r="F1147" s="34">
        <v>26700</v>
      </c>
      <c r="G1147" s="34">
        <v>29640</v>
      </c>
      <c r="H1147" s="34">
        <v>32040</v>
      </c>
      <c r="I1147" s="34">
        <v>34380</v>
      </c>
      <c r="J1147" s="34">
        <v>36780</v>
      </c>
      <c r="K1147" s="34">
        <v>39120</v>
      </c>
    </row>
    <row r="1148" spans="1:11">
      <c r="A1148" t="str">
        <f t="shared" si="17"/>
        <v>Before 12-31-2008Sutton80</v>
      </c>
      <c r="B1148" t="s">
        <v>259</v>
      </c>
      <c r="C1148" s="36">
        <v>80</v>
      </c>
      <c r="D1148" s="34">
        <v>27680</v>
      </c>
      <c r="E1148" s="34">
        <v>31600</v>
      </c>
      <c r="F1148" s="34">
        <v>35600</v>
      </c>
      <c r="G1148" s="34">
        <v>39520</v>
      </c>
      <c r="H1148" s="34">
        <v>42720</v>
      </c>
      <c r="I1148" s="34">
        <v>45840</v>
      </c>
      <c r="J1148" s="34">
        <v>49040</v>
      </c>
      <c r="K1148" s="34">
        <v>52160</v>
      </c>
    </row>
    <row r="1149" spans="1:11">
      <c r="A1149" t="str">
        <f t="shared" si="17"/>
        <v>Before 12-31-2008Swisher30</v>
      </c>
      <c r="B1149" s="32" t="s">
        <v>260</v>
      </c>
      <c r="C1149" s="36">
        <v>30</v>
      </c>
      <c r="D1149" s="34">
        <v>9840</v>
      </c>
      <c r="E1149" s="34">
        <v>11250</v>
      </c>
      <c r="F1149" s="34">
        <v>12660</v>
      </c>
      <c r="G1149" s="34">
        <v>14070</v>
      </c>
      <c r="H1149" s="34">
        <v>15210</v>
      </c>
      <c r="I1149" s="34">
        <v>16320</v>
      </c>
      <c r="J1149" s="34">
        <v>17460</v>
      </c>
      <c r="K1149" s="34">
        <v>18570</v>
      </c>
    </row>
    <row r="1150" spans="1:11">
      <c r="A1150" t="str">
        <f t="shared" si="17"/>
        <v>Before 12-31-2008Swisher40</v>
      </c>
      <c r="B1150" t="s">
        <v>260</v>
      </c>
      <c r="C1150" s="36">
        <v>40</v>
      </c>
      <c r="D1150" s="34">
        <v>13120</v>
      </c>
      <c r="E1150" s="34">
        <v>15000</v>
      </c>
      <c r="F1150" s="34">
        <v>16880</v>
      </c>
      <c r="G1150" s="34">
        <v>18760</v>
      </c>
      <c r="H1150" s="34">
        <v>20280</v>
      </c>
      <c r="I1150" s="34">
        <v>21760</v>
      </c>
      <c r="J1150" s="34">
        <v>23280</v>
      </c>
      <c r="K1150" s="34">
        <v>24760</v>
      </c>
    </row>
    <row r="1151" spans="1:11">
      <c r="A1151" t="str">
        <f t="shared" si="17"/>
        <v>Before 12-31-2008Swisher50</v>
      </c>
      <c r="B1151" t="s">
        <v>260</v>
      </c>
      <c r="C1151" s="36">
        <v>50</v>
      </c>
      <c r="D1151" s="34">
        <v>16400</v>
      </c>
      <c r="E1151" s="34">
        <v>18750</v>
      </c>
      <c r="F1151" s="34">
        <v>21100</v>
      </c>
      <c r="G1151" s="34">
        <v>23450</v>
      </c>
      <c r="H1151" s="34">
        <v>25350</v>
      </c>
      <c r="I1151" s="34">
        <v>27200</v>
      </c>
      <c r="J1151" s="34">
        <v>29100</v>
      </c>
      <c r="K1151" s="34">
        <v>30950</v>
      </c>
    </row>
    <row r="1152" spans="1:11">
      <c r="A1152" t="str">
        <f t="shared" si="17"/>
        <v>Before 12-31-2008Swisher60</v>
      </c>
      <c r="B1152" t="s">
        <v>260</v>
      </c>
      <c r="C1152" s="36">
        <v>60</v>
      </c>
      <c r="D1152" s="34">
        <v>19680</v>
      </c>
      <c r="E1152" s="34">
        <v>22500</v>
      </c>
      <c r="F1152" s="34">
        <v>25320</v>
      </c>
      <c r="G1152" s="34">
        <v>28140</v>
      </c>
      <c r="H1152" s="34">
        <v>30420</v>
      </c>
      <c r="I1152" s="34">
        <v>32640</v>
      </c>
      <c r="J1152" s="34">
        <v>34920</v>
      </c>
      <c r="K1152" s="34">
        <v>37140</v>
      </c>
    </row>
    <row r="1153" spans="1:11">
      <c r="A1153" t="str">
        <f t="shared" si="17"/>
        <v>Before 12-31-2008Swisher80</v>
      </c>
      <c r="B1153" t="s">
        <v>260</v>
      </c>
      <c r="C1153" s="36">
        <v>80</v>
      </c>
      <c r="D1153" s="34">
        <v>26240</v>
      </c>
      <c r="E1153" s="34">
        <v>30000</v>
      </c>
      <c r="F1153" s="34">
        <v>33760</v>
      </c>
      <c r="G1153" s="34">
        <v>37520</v>
      </c>
      <c r="H1153" s="34">
        <v>40560</v>
      </c>
      <c r="I1153" s="34">
        <v>43520</v>
      </c>
      <c r="J1153" s="34">
        <v>46560</v>
      </c>
      <c r="K1153" s="34">
        <v>49520</v>
      </c>
    </row>
    <row r="1154" spans="1:11">
      <c r="A1154" t="str">
        <f t="shared" si="17"/>
        <v>Before 12-31-2008Terrell30</v>
      </c>
      <c r="B1154" s="32" t="s">
        <v>261</v>
      </c>
      <c r="C1154" s="36">
        <v>30</v>
      </c>
      <c r="D1154" s="34">
        <v>9780</v>
      </c>
      <c r="E1154" s="34">
        <v>11160</v>
      </c>
      <c r="F1154" s="34">
        <v>12570</v>
      </c>
      <c r="G1154" s="34">
        <v>13950</v>
      </c>
      <c r="H1154" s="34">
        <v>15090</v>
      </c>
      <c r="I1154" s="34">
        <v>16200</v>
      </c>
      <c r="J1154" s="34">
        <v>17310</v>
      </c>
      <c r="K1154" s="34">
        <v>18420</v>
      </c>
    </row>
    <row r="1155" spans="1:11">
      <c r="A1155" t="str">
        <f t="shared" si="17"/>
        <v>Before 12-31-2008Terrell40</v>
      </c>
      <c r="B1155" t="s">
        <v>261</v>
      </c>
      <c r="C1155" s="36">
        <v>40</v>
      </c>
      <c r="D1155" s="34">
        <v>13040</v>
      </c>
      <c r="E1155" s="34">
        <v>14880</v>
      </c>
      <c r="F1155" s="34">
        <v>16760</v>
      </c>
      <c r="G1155" s="34">
        <v>18600</v>
      </c>
      <c r="H1155" s="34">
        <v>20120</v>
      </c>
      <c r="I1155" s="34">
        <v>21600</v>
      </c>
      <c r="J1155" s="34">
        <v>23080</v>
      </c>
      <c r="K1155" s="34">
        <v>24560</v>
      </c>
    </row>
    <row r="1156" spans="1:11">
      <c r="A1156" t="str">
        <f t="shared" si="17"/>
        <v>Before 12-31-2008Terrell50</v>
      </c>
      <c r="B1156" t="s">
        <v>261</v>
      </c>
      <c r="C1156" s="36">
        <v>50</v>
      </c>
      <c r="D1156" s="34">
        <v>16300</v>
      </c>
      <c r="E1156" s="34">
        <v>18600</v>
      </c>
      <c r="F1156" s="34">
        <v>20950</v>
      </c>
      <c r="G1156" s="34">
        <v>23250</v>
      </c>
      <c r="H1156" s="34">
        <v>25150</v>
      </c>
      <c r="I1156" s="34">
        <v>27000</v>
      </c>
      <c r="J1156" s="34">
        <v>28850</v>
      </c>
      <c r="K1156" s="34">
        <v>30700</v>
      </c>
    </row>
    <row r="1157" spans="1:11">
      <c r="A1157" t="str">
        <f t="shared" ref="A1157:A1220" si="18">CONCATENATE($B$1,B1157,C1157)</f>
        <v>Before 12-31-2008Terrell60</v>
      </c>
      <c r="B1157" t="s">
        <v>261</v>
      </c>
      <c r="C1157" s="36">
        <v>60</v>
      </c>
      <c r="D1157" s="34">
        <v>19560</v>
      </c>
      <c r="E1157" s="34">
        <v>22320</v>
      </c>
      <c r="F1157" s="34">
        <v>25140</v>
      </c>
      <c r="G1157" s="34">
        <v>27900</v>
      </c>
      <c r="H1157" s="34">
        <v>30180</v>
      </c>
      <c r="I1157" s="34">
        <v>32400</v>
      </c>
      <c r="J1157" s="34">
        <v>34620</v>
      </c>
      <c r="K1157" s="34">
        <v>36840</v>
      </c>
    </row>
    <row r="1158" spans="1:11">
      <c r="A1158" t="str">
        <f t="shared" si="18"/>
        <v>Before 12-31-2008Terrell80</v>
      </c>
      <c r="B1158" t="s">
        <v>261</v>
      </c>
      <c r="C1158" s="36">
        <v>80</v>
      </c>
      <c r="D1158" s="34">
        <v>26080</v>
      </c>
      <c r="E1158" s="34">
        <v>29760</v>
      </c>
      <c r="F1158" s="34">
        <v>33520</v>
      </c>
      <c r="G1158" s="34">
        <v>37200</v>
      </c>
      <c r="H1158" s="34">
        <v>40240</v>
      </c>
      <c r="I1158" s="34">
        <v>43200</v>
      </c>
      <c r="J1158" s="34">
        <v>46160</v>
      </c>
      <c r="K1158" s="34">
        <v>49120</v>
      </c>
    </row>
    <row r="1159" spans="1:11">
      <c r="A1159" t="str">
        <f t="shared" si="18"/>
        <v>Before 12-31-2008Terry30</v>
      </c>
      <c r="B1159" s="32" t="s">
        <v>262</v>
      </c>
      <c r="C1159" s="36">
        <v>30</v>
      </c>
      <c r="D1159" s="34">
        <v>9780</v>
      </c>
      <c r="E1159" s="34">
        <v>11160</v>
      </c>
      <c r="F1159" s="34">
        <v>12570</v>
      </c>
      <c r="G1159" s="34">
        <v>13950</v>
      </c>
      <c r="H1159" s="34">
        <v>15090</v>
      </c>
      <c r="I1159" s="34">
        <v>16200</v>
      </c>
      <c r="J1159" s="34">
        <v>17310</v>
      </c>
      <c r="K1159" s="34">
        <v>18420</v>
      </c>
    </row>
    <row r="1160" spans="1:11">
      <c r="A1160" t="str">
        <f t="shared" si="18"/>
        <v>Before 12-31-2008Terry40</v>
      </c>
      <c r="B1160" t="s">
        <v>262</v>
      </c>
      <c r="C1160" s="36">
        <v>40</v>
      </c>
      <c r="D1160" s="34">
        <v>13040</v>
      </c>
      <c r="E1160" s="34">
        <v>14880</v>
      </c>
      <c r="F1160" s="34">
        <v>16760</v>
      </c>
      <c r="G1160" s="34">
        <v>18600</v>
      </c>
      <c r="H1160" s="34">
        <v>20120</v>
      </c>
      <c r="I1160" s="34">
        <v>21600</v>
      </c>
      <c r="J1160" s="34">
        <v>23080</v>
      </c>
      <c r="K1160" s="34">
        <v>24560</v>
      </c>
    </row>
    <row r="1161" spans="1:11">
      <c r="A1161" t="str">
        <f t="shared" si="18"/>
        <v>Before 12-31-2008Terry50</v>
      </c>
      <c r="B1161" t="s">
        <v>262</v>
      </c>
      <c r="C1161" s="36">
        <v>50</v>
      </c>
      <c r="D1161" s="34">
        <v>16300</v>
      </c>
      <c r="E1161" s="34">
        <v>18600</v>
      </c>
      <c r="F1161" s="34">
        <v>20950</v>
      </c>
      <c r="G1161" s="34">
        <v>23250</v>
      </c>
      <c r="H1161" s="34">
        <v>25150</v>
      </c>
      <c r="I1161" s="34">
        <v>27000</v>
      </c>
      <c r="J1161" s="34">
        <v>28850</v>
      </c>
      <c r="K1161" s="34">
        <v>30700</v>
      </c>
    </row>
    <row r="1162" spans="1:11">
      <c r="A1162" t="str">
        <f t="shared" si="18"/>
        <v>Before 12-31-2008Terry60</v>
      </c>
      <c r="B1162" t="s">
        <v>262</v>
      </c>
      <c r="C1162" s="36">
        <v>60</v>
      </c>
      <c r="D1162" s="34">
        <v>19560</v>
      </c>
      <c r="E1162" s="34">
        <v>22320</v>
      </c>
      <c r="F1162" s="34">
        <v>25140</v>
      </c>
      <c r="G1162" s="34">
        <v>27900</v>
      </c>
      <c r="H1162" s="34">
        <v>30180</v>
      </c>
      <c r="I1162" s="34">
        <v>32400</v>
      </c>
      <c r="J1162" s="34">
        <v>34620</v>
      </c>
      <c r="K1162" s="34">
        <v>36840</v>
      </c>
    </row>
    <row r="1163" spans="1:11">
      <c r="A1163" t="str">
        <f t="shared" si="18"/>
        <v>Before 12-31-2008Terry80</v>
      </c>
      <c r="B1163" t="s">
        <v>262</v>
      </c>
      <c r="C1163" s="36">
        <v>80</v>
      </c>
      <c r="D1163" s="34">
        <v>26080</v>
      </c>
      <c r="E1163" s="34">
        <v>29760</v>
      </c>
      <c r="F1163" s="34">
        <v>33520</v>
      </c>
      <c r="G1163" s="34">
        <v>37200</v>
      </c>
      <c r="H1163" s="34">
        <v>40240</v>
      </c>
      <c r="I1163" s="34">
        <v>43200</v>
      </c>
      <c r="J1163" s="34">
        <v>46160</v>
      </c>
      <c r="K1163" s="34">
        <v>49120</v>
      </c>
    </row>
    <row r="1164" spans="1:11">
      <c r="A1164" t="str">
        <f t="shared" si="18"/>
        <v>Before 12-31-2008Throckmorton30</v>
      </c>
      <c r="B1164" s="32" t="s">
        <v>263</v>
      </c>
      <c r="C1164" s="36">
        <v>30</v>
      </c>
      <c r="D1164" s="34">
        <v>9780</v>
      </c>
      <c r="E1164" s="34">
        <v>11160</v>
      </c>
      <c r="F1164" s="34">
        <v>12570</v>
      </c>
      <c r="G1164" s="34">
        <v>13950</v>
      </c>
      <c r="H1164" s="34">
        <v>15090</v>
      </c>
      <c r="I1164" s="34">
        <v>16200</v>
      </c>
      <c r="J1164" s="34">
        <v>17310</v>
      </c>
      <c r="K1164" s="34">
        <v>18420</v>
      </c>
    </row>
    <row r="1165" spans="1:11">
      <c r="A1165" t="str">
        <f t="shared" si="18"/>
        <v>Before 12-31-2008Throckmorton40</v>
      </c>
      <c r="B1165" t="s">
        <v>263</v>
      </c>
      <c r="C1165" s="36">
        <v>40</v>
      </c>
      <c r="D1165" s="34">
        <v>13040</v>
      </c>
      <c r="E1165" s="34">
        <v>14880</v>
      </c>
      <c r="F1165" s="34">
        <v>16760</v>
      </c>
      <c r="G1165" s="34">
        <v>18600</v>
      </c>
      <c r="H1165" s="34">
        <v>20120</v>
      </c>
      <c r="I1165" s="34">
        <v>21600</v>
      </c>
      <c r="J1165" s="34">
        <v>23080</v>
      </c>
      <c r="K1165" s="34">
        <v>24560</v>
      </c>
    </row>
    <row r="1166" spans="1:11">
      <c r="A1166" t="str">
        <f t="shared" si="18"/>
        <v>Before 12-31-2008Throckmorton50</v>
      </c>
      <c r="B1166" t="s">
        <v>263</v>
      </c>
      <c r="C1166" s="36">
        <v>50</v>
      </c>
      <c r="D1166" s="34">
        <v>16300</v>
      </c>
      <c r="E1166" s="34">
        <v>18600</v>
      </c>
      <c r="F1166" s="34">
        <v>20950</v>
      </c>
      <c r="G1166" s="34">
        <v>23250</v>
      </c>
      <c r="H1166" s="34">
        <v>25150</v>
      </c>
      <c r="I1166" s="34">
        <v>27000</v>
      </c>
      <c r="J1166" s="34">
        <v>28850</v>
      </c>
      <c r="K1166" s="34">
        <v>30700</v>
      </c>
    </row>
    <row r="1167" spans="1:11">
      <c r="A1167" t="str">
        <f t="shared" si="18"/>
        <v>Before 12-31-2008Throckmorton60</v>
      </c>
      <c r="B1167" t="s">
        <v>263</v>
      </c>
      <c r="C1167" s="36">
        <v>60</v>
      </c>
      <c r="D1167" s="34">
        <v>19560</v>
      </c>
      <c r="E1167" s="34">
        <v>22320</v>
      </c>
      <c r="F1167" s="34">
        <v>25140</v>
      </c>
      <c r="G1167" s="34">
        <v>27900</v>
      </c>
      <c r="H1167" s="34">
        <v>30180</v>
      </c>
      <c r="I1167" s="34">
        <v>32400</v>
      </c>
      <c r="J1167" s="34">
        <v>34620</v>
      </c>
      <c r="K1167" s="34">
        <v>36840</v>
      </c>
    </row>
    <row r="1168" spans="1:11">
      <c r="A1168" t="str">
        <f t="shared" si="18"/>
        <v>Before 12-31-2008Throckmorton80</v>
      </c>
      <c r="B1168" t="s">
        <v>263</v>
      </c>
      <c r="C1168" s="36">
        <v>80</v>
      </c>
      <c r="D1168" s="34">
        <v>26080</v>
      </c>
      <c r="E1168" s="34">
        <v>29760</v>
      </c>
      <c r="F1168" s="34">
        <v>33520</v>
      </c>
      <c r="G1168" s="34">
        <v>37200</v>
      </c>
      <c r="H1168" s="34">
        <v>40240</v>
      </c>
      <c r="I1168" s="34">
        <v>43200</v>
      </c>
      <c r="J1168" s="34">
        <v>46160</v>
      </c>
      <c r="K1168" s="34">
        <v>49120</v>
      </c>
    </row>
    <row r="1169" spans="1:11">
      <c r="A1169" t="str">
        <f t="shared" si="18"/>
        <v>Before 12-31-2008Titus30</v>
      </c>
      <c r="B1169" s="32" t="s">
        <v>264</v>
      </c>
      <c r="C1169" s="36">
        <v>30</v>
      </c>
      <c r="D1169" s="34">
        <v>9870</v>
      </c>
      <c r="E1169" s="34">
        <v>11280</v>
      </c>
      <c r="F1169" s="34">
        <v>12690</v>
      </c>
      <c r="G1169" s="34">
        <v>14100</v>
      </c>
      <c r="H1169" s="34">
        <v>15240</v>
      </c>
      <c r="I1169" s="34">
        <v>16380</v>
      </c>
      <c r="J1169" s="34">
        <v>17490</v>
      </c>
      <c r="K1169" s="34">
        <v>18630</v>
      </c>
    </row>
    <row r="1170" spans="1:11">
      <c r="A1170" t="str">
        <f t="shared" si="18"/>
        <v>Before 12-31-2008Titus40</v>
      </c>
      <c r="B1170" t="s">
        <v>264</v>
      </c>
      <c r="C1170" s="36">
        <v>40</v>
      </c>
      <c r="D1170" s="34">
        <v>13160</v>
      </c>
      <c r="E1170" s="34">
        <v>15040</v>
      </c>
      <c r="F1170" s="34">
        <v>16920</v>
      </c>
      <c r="G1170" s="34">
        <v>18800</v>
      </c>
      <c r="H1170" s="34">
        <v>20320</v>
      </c>
      <c r="I1170" s="34">
        <v>21840</v>
      </c>
      <c r="J1170" s="34">
        <v>23320</v>
      </c>
      <c r="K1170" s="34">
        <v>24840</v>
      </c>
    </row>
    <row r="1171" spans="1:11">
      <c r="A1171" t="str">
        <f t="shared" si="18"/>
        <v>Before 12-31-2008Titus50</v>
      </c>
      <c r="B1171" t="s">
        <v>264</v>
      </c>
      <c r="C1171" s="36">
        <v>50</v>
      </c>
      <c r="D1171" s="34">
        <v>16450</v>
      </c>
      <c r="E1171" s="34">
        <v>18800</v>
      </c>
      <c r="F1171" s="34">
        <v>21150</v>
      </c>
      <c r="G1171" s="34">
        <v>23500</v>
      </c>
      <c r="H1171" s="34">
        <v>25400</v>
      </c>
      <c r="I1171" s="34">
        <v>27300</v>
      </c>
      <c r="J1171" s="34">
        <v>29150</v>
      </c>
      <c r="K1171" s="34">
        <v>31050</v>
      </c>
    </row>
    <row r="1172" spans="1:11">
      <c r="A1172" t="str">
        <f t="shared" si="18"/>
        <v>Before 12-31-2008Titus60</v>
      </c>
      <c r="B1172" t="s">
        <v>264</v>
      </c>
      <c r="C1172" s="36">
        <v>60</v>
      </c>
      <c r="D1172" s="34">
        <v>19740</v>
      </c>
      <c r="E1172" s="34">
        <v>22560</v>
      </c>
      <c r="F1172" s="34">
        <v>25380</v>
      </c>
      <c r="G1172" s="34">
        <v>28200</v>
      </c>
      <c r="H1172" s="34">
        <v>30480</v>
      </c>
      <c r="I1172" s="34">
        <v>32760</v>
      </c>
      <c r="J1172" s="34">
        <v>34980</v>
      </c>
      <c r="K1172" s="34">
        <v>37260</v>
      </c>
    </row>
    <row r="1173" spans="1:11">
      <c r="A1173" t="str">
        <f t="shared" si="18"/>
        <v>Before 12-31-2008Titus80</v>
      </c>
      <c r="B1173" t="s">
        <v>264</v>
      </c>
      <c r="C1173" s="36">
        <v>80</v>
      </c>
      <c r="D1173" s="34">
        <v>26320</v>
      </c>
      <c r="E1173" s="34">
        <v>30080</v>
      </c>
      <c r="F1173" s="34">
        <v>33840</v>
      </c>
      <c r="G1173" s="34">
        <v>37600</v>
      </c>
      <c r="H1173" s="34">
        <v>40640</v>
      </c>
      <c r="I1173" s="34">
        <v>43680</v>
      </c>
      <c r="J1173" s="34">
        <v>46640</v>
      </c>
      <c r="K1173" s="34">
        <v>49680</v>
      </c>
    </row>
    <row r="1174" spans="1:11">
      <c r="A1174" t="str">
        <f t="shared" si="18"/>
        <v>Before 12-31-2008Trinity30</v>
      </c>
      <c r="B1174" s="32" t="s">
        <v>265</v>
      </c>
      <c r="C1174" s="36">
        <v>30</v>
      </c>
      <c r="D1174" s="34">
        <v>9930</v>
      </c>
      <c r="E1174" s="34">
        <v>11340</v>
      </c>
      <c r="F1174" s="34">
        <v>12780</v>
      </c>
      <c r="G1174" s="34">
        <v>14190</v>
      </c>
      <c r="H1174" s="34">
        <v>15330</v>
      </c>
      <c r="I1174" s="34">
        <v>16470</v>
      </c>
      <c r="J1174" s="34">
        <v>17610</v>
      </c>
      <c r="K1174" s="34">
        <v>18720</v>
      </c>
    </row>
    <row r="1175" spans="1:11">
      <c r="A1175" t="str">
        <f t="shared" si="18"/>
        <v>Before 12-31-2008Trinity40</v>
      </c>
      <c r="B1175" t="s">
        <v>265</v>
      </c>
      <c r="C1175" s="36">
        <v>40</v>
      </c>
      <c r="D1175" s="34">
        <v>13240</v>
      </c>
      <c r="E1175" s="34">
        <v>15120</v>
      </c>
      <c r="F1175" s="34">
        <v>17040</v>
      </c>
      <c r="G1175" s="34">
        <v>18920</v>
      </c>
      <c r="H1175" s="34">
        <v>20440</v>
      </c>
      <c r="I1175" s="34">
        <v>21960</v>
      </c>
      <c r="J1175" s="34">
        <v>23480</v>
      </c>
      <c r="K1175" s="34">
        <v>24960</v>
      </c>
    </row>
    <row r="1176" spans="1:11">
      <c r="A1176" t="str">
        <f t="shared" si="18"/>
        <v>Before 12-31-2008Trinity50</v>
      </c>
      <c r="B1176" t="s">
        <v>265</v>
      </c>
      <c r="C1176" s="36">
        <v>50</v>
      </c>
      <c r="D1176" s="34">
        <v>16550</v>
      </c>
      <c r="E1176" s="34">
        <v>18900</v>
      </c>
      <c r="F1176" s="34">
        <v>21300</v>
      </c>
      <c r="G1176" s="34">
        <v>23650</v>
      </c>
      <c r="H1176" s="34">
        <v>25550</v>
      </c>
      <c r="I1176" s="34">
        <v>27450</v>
      </c>
      <c r="J1176" s="34">
        <v>29350</v>
      </c>
      <c r="K1176" s="34">
        <v>31200</v>
      </c>
    </row>
    <row r="1177" spans="1:11">
      <c r="A1177" t="str">
        <f t="shared" si="18"/>
        <v>Before 12-31-2008Trinity60</v>
      </c>
      <c r="B1177" t="s">
        <v>265</v>
      </c>
      <c r="C1177" s="36">
        <v>60</v>
      </c>
      <c r="D1177" s="34">
        <v>19860</v>
      </c>
      <c r="E1177" s="34">
        <v>22680</v>
      </c>
      <c r="F1177" s="34">
        <v>25560</v>
      </c>
      <c r="G1177" s="34">
        <v>28380</v>
      </c>
      <c r="H1177" s="34">
        <v>30660</v>
      </c>
      <c r="I1177" s="34">
        <v>32940</v>
      </c>
      <c r="J1177" s="34">
        <v>35220</v>
      </c>
      <c r="K1177" s="34">
        <v>37440</v>
      </c>
    </row>
    <row r="1178" spans="1:11">
      <c r="A1178" t="str">
        <f t="shared" si="18"/>
        <v>Before 12-31-2008Trinity80</v>
      </c>
      <c r="B1178" t="s">
        <v>265</v>
      </c>
      <c r="C1178" s="36">
        <v>80</v>
      </c>
      <c r="D1178" s="34">
        <v>26480</v>
      </c>
      <c r="E1178" s="34">
        <v>30240</v>
      </c>
      <c r="F1178" s="34">
        <v>34080</v>
      </c>
      <c r="G1178" s="34">
        <v>37840</v>
      </c>
      <c r="H1178" s="34">
        <v>40880</v>
      </c>
      <c r="I1178" s="34">
        <v>43920</v>
      </c>
      <c r="J1178" s="34">
        <v>46960</v>
      </c>
      <c r="K1178" s="34">
        <v>49920</v>
      </c>
    </row>
    <row r="1179" spans="1:11">
      <c r="A1179" t="str">
        <f t="shared" si="18"/>
        <v>Before 12-31-2008Tyler30</v>
      </c>
      <c r="B1179" s="32" t="s">
        <v>85</v>
      </c>
      <c r="C1179" s="36">
        <v>30</v>
      </c>
      <c r="D1179" s="34">
        <v>9780</v>
      </c>
      <c r="E1179" s="34">
        <v>11190</v>
      </c>
      <c r="F1179" s="34">
        <v>12570</v>
      </c>
      <c r="G1179" s="34">
        <v>13980</v>
      </c>
      <c r="H1179" s="34">
        <v>15090</v>
      </c>
      <c r="I1179" s="34">
        <v>16230</v>
      </c>
      <c r="J1179" s="34">
        <v>17340</v>
      </c>
      <c r="K1179" s="34">
        <v>18450</v>
      </c>
    </row>
    <row r="1180" spans="1:11">
      <c r="A1180" t="str">
        <f t="shared" si="18"/>
        <v>Before 12-31-2008Tyler40</v>
      </c>
      <c r="B1180" t="s">
        <v>85</v>
      </c>
      <c r="C1180" s="36">
        <v>40</v>
      </c>
      <c r="D1180" s="34">
        <v>13040</v>
      </c>
      <c r="E1180" s="34">
        <v>14920</v>
      </c>
      <c r="F1180" s="34">
        <v>16760</v>
      </c>
      <c r="G1180" s="34">
        <v>18640</v>
      </c>
      <c r="H1180" s="34">
        <v>20120</v>
      </c>
      <c r="I1180" s="34">
        <v>21640</v>
      </c>
      <c r="J1180" s="34">
        <v>23120</v>
      </c>
      <c r="K1180" s="34">
        <v>24600</v>
      </c>
    </row>
    <row r="1181" spans="1:11">
      <c r="A1181" t="str">
        <f t="shared" si="18"/>
        <v>Before 12-31-2008Tyler50</v>
      </c>
      <c r="B1181" t="s">
        <v>85</v>
      </c>
      <c r="C1181" s="36">
        <v>50</v>
      </c>
      <c r="D1181" s="34">
        <v>16300</v>
      </c>
      <c r="E1181" s="34">
        <v>18650</v>
      </c>
      <c r="F1181" s="34">
        <v>20950</v>
      </c>
      <c r="G1181" s="34">
        <v>23300</v>
      </c>
      <c r="H1181" s="34">
        <v>25150</v>
      </c>
      <c r="I1181" s="34">
        <v>27050</v>
      </c>
      <c r="J1181" s="34">
        <v>28900</v>
      </c>
      <c r="K1181" s="34">
        <v>30750</v>
      </c>
    </row>
    <row r="1182" spans="1:11">
      <c r="A1182" t="str">
        <f t="shared" si="18"/>
        <v>Before 12-31-2008Tyler60</v>
      </c>
      <c r="B1182" t="s">
        <v>85</v>
      </c>
      <c r="C1182" s="36">
        <v>60</v>
      </c>
      <c r="D1182" s="34">
        <v>19560</v>
      </c>
      <c r="E1182" s="34">
        <v>22380</v>
      </c>
      <c r="F1182" s="34">
        <v>25140</v>
      </c>
      <c r="G1182" s="34">
        <v>27960</v>
      </c>
      <c r="H1182" s="34">
        <v>30180</v>
      </c>
      <c r="I1182" s="34">
        <v>32460</v>
      </c>
      <c r="J1182" s="34">
        <v>34680</v>
      </c>
      <c r="K1182" s="34">
        <v>36900</v>
      </c>
    </row>
    <row r="1183" spans="1:11">
      <c r="A1183" t="str">
        <f t="shared" si="18"/>
        <v>Before 12-31-2008Tyler80</v>
      </c>
      <c r="B1183" t="s">
        <v>85</v>
      </c>
      <c r="C1183" s="36">
        <v>80</v>
      </c>
      <c r="D1183" s="34">
        <v>26080</v>
      </c>
      <c r="E1183" s="34">
        <v>29840</v>
      </c>
      <c r="F1183" s="34">
        <v>33520</v>
      </c>
      <c r="G1183" s="34">
        <v>37280</v>
      </c>
      <c r="H1183" s="34">
        <v>40240</v>
      </c>
      <c r="I1183" s="34">
        <v>43280</v>
      </c>
      <c r="J1183" s="34">
        <v>46240</v>
      </c>
      <c r="K1183" s="34">
        <v>49200</v>
      </c>
    </row>
    <row r="1184" spans="1:11">
      <c r="A1184" t="str">
        <f t="shared" si="18"/>
        <v>Before 12-31-2008Upton30</v>
      </c>
      <c r="B1184" s="32" t="s">
        <v>266</v>
      </c>
      <c r="C1184" s="36">
        <v>30</v>
      </c>
      <c r="D1184" s="34">
        <v>9930</v>
      </c>
      <c r="E1184" s="34">
        <v>11340</v>
      </c>
      <c r="F1184" s="34">
        <v>12750</v>
      </c>
      <c r="G1184" s="34">
        <v>14160</v>
      </c>
      <c r="H1184" s="34">
        <v>15300</v>
      </c>
      <c r="I1184" s="34">
        <v>16440</v>
      </c>
      <c r="J1184" s="34">
        <v>17580</v>
      </c>
      <c r="K1184" s="34">
        <v>18720</v>
      </c>
    </row>
    <row r="1185" spans="1:11">
      <c r="A1185" t="str">
        <f t="shared" si="18"/>
        <v>Before 12-31-2008Upton40</v>
      </c>
      <c r="B1185" t="s">
        <v>266</v>
      </c>
      <c r="C1185" s="36">
        <v>40</v>
      </c>
      <c r="D1185" s="34">
        <v>13240</v>
      </c>
      <c r="E1185" s="34">
        <v>15120</v>
      </c>
      <c r="F1185" s="34">
        <v>17000</v>
      </c>
      <c r="G1185" s="34">
        <v>18880</v>
      </c>
      <c r="H1185" s="34">
        <v>20400</v>
      </c>
      <c r="I1185" s="34">
        <v>21920</v>
      </c>
      <c r="J1185" s="34">
        <v>23440</v>
      </c>
      <c r="K1185" s="34">
        <v>24960</v>
      </c>
    </row>
    <row r="1186" spans="1:11">
      <c r="A1186" t="str">
        <f t="shared" si="18"/>
        <v>Before 12-31-2008Upton50</v>
      </c>
      <c r="B1186" t="s">
        <v>266</v>
      </c>
      <c r="C1186" s="36">
        <v>50</v>
      </c>
      <c r="D1186" s="34">
        <v>16550</v>
      </c>
      <c r="E1186" s="34">
        <v>18900</v>
      </c>
      <c r="F1186" s="34">
        <v>21250</v>
      </c>
      <c r="G1186" s="34">
        <v>23600</v>
      </c>
      <c r="H1186" s="34">
        <v>25500</v>
      </c>
      <c r="I1186" s="34">
        <v>27400</v>
      </c>
      <c r="J1186" s="34">
        <v>29300</v>
      </c>
      <c r="K1186" s="34">
        <v>31200</v>
      </c>
    </row>
    <row r="1187" spans="1:11">
      <c r="A1187" t="str">
        <f t="shared" si="18"/>
        <v>Before 12-31-2008Upton60</v>
      </c>
      <c r="B1187" t="s">
        <v>266</v>
      </c>
      <c r="C1187" s="36">
        <v>60</v>
      </c>
      <c r="D1187" s="34">
        <v>19860</v>
      </c>
      <c r="E1187" s="34">
        <v>22680</v>
      </c>
      <c r="F1187" s="34">
        <v>25500</v>
      </c>
      <c r="G1187" s="34">
        <v>28320</v>
      </c>
      <c r="H1187" s="34">
        <v>30600</v>
      </c>
      <c r="I1187" s="34">
        <v>32880</v>
      </c>
      <c r="J1187" s="34">
        <v>35160</v>
      </c>
      <c r="K1187" s="34">
        <v>37440</v>
      </c>
    </row>
    <row r="1188" spans="1:11">
      <c r="A1188" t="str">
        <f t="shared" si="18"/>
        <v>Before 12-31-2008Upton80</v>
      </c>
      <c r="B1188" t="s">
        <v>266</v>
      </c>
      <c r="C1188" s="36">
        <v>80</v>
      </c>
      <c r="D1188" s="34">
        <v>26480</v>
      </c>
      <c r="E1188" s="34">
        <v>30240</v>
      </c>
      <c r="F1188" s="34">
        <v>34000</v>
      </c>
      <c r="G1188" s="34">
        <v>37760</v>
      </c>
      <c r="H1188" s="34">
        <v>40800</v>
      </c>
      <c r="I1188" s="34">
        <v>43840</v>
      </c>
      <c r="J1188" s="34">
        <v>46880</v>
      </c>
      <c r="K1188" s="34">
        <v>49920</v>
      </c>
    </row>
    <row r="1189" spans="1:11">
      <c r="A1189" t="str">
        <f t="shared" si="18"/>
        <v>Before 12-31-2008Uvalde30</v>
      </c>
      <c r="B1189" s="32" t="s">
        <v>267</v>
      </c>
      <c r="C1189" s="36">
        <v>30</v>
      </c>
      <c r="D1189" s="34">
        <v>9870</v>
      </c>
      <c r="E1189" s="34">
        <v>11280</v>
      </c>
      <c r="F1189" s="34">
        <v>12690</v>
      </c>
      <c r="G1189" s="34">
        <v>14100</v>
      </c>
      <c r="H1189" s="34">
        <v>15240</v>
      </c>
      <c r="I1189" s="34">
        <v>16350</v>
      </c>
      <c r="J1189" s="34">
        <v>17490</v>
      </c>
      <c r="K1189" s="34">
        <v>18600</v>
      </c>
    </row>
    <row r="1190" spans="1:11">
      <c r="A1190" t="str">
        <f t="shared" si="18"/>
        <v>Before 12-31-2008Uvalde40</v>
      </c>
      <c r="B1190" t="s">
        <v>267</v>
      </c>
      <c r="C1190" s="36">
        <v>40</v>
      </c>
      <c r="D1190" s="34">
        <v>13160</v>
      </c>
      <c r="E1190" s="34">
        <v>15040</v>
      </c>
      <c r="F1190" s="34">
        <v>16920</v>
      </c>
      <c r="G1190" s="34">
        <v>18800</v>
      </c>
      <c r="H1190" s="34">
        <v>20320</v>
      </c>
      <c r="I1190" s="34">
        <v>21800</v>
      </c>
      <c r="J1190" s="34">
        <v>23320</v>
      </c>
      <c r="K1190" s="34">
        <v>24800</v>
      </c>
    </row>
    <row r="1191" spans="1:11">
      <c r="A1191" t="str">
        <f t="shared" si="18"/>
        <v>Before 12-31-2008Uvalde50</v>
      </c>
      <c r="B1191" t="s">
        <v>267</v>
      </c>
      <c r="C1191" s="36">
        <v>50</v>
      </c>
      <c r="D1191" s="34">
        <v>16450</v>
      </c>
      <c r="E1191" s="34">
        <v>18800</v>
      </c>
      <c r="F1191" s="34">
        <v>21150</v>
      </c>
      <c r="G1191" s="34">
        <v>23500</v>
      </c>
      <c r="H1191" s="34">
        <v>25400</v>
      </c>
      <c r="I1191" s="34">
        <v>27250</v>
      </c>
      <c r="J1191" s="34">
        <v>29150</v>
      </c>
      <c r="K1191" s="34">
        <v>31000</v>
      </c>
    </row>
    <row r="1192" spans="1:11">
      <c r="A1192" t="str">
        <f t="shared" si="18"/>
        <v>Before 12-31-2008Uvalde60</v>
      </c>
      <c r="B1192" t="s">
        <v>267</v>
      </c>
      <c r="C1192" s="36">
        <v>60</v>
      </c>
      <c r="D1192" s="34">
        <v>19740</v>
      </c>
      <c r="E1192" s="34">
        <v>22560</v>
      </c>
      <c r="F1192" s="34">
        <v>25380</v>
      </c>
      <c r="G1192" s="34">
        <v>28200</v>
      </c>
      <c r="H1192" s="34">
        <v>30480</v>
      </c>
      <c r="I1192" s="34">
        <v>32700</v>
      </c>
      <c r="J1192" s="34">
        <v>34980</v>
      </c>
      <c r="K1192" s="34">
        <v>37200</v>
      </c>
    </row>
    <row r="1193" spans="1:11">
      <c r="A1193" t="str">
        <f t="shared" si="18"/>
        <v>Before 12-31-2008Uvalde80</v>
      </c>
      <c r="B1193" t="s">
        <v>267</v>
      </c>
      <c r="C1193" s="36">
        <v>80</v>
      </c>
      <c r="D1193" s="34">
        <v>26320</v>
      </c>
      <c r="E1193" s="34">
        <v>30080</v>
      </c>
      <c r="F1193" s="34">
        <v>33840</v>
      </c>
      <c r="G1193" s="34">
        <v>37600</v>
      </c>
      <c r="H1193" s="34">
        <v>40640</v>
      </c>
      <c r="I1193" s="34">
        <v>43600</v>
      </c>
      <c r="J1193" s="34">
        <v>46640</v>
      </c>
      <c r="K1193" s="34">
        <v>49600</v>
      </c>
    </row>
    <row r="1194" spans="1:11">
      <c r="A1194" t="str">
        <f t="shared" si="18"/>
        <v>Before 12-31-2008Val Verde30</v>
      </c>
      <c r="B1194" s="32" t="s">
        <v>269</v>
      </c>
      <c r="C1194" s="36">
        <v>30</v>
      </c>
      <c r="D1194" s="34">
        <v>9780</v>
      </c>
      <c r="E1194" s="34">
        <v>11160</v>
      </c>
      <c r="F1194" s="34">
        <v>12570</v>
      </c>
      <c r="G1194" s="34">
        <v>13950</v>
      </c>
      <c r="H1194" s="34">
        <v>15090</v>
      </c>
      <c r="I1194" s="34">
        <v>16200</v>
      </c>
      <c r="J1194" s="34">
        <v>17310</v>
      </c>
      <c r="K1194" s="34">
        <v>18420</v>
      </c>
    </row>
    <row r="1195" spans="1:11">
      <c r="A1195" t="str">
        <f t="shared" si="18"/>
        <v>Before 12-31-2008Val Verde40</v>
      </c>
      <c r="B1195" t="s">
        <v>269</v>
      </c>
      <c r="C1195" s="36">
        <v>40</v>
      </c>
      <c r="D1195" s="34">
        <v>13040</v>
      </c>
      <c r="E1195" s="34">
        <v>14880</v>
      </c>
      <c r="F1195" s="34">
        <v>16760</v>
      </c>
      <c r="G1195" s="34">
        <v>18600</v>
      </c>
      <c r="H1195" s="34">
        <v>20120</v>
      </c>
      <c r="I1195" s="34">
        <v>21600</v>
      </c>
      <c r="J1195" s="34">
        <v>23080</v>
      </c>
      <c r="K1195" s="34">
        <v>24560</v>
      </c>
    </row>
    <row r="1196" spans="1:11">
      <c r="A1196" t="str">
        <f t="shared" si="18"/>
        <v>Before 12-31-2008Val Verde50</v>
      </c>
      <c r="B1196" t="s">
        <v>269</v>
      </c>
      <c r="C1196" s="36">
        <v>50</v>
      </c>
      <c r="D1196" s="34">
        <v>16300</v>
      </c>
      <c r="E1196" s="34">
        <v>18600</v>
      </c>
      <c r="F1196" s="34">
        <v>20950</v>
      </c>
      <c r="G1196" s="34">
        <v>23250</v>
      </c>
      <c r="H1196" s="34">
        <v>25150</v>
      </c>
      <c r="I1196" s="34">
        <v>27000</v>
      </c>
      <c r="J1196" s="34">
        <v>28850</v>
      </c>
      <c r="K1196" s="34">
        <v>30700</v>
      </c>
    </row>
    <row r="1197" spans="1:11">
      <c r="A1197" t="str">
        <f t="shared" si="18"/>
        <v>Before 12-31-2008Val Verde60</v>
      </c>
      <c r="B1197" t="s">
        <v>269</v>
      </c>
      <c r="C1197" s="36">
        <v>60</v>
      </c>
      <c r="D1197" s="34">
        <v>19560</v>
      </c>
      <c r="E1197" s="34">
        <v>22320</v>
      </c>
      <c r="F1197" s="34">
        <v>25140</v>
      </c>
      <c r="G1197" s="34">
        <v>27900</v>
      </c>
      <c r="H1197" s="34">
        <v>30180</v>
      </c>
      <c r="I1197" s="34">
        <v>32400</v>
      </c>
      <c r="J1197" s="34">
        <v>34620</v>
      </c>
      <c r="K1197" s="34">
        <v>36840</v>
      </c>
    </row>
    <row r="1198" spans="1:11">
      <c r="A1198" t="str">
        <f t="shared" si="18"/>
        <v>Before 12-31-2008Val Verde80</v>
      </c>
      <c r="B1198" t="s">
        <v>269</v>
      </c>
      <c r="C1198" s="36">
        <v>80</v>
      </c>
      <c r="D1198" s="34">
        <v>26080</v>
      </c>
      <c r="E1198" s="34">
        <v>29760</v>
      </c>
      <c r="F1198" s="34">
        <v>33520</v>
      </c>
      <c r="G1198" s="34">
        <v>37200</v>
      </c>
      <c r="H1198" s="34">
        <v>40240</v>
      </c>
      <c r="I1198" s="34">
        <v>43200</v>
      </c>
      <c r="J1198" s="34">
        <v>46160</v>
      </c>
      <c r="K1198" s="34">
        <v>49120</v>
      </c>
    </row>
    <row r="1199" spans="1:11">
      <c r="A1199" t="str">
        <f t="shared" si="18"/>
        <v>Before 12-31-2008Van Zandt30</v>
      </c>
      <c r="B1199" s="32" t="s">
        <v>270</v>
      </c>
      <c r="C1199" s="36">
        <v>30</v>
      </c>
      <c r="D1199" s="34">
        <v>11160</v>
      </c>
      <c r="E1199" s="34">
        <v>12750</v>
      </c>
      <c r="F1199" s="34">
        <v>14340</v>
      </c>
      <c r="G1199" s="34">
        <v>15930</v>
      </c>
      <c r="H1199" s="34">
        <v>17220</v>
      </c>
      <c r="I1199" s="34">
        <v>18480</v>
      </c>
      <c r="J1199" s="34">
        <v>19770</v>
      </c>
      <c r="K1199" s="34">
        <v>21030</v>
      </c>
    </row>
    <row r="1200" spans="1:11">
      <c r="A1200" t="str">
        <f t="shared" si="18"/>
        <v>Before 12-31-2008Van Zandt40</v>
      </c>
      <c r="B1200" t="s">
        <v>270</v>
      </c>
      <c r="C1200" s="36">
        <v>40</v>
      </c>
      <c r="D1200" s="34">
        <v>14880</v>
      </c>
      <c r="E1200" s="34">
        <v>17000</v>
      </c>
      <c r="F1200" s="34">
        <v>19120</v>
      </c>
      <c r="G1200" s="34">
        <v>21240</v>
      </c>
      <c r="H1200" s="34">
        <v>22960</v>
      </c>
      <c r="I1200" s="34">
        <v>24640</v>
      </c>
      <c r="J1200" s="34">
        <v>26360</v>
      </c>
      <c r="K1200" s="34">
        <v>28040</v>
      </c>
    </row>
    <row r="1201" spans="1:11">
      <c r="A1201" t="str">
        <f t="shared" si="18"/>
        <v>Before 12-31-2008Van Zandt50</v>
      </c>
      <c r="B1201" t="s">
        <v>270</v>
      </c>
      <c r="C1201" s="36">
        <v>50</v>
      </c>
      <c r="D1201" s="34">
        <v>18600</v>
      </c>
      <c r="E1201" s="34">
        <v>21250</v>
      </c>
      <c r="F1201" s="34">
        <v>23900</v>
      </c>
      <c r="G1201" s="34">
        <v>26550</v>
      </c>
      <c r="H1201" s="34">
        <v>28700</v>
      </c>
      <c r="I1201" s="34">
        <v>30800</v>
      </c>
      <c r="J1201" s="34">
        <v>32950</v>
      </c>
      <c r="K1201" s="34">
        <v>35050</v>
      </c>
    </row>
    <row r="1202" spans="1:11">
      <c r="A1202" t="str">
        <f t="shared" si="18"/>
        <v>Before 12-31-2008Van Zandt60</v>
      </c>
      <c r="B1202" t="s">
        <v>270</v>
      </c>
      <c r="C1202" s="36">
        <v>60</v>
      </c>
      <c r="D1202" s="34">
        <v>22320</v>
      </c>
      <c r="E1202" s="34">
        <v>25500</v>
      </c>
      <c r="F1202" s="34">
        <v>28680</v>
      </c>
      <c r="G1202" s="34">
        <v>31860</v>
      </c>
      <c r="H1202" s="34">
        <v>34440</v>
      </c>
      <c r="I1202" s="34">
        <v>36960</v>
      </c>
      <c r="J1202" s="34">
        <v>39540</v>
      </c>
      <c r="K1202" s="34">
        <v>42060</v>
      </c>
    </row>
    <row r="1203" spans="1:11">
      <c r="A1203" t="str">
        <f t="shared" si="18"/>
        <v>Before 12-31-2008Van Zandt80</v>
      </c>
      <c r="B1203" t="s">
        <v>270</v>
      </c>
      <c r="C1203" s="36">
        <v>80</v>
      </c>
      <c r="D1203" s="34">
        <v>29760</v>
      </c>
      <c r="E1203" s="34">
        <v>34000</v>
      </c>
      <c r="F1203" s="34">
        <v>38240</v>
      </c>
      <c r="G1203" s="34">
        <v>42480</v>
      </c>
      <c r="H1203" s="34">
        <v>45920</v>
      </c>
      <c r="I1203" s="34">
        <v>49280</v>
      </c>
      <c r="J1203" s="34">
        <v>52720</v>
      </c>
      <c r="K1203" s="34">
        <v>56080</v>
      </c>
    </row>
    <row r="1204" spans="1:11">
      <c r="A1204" t="str">
        <f t="shared" si="18"/>
        <v>Before 12-31-2008Walker30</v>
      </c>
      <c r="B1204" s="32" t="s">
        <v>271</v>
      </c>
      <c r="C1204" s="36">
        <v>30</v>
      </c>
      <c r="D1204" s="34">
        <v>11310</v>
      </c>
      <c r="E1204" s="34">
        <v>12900</v>
      </c>
      <c r="F1204" s="34">
        <v>14520</v>
      </c>
      <c r="G1204" s="34">
        <v>16140</v>
      </c>
      <c r="H1204" s="34">
        <v>17430</v>
      </c>
      <c r="I1204" s="34">
        <v>18720</v>
      </c>
      <c r="J1204" s="34">
        <v>20010</v>
      </c>
      <c r="K1204" s="34">
        <v>21300</v>
      </c>
    </row>
    <row r="1205" spans="1:11">
      <c r="A1205" t="str">
        <f t="shared" si="18"/>
        <v>Before 12-31-2008Walker40</v>
      </c>
      <c r="B1205" t="s">
        <v>271</v>
      </c>
      <c r="C1205" s="36">
        <v>40</v>
      </c>
      <c r="D1205" s="34">
        <v>15080</v>
      </c>
      <c r="E1205" s="34">
        <v>17200</v>
      </c>
      <c r="F1205" s="34">
        <v>19360</v>
      </c>
      <c r="G1205" s="34">
        <v>21520</v>
      </c>
      <c r="H1205" s="34">
        <v>23240</v>
      </c>
      <c r="I1205" s="34">
        <v>24960</v>
      </c>
      <c r="J1205" s="34">
        <v>26680</v>
      </c>
      <c r="K1205" s="34">
        <v>28400</v>
      </c>
    </row>
    <row r="1206" spans="1:11">
      <c r="A1206" t="str">
        <f t="shared" si="18"/>
        <v>Before 12-31-2008Walker50</v>
      </c>
      <c r="B1206" t="s">
        <v>271</v>
      </c>
      <c r="C1206" s="36">
        <v>50</v>
      </c>
      <c r="D1206" s="34">
        <v>18850</v>
      </c>
      <c r="E1206" s="34">
        <v>21500</v>
      </c>
      <c r="F1206" s="34">
        <v>24200</v>
      </c>
      <c r="G1206" s="34">
        <v>26900</v>
      </c>
      <c r="H1206" s="34">
        <v>29050</v>
      </c>
      <c r="I1206" s="34">
        <v>31200</v>
      </c>
      <c r="J1206" s="34">
        <v>33350</v>
      </c>
      <c r="K1206" s="34">
        <v>35500</v>
      </c>
    </row>
    <row r="1207" spans="1:11">
      <c r="A1207" t="str">
        <f t="shared" si="18"/>
        <v>Before 12-31-2008Walker60</v>
      </c>
      <c r="B1207" t="s">
        <v>271</v>
      </c>
      <c r="C1207" s="36">
        <v>60</v>
      </c>
      <c r="D1207" s="34">
        <v>22620</v>
      </c>
      <c r="E1207" s="34">
        <v>25800</v>
      </c>
      <c r="F1207" s="34">
        <v>29040</v>
      </c>
      <c r="G1207" s="34">
        <v>32280</v>
      </c>
      <c r="H1207" s="34">
        <v>34860</v>
      </c>
      <c r="I1207" s="34">
        <v>37440</v>
      </c>
      <c r="J1207" s="34">
        <v>40020</v>
      </c>
      <c r="K1207" s="34">
        <v>42600</v>
      </c>
    </row>
    <row r="1208" spans="1:11">
      <c r="A1208" t="str">
        <f t="shared" si="18"/>
        <v>Before 12-31-2008Walker80</v>
      </c>
      <c r="B1208" t="s">
        <v>271</v>
      </c>
      <c r="C1208" s="36">
        <v>80</v>
      </c>
      <c r="D1208" s="34">
        <v>30160</v>
      </c>
      <c r="E1208" s="34">
        <v>34400</v>
      </c>
      <c r="F1208" s="34">
        <v>38720</v>
      </c>
      <c r="G1208" s="34">
        <v>43040</v>
      </c>
      <c r="H1208" s="34">
        <v>46480</v>
      </c>
      <c r="I1208" s="34">
        <v>49920</v>
      </c>
      <c r="J1208" s="34">
        <v>53360</v>
      </c>
      <c r="K1208" s="34">
        <v>56800</v>
      </c>
    </row>
    <row r="1209" spans="1:11">
      <c r="A1209" t="str">
        <f t="shared" si="18"/>
        <v>Before 12-31-2008Ward30</v>
      </c>
      <c r="B1209" s="32" t="s">
        <v>272</v>
      </c>
      <c r="C1209" s="36">
        <v>30</v>
      </c>
      <c r="D1209" s="34">
        <v>9780</v>
      </c>
      <c r="E1209" s="34">
        <v>11160</v>
      </c>
      <c r="F1209" s="34">
        <v>12570</v>
      </c>
      <c r="G1209" s="34">
        <v>13950</v>
      </c>
      <c r="H1209" s="34">
        <v>15090</v>
      </c>
      <c r="I1209" s="34">
        <v>16200</v>
      </c>
      <c r="J1209" s="34">
        <v>17310</v>
      </c>
      <c r="K1209" s="34">
        <v>18420</v>
      </c>
    </row>
    <row r="1210" spans="1:11">
      <c r="A1210" t="str">
        <f t="shared" si="18"/>
        <v>Before 12-31-2008Ward40</v>
      </c>
      <c r="B1210" t="s">
        <v>272</v>
      </c>
      <c r="C1210" s="36">
        <v>40</v>
      </c>
      <c r="D1210" s="34">
        <v>13040</v>
      </c>
      <c r="E1210" s="34">
        <v>14880</v>
      </c>
      <c r="F1210" s="34">
        <v>16760</v>
      </c>
      <c r="G1210" s="34">
        <v>18600</v>
      </c>
      <c r="H1210" s="34">
        <v>20120</v>
      </c>
      <c r="I1210" s="34">
        <v>21600</v>
      </c>
      <c r="J1210" s="34">
        <v>23080</v>
      </c>
      <c r="K1210" s="34">
        <v>24560</v>
      </c>
    </row>
    <row r="1211" spans="1:11">
      <c r="A1211" t="str">
        <f t="shared" si="18"/>
        <v>Before 12-31-2008Ward50</v>
      </c>
      <c r="B1211" t="s">
        <v>272</v>
      </c>
      <c r="C1211" s="36">
        <v>50</v>
      </c>
      <c r="D1211" s="34">
        <v>16300</v>
      </c>
      <c r="E1211" s="34">
        <v>18600</v>
      </c>
      <c r="F1211" s="34">
        <v>20950</v>
      </c>
      <c r="G1211" s="34">
        <v>23250</v>
      </c>
      <c r="H1211" s="34">
        <v>25150</v>
      </c>
      <c r="I1211" s="34">
        <v>27000</v>
      </c>
      <c r="J1211" s="34">
        <v>28850</v>
      </c>
      <c r="K1211" s="34">
        <v>30700</v>
      </c>
    </row>
    <row r="1212" spans="1:11">
      <c r="A1212" t="str">
        <f t="shared" si="18"/>
        <v>Before 12-31-2008Ward60</v>
      </c>
      <c r="B1212" t="s">
        <v>272</v>
      </c>
      <c r="C1212" s="36">
        <v>60</v>
      </c>
      <c r="D1212" s="34">
        <v>19560</v>
      </c>
      <c r="E1212" s="34">
        <v>22320</v>
      </c>
      <c r="F1212" s="34">
        <v>25140</v>
      </c>
      <c r="G1212" s="34">
        <v>27900</v>
      </c>
      <c r="H1212" s="34">
        <v>30180</v>
      </c>
      <c r="I1212" s="34">
        <v>32400</v>
      </c>
      <c r="J1212" s="34">
        <v>34620</v>
      </c>
      <c r="K1212" s="34">
        <v>36840</v>
      </c>
    </row>
    <row r="1213" spans="1:11">
      <c r="A1213" t="str">
        <f t="shared" si="18"/>
        <v>Before 12-31-2008Ward80</v>
      </c>
      <c r="B1213" t="s">
        <v>272</v>
      </c>
      <c r="C1213" s="36">
        <v>80</v>
      </c>
      <c r="D1213" s="34">
        <v>26080</v>
      </c>
      <c r="E1213" s="34">
        <v>29760</v>
      </c>
      <c r="F1213" s="34">
        <v>33520</v>
      </c>
      <c r="G1213" s="34">
        <v>37200</v>
      </c>
      <c r="H1213" s="34">
        <v>40240</v>
      </c>
      <c r="I1213" s="34">
        <v>43200</v>
      </c>
      <c r="J1213" s="34">
        <v>46160</v>
      </c>
      <c r="K1213" s="34">
        <v>49120</v>
      </c>
    </row>
    <row r="1214" spans="1:11">
      <c r="A1214" t="str">
        <f t="shared" si="18"/>
        <v>Before 12-31-2008Washington30</v>
      </c>
      <c r="B1214" s="32" t="s">
        <v>273</v>
      </c>
      <c r="C1214" s="36">
        <v>30</v>
      </c>
      <c r="D1214" s="34">
        <v>11940</v>
      </c>
      <c r="E1214" s="34">
        <v>13650</v>
      </c>
      <c r="F1214" s="34">
        <v>15360</v>
      </c>
      <c r="G1214" s="34">
        <v>17040</v>
      </c>
      <c r="H1214" s="34">
        <v>18420</v>
      </c>
      <c r="I1214" s="34">
        <v>19770</v>
      </c>
      <c r="J1214" s="34">
        <v>21150</v>
      </c>
      <c r="K1214" s="34">
        <v>22500</v>
      </c>
    </row>
    <row r="1215" spans="1:11">
      <c r="A1215" t="str">
        <f t="shared" si="18"/>
        <v>Before 12-31-2008Washington40</v>
      </c>
      <c r="B1215" t="s">
        <v>273</v>
      </c>
      <c r="C1215" s="36">
        <v>40</v>
      </c>
      <c r="D1215" s="34">
        <v>15920</v>
      </c>
      <c r="E1215" s="34">
        <v>18200</v>
      </c>
      <c r="F1215" s="34">
        <v>20480</v>
      </c>
      <c r="G1215" s="34">
        <v>22720</v>
      </c>
      <c r="H1215" s="34">
        <v>24560</v>
      </c>
      <c r="I1215" s="34">
        <v>26360</v>
      </c>
      <c r="J1215" s="34">
        <v>28200</v>
      </c>
      <c r="K1215" s="34">
        <v>30000</v>
      </c>
    </row>
    <row r="1216" spans="1:11">
      <c r="A1216" t="str">
        <f t="shared" si="18"/>
        <v>Before 12-31-2008Washington50</v>
      </c>
      <c r="B1216" t="s">
        <v>273</v>
      </c>
      <c r="C1216" s="36">
        <v>50</v>
      </c>
      <c r="D1216" s="34">
        <v>19900</v>
      </c>
      <c r="E1216" s="34">
        <v>22750</v>
      </c>
      <c r="F1216" s="34">
        <v>25600</v>
      </c>
      <c r="G1216" s="34">
        <v>28400</v>
      </c>
      <c r="H1216" s="34">
        <v>30700</v>
      </c>
      <c r="I1216" s="34">
        <v>32950</v>
      </c>
      <c r="J1216" s="34">
        <v>35250</v>
      </c>
      <c r="K1216" s="34">
        <v>37500</v>
      </c>
    </row>
    <row r="1217" spans="1:11">
      <c r="A1217" t="str">
        <f t="shared" si="18"/>
        <v>Before 12-31-2008Washington60</v>
      </c>
      <c r="B1217" t="s">
        <v>273</v>
      </c>
      <c r="C1217" s="36">
        <v>60</v>
      </c>
      <c r="D1217" s="34">
        <v>23880</v>
      </c>
      <c r="E1217" s="34">
        <v>27300</v>
      </c>
      <c r="F1217" s="34">
        <v>30720</v>
      </c>
      <c r="G1217" s="34">
        <v>34080</v>
      </c>
      <c r="H1217" s="34">
        <v>36840</v>
      </c>
      <c r="I1217" s="34">
        <v>39540</v>
      </c>
      <c r="J1217" s="34">
        <v>42300</v>
      </c>
      <c r="K1217" s="34">
        <v>45000</v>
      </c>
    </row>
    <row r="1218" spans="1:11">
      <c r="A1218" t="str">
        <f t="shared" si="18"/>
        <v>Before 12-31-2008Washington80</v>
      </c>
      <c r="B1218" t="s">
        <v>273</v>
      </c>
      <c r="C1218" s="36">
        <v>80</v>
      </c>
      <c r="D1218" s="34">
        <v>31840</v>
      </c>
      <c r="E1218" s="34">
        <v>36400</v>
      </c>
      <c r="F1218" s="34">
        <v>40960</v>
      </c>
      <c r="G1218" s="34">
        <v>45440</v>
      </c>
      <c r="H1218" s="34">
        <v>49120</v>
      </c>
      <c r="I1218" s="34">
        <v>52720</v>
      </c>
      <c r="J1218" s="34">
        <v>56400</v>
      </c>
      <c r="K1218" s="34">
        <v>60000</v>
      </c>
    </row>
    <row r="1219" spans="1:11">
      <c r="A1219" t="str">
        <f t="shared" si="18"/>
        <v>Before 12-31-2008Wharton30</v>
      </c>
      <c r="B1219" s="32" t="s">
        <v>274</v>
      </c>
      <c r="C1219" s="36">
        <v>30</v>
      </c>
      <c r="D1219" s="34">
        <v>10680</v>
      </c>
      <c r="E1219" s="34">
        <v>12210</v>
      </c>
      <c r="F1219" s="34">
        <v>13740</v>
      </c>
      <c r="G1219" s="34">
        <v>15240</v>
      </c>
      <c r="H1219" s="34">
        <v>16470</v>
      </c>
      <c r="I1219" s="34">
        <v>17700</v>
      </c>
      <c r="J1219" s="34">
        <v>18900</v>
      </c>
      <c r="K1219" s="34">
        <v>20130</v>
      </c>
    </row>
    <row r="1220" spans="1:11">
      <c r="A1220" t="str">
        <f t="shared" si="18"/>
        <v>Before 12-31-2008Wharton40</v>
      </c>
      <c r="B1220" t="s">
        <v>274</v>
      </c>
      <c r="C1220" s="36">
        <v>40</v>
      </c>
      <c r="D1220" s="34">
        <v>14240</v>
      </c>
      <c r="E1220" s="34">
        <v>16280</v>
      </c>
      <c r="F1220" s="34">
        <v>18320</v>
      </c>
      <c r="G1220" s="34">
        <v>20320</v>
      </c>
      <c r="H1220" s="34">
        <v>21960</v>
      </c>
      <c r="I1220" s="34">
        <v>23600</v>
      </c>
      <c r="J1220" s="34">
        <v>25200</v>
      </c>
      <c r="K1220" s="34">
        <v>26840</v>
      </c>
    </row>
    <row r="1221" spans="1:11">
      <c r="A1221" t="str">
        <f t="shared" ref="A1221:A1273" si="19">CONCATENATE($B$1,B1221,C1221)</f>
        <v>Before 12-31-2008Wharton50</v>
      </c>
      <c r="B1221" t="s">
        <v>274</v>
      </c>
      <c r="C1221" s="36">
        <v>50</v>
      </c>
      <c r="D1221" s="34">
        <v>17800</v>
      </c>
      <c r="E1221" s="34">
        <v>20350</v>
      </c>
      <c r="F1221" s="34">
        <v>22900</v>
      </c>
      <c r="G1221" s="34">
        <v>25400</v>
      </c>
      <c r="H1221" s="34">
        <v>27450</v>
      </c>
      <c r="I1221" s="34">
        <v>29500</v>
      </c>
      <c r="J1221" s="34">
        <v>31500</v>
      </c>
      <c r="K1221" s="34">
        <v>33550</v>
      </c>
    </row>
    <row r="1222" spans="1:11">
      <c r="A1222" t="str">
        <f t="shared" si="19"/>
        <v>Before 12-31-2008Wharton60</v>
      </c>
      <c r="B1222" t="s">
        <v>274</v>
      </c>
      <c r="C1222" s="36">
        <v>60</v>
      </c>
      <c r="D1222" s="34">
        <v>21360</v>
      </c>
      <c r="E1222" s="34">
        <v>24420</v>
      </c>
      <c r="F1222" s="34">
        <v>27480</v>
      </c>
      <c r="G1222" s="34">
        <v>30480</v>
      </c>
      <c r="H1222" s="34">
        <v>32940</v>
      </c>
      <c r="I1222" s="34">
        <v>35400</v>
      </c>
      <c r="J1222" s="34">
        <v>37800</v>
      </c>
      <c r="K1222" s="34">
        <v>40260</v>
      </c>
    </row>
    <row r="1223" spans="1:11">
      <c r="A1223" t="str">
        <f t="shared" si="19"/>
        <v>Before 12-31-2008Wharton80</v>
      </c>
      <c r="B1223" t="s">
        <v>274</v>
      </c>
      <c r="C1223" s="36">
        <v>80</v>
      </c>
      <c r="D1223" s="34">
        <v>28480</v>
      </c>
      <c r="E1223" s="34">
        <v>32560</v>
      </c>
      <c r="F1223" s="34">
        <v>36640</v>
      </c>
      <c r="G1223" s="34">
        <v>40640</v>
      </c>
      <c r="H1223" s="34">
        <v>43920</v>
      </c>
      <c r="I1223" s="34">
        <v>47200</v>
      </c>
      <c r="J1223" s="34">
        <v>50400</v>
      </c>
      <c r="K1223" s="34">
        <v>53680</v>
      </c>
    </row>
    <row r="1224" spans="1:11">
      <c r="A1224" t="str">
        <f t="shared" si="19"/>
        <v>Before 12-31-2008Wheeler30</v>
      </c>
      <c r="B1224" s="32" t="s">
        <v>275</v>
      </c>
      <c r="C1224" s="36">
        <v>30</v>
      </c>
      <c r="D1224" s="34">
        <v>9960</v>
      </c>
      <c r="E1224" s="34">
        <v>11370</v>
      </c>
      <c r="F1224" s="34">
        <v>12780</v>
      </c>
      <c r="G1224" s="34">
        <v>14190</v>
      </c>
      <c r="H1224" s="34">
        <v>15330</v>
      </c>
      <c r="I1224" s="34">
        <v>16470</v>
      </c>
      <c r="J1224" s="34">
        <v>17610</v>
      </c>
      <c r="K1224" s="34">
        <v>18750</v>
      </c>
    </row>
    <row r="1225" spans="1:11">
      <c r="A1225" t="str">
        <f t="shared" si="19"/>
        <v>Before 12-31-2008Wheeler40</v>
      </c>
      <c r="B1225" t="s">
        <v>275</v>
      </c>
      <c r="C1225" s="36">
        <v>40</v>
      </c>
      <c r="D1225" s="34">
        <v>13280</v>
      </c>
      <c r="E1225" s="34">
        <v>15160</v>
      </c>
      <c r="F1225" s="34">
        <v>17040</v>
      </c>
      <c r="G1225" s="34">
        <v>18920</v>
      </c>
      <c r="H1225" s="34">
        <v>20440</v>
      </c>
      <c r="I1225" s="34">
        <v>21960</v>
      </c>
      <c r="J1225" s="34">
        <v>23480</v>
      </c>
      <c r="K1225" s="34">
        <v>25000</v>
      </c>
    </row>
    <row r="1226" spans="1:11">
      <c r="A1226" t="str">
        <f t="shared" si="19"/>
        <v>Before 12-31-2008Wheeler50</v>
      </c>
      <c r="B1226" t="s">
        <v>275</v>
      </c>
      <c r="C1226" s="36">
        <v>50</v>
      </c>
      <c r="D1226" s="34">
        <v>16600</v>
      </c>
      <c r="E1226" s="34">
        <v>18950</v>
      </c>
      <c r="F1226" s="34">
        <v>21300</v>
      </c>
      <c r="G1226" s="34">
        <v>23650</v>
      </c>
      <c r="H1226" s="34">
        <v>25550</v>
      </c>
      <c r="I1226" s="34">
        <v>27450</v>
      </c>
      <c r="J1226" s="34">
        <v>29350</v>
      </c>
      <c r="K1226" s="34">
        <v>31250</v>
      </c>
    </row>
    <row r="1227" spans="1:11">
      <c r="A1227" t="str">
        <f t="shared" si="19"/>
        <v>Before 12-31-2008Wheeler60</v>
      </c>
      <c r="B1227" t="s">
        <v>275</v>
      </c>
      <c r="C1227" s="36">
        <v>60</v>
      </c>
      <c r="D1227" s="34">
        <v>19920</v>
      </c>
      <c r="E1227" s="34">
        <v>22740</v>
      </c>
      <c r="F1227" s="34">
        <v>25560</v>
      </c>
      <c r="G1227" s="34">
        <v>28380</v>
      </c>
      <c r="H1227" s="34">
        <v>30660</v>
      </c>
      <c r="I1227" s="34">
        <v>32940</v>
      </c>
      <c r="J1227" s="34">
        <v>35220</v>
      </c>
      <c r="K1227" s="34">
        <v>37500</v>
      </c>
    </row>
    <row r="1228" spans="1:11">
      <c r="A1228" t="str">
        <f t="shared" si="19"/>
        <v>Before 12-31-2008Wheeler80</v>
      </c>
      <c r="B1228" t="s">
        <v>275</v>
      </c>
      <c r="C1228" s="36">
        <v>80</v>
      </c>
      <c r="D1228" s="34">
        <v>26560</v>
      </c>
      <c r="E1228" s="34">
        <v>30320</v>
      </c>
      <c r="F1228" s="34">
        <v>34080</v>
      </c>
      <c r="G1228" s="34">
        <v>37840</v>
      </c>
      <c r="H1228" s="34">
        <v>40880</v>
      </c>
      <c r="I1228" s="34">
        <v>43920</v>
      </c>
      <c r="J1228" s="34">
        <v>46960</v>
      </c>
      <c r="K1228" s="34">
        <v>50000</v>
      </c>
    </row>
    <row r="1229" spans="1:11">
      <c r="A1229" t="str">
        <f t="shared" si="19"/>
        <v>Before 12-31-2008Wilbarger30</v>
      </c>
      <c r="B1229" s="32" t="s">
        <v>276</v>
      </c>
      <c r="C1229" s="36">
        <v>30</v>
      </c>
      <c r="D1229" s="34">
        <v>10380</v>
      </c>
      <c r="E1229" s="34">
        <v>11880</v>
      </c>
      <c r="F1229" s="34">
        <v>13350</v>
      </c>
      <c r="G1229" s="34">
        <v>14820</v>
      </c>
      <c r="H1229" s="34">
        <v>16020</v>
      </c>
      <c r="I1229" s="34">
        <v>17220</v>
      </c>
      <c r="J1229" s="34">
        <v>18390</v>
      </c>
      <c r="K1229" s="34">
        <v>19590</v>
      </c>
    </row>
    <row r="1230" spans="1:11">
      <c r="A1230" t="str">
        <f t="shared" si="19"/>
        <v>Before 12-31-2008Wilbarger40</v>
      </c>
      <c r="B1230" t="s">
        <v>276</v>
      </c>
      <c r="C1230" s="36">
        <v>40</v>
      </c>
      <c r="D1230" s="34">
        <v>13840</v>
      </c>
      <c r="E1230" s="34">
        <v>15840</v>
      </c>
      <c r="F1230" s="34">
        <v>17800</v>
      </c>
      <c r="G1230" s="34">
        <v>19760</v>
      </c>
      <c r="H1230" s="34">
        <v>21360</v>
      </c>
      <c r="I1230" s="34">
        <v>22960</v>
      </c>
      <c r="J1230" s="34">
        <v>24520</v>
      </c>
      <c r="K1230" s="34">
        <v>26120</v>
      </c>
    </row>
    <row r="1231" spans="1:11">
      <c r="A1231" t="str">
        <f t="shared" si="19"/>
        <v>Before 12-31-2008Wilbarger50</v>
      </c>
      <c r="B1231" t="s">
        <v>276</v>
      </c>
      <c r="C1231" s="36">
        <v>50</v>
      </c>
      <c r="D1231" s="34">
        <v>17300</v>
      </c>
      <c r="E1231" s="34">
        <v>19800</v>
      </c>
      <c r="F1231" s="34">
        <v>22250</v>
      </c>
      <c r="G1231" s="34">
        <v>24700</v>
      </c>
      <c r="H1231" s="34">
        <v>26700</v>
      </c>
      <c r="I1231" s="34">
        <v>28700</v>
      </c>
      <c r="J1231" s="34">
        <v>30650</v>
      </c>
      <c r="K1231" s="34">
        <v>32650</v>
      </c>
    </row>
    <row r="1232" spans="1:11">
      <c r="A1232" t="str">
        <f t="shared" si="19"/>
        <v>Before 12-31-2008Wilbarger60</v>
      </c>
      <c r="B1232" t="s">
        <v>276</v>
      </c>
      <c r="C1232" s="36">
        <v>60</v>
      </c>
      <c r="D1232" s="34">
        <v>20760</v>
      </c>
      <c r="E1232" s="34">
        <v>23760</v>
      </c>
      <c r="F1232" s="34">
        <v>26700</v>
      </c>
      <c r="G1232" s="34">
        <v>29640</v>
      </c>
      <c r="H1232" s="34">
        <v>32040</v>
      </c>
      <c r="I1232" s="34">
        <v>34440</v>
      </c>
      <c r="J1232" s="34">
        <v>36780</v>
      </c>
      <c r="K1232" s="34">
        <v>39180</v>
      </c>
    </row>
    <row r="1233" spans="1:11">
      <c r="A1233" t="str">
        <f t="shared" si="19"/>
        <v>Before 12-31-2008Wilbarger80</v>
      </c>
      <c r="B1233" t="s">
        <v>276</v>
      </c>
      <c r="C1233" s="36">
        <v>80</v>
      </c>
      <c r="D1233" s="34">
        <v>27680</v>
      </c>
      <c r="E1233" s="34">
        <v>31680</v>
      </c>
      <c r="F1233" s="34">
        <v>35600</v>
      </c>
      <c r="G1233" s="34">
        <v>39520</v>
      </c>
      <c r="H1233" s="34">
        <v>42720</v>
      </c>
      <c r="I1233" s="34">
        <v>45920</v>
      </c>
      <c r="J1233" s="34">
        <v>49040</v>
      </c>
      <c r="K1233" s="34">
        <v>52240</v>
      </c>
    </row>
    <row r="1234" spans="1:11">
      <c r="A1234" t="str">
        <f t="shared" si="19"/>
        <v>Before 12-31-2008Willacy30</v>
      </c>
      <c r="B1234" s="32" t="s">
        <v>277</v>
      </c>
      <c r="C1234" s="36">
        <v>30</v>
      </c>
      <c r="D1234" s="34">
        <v>9780</v>
      </c>
      <c r="E1234" s="34">
        <v>11160</v>
      </c>
      <c r="F1234" s="34">
        <v>12570</v>
      </c>
      <c r="G1234" s="34">
        <v>13950</v>
      </c>
      <c r="H1234" s="34">
        <v>15090</v>
      </c>
      <c r="I1234" s="34">
        <v>16200</v>
      </c>
      <c r="J1234" s="34">
        <v>17310</v>
      </c>
      <c r="K1234" s="34">
        <v>18420</v>
      </c>
    </row>
    <row r="1235" spans="1:11">
      <c r="A1235" t="str">
        <f t="shared" si="19"/>
        <v>Before 12-31-2008Willacy40</v>
      </c>
      <c r="B1235" t="s">
        <v>277</v>
      </c>
      <c r="C1235" s="36">
        <v>40</v>
      </c>
      <c r="D1235" s="34">
        <v>13040</v>
      </c>
      <c r="E1235" s="34">
        <v>14880</v>
      </c>
      <c r="F1235" s="34">
        <v>16760</v>
      </c>
      <c r="G1235" s="34">
        <v>18600</v>
      </c>
      <c r="H1235" s="34">
        <v>20120</v>
      </c>
      <c r="I1235" s="34">
        <v>21600</v>
      </c>
      <c r="J1235" s="34">
        <v>23080</v>
      </c>
      <c r="K1235" s="34">
        <v>24560</v>
      </c>
    </row>
    <row r="1236" spans="1:11">
      <c r="A1236" t="str">
        <f t="shared" si="19"/>
        <v>Before 12-31-2008Willacy50</v>
      </c>
      <c r="B1236" t="s">
        <v>277</v>
      </c>
      <c r="C1236" s="36">
        <v>50</v>
      </c>
      <c r="D1236" s="34">
        <v>16300</v>
      </c>
      <c r="E1236" s="34">
        <v>18600</v>
      </c>
      <c r="F1236" s="34">
        <v>20950</v>
      </c>
      <c r="G1236" s="34">
        <v>23250</v>
      </c>
      <c r="H1236" s="34">
        <v>25150</v>
      </c>
      <c r="I1236" s="34">
        <v>27000</v>
      </c>
      <c r="J1236" s="34">
        <v>28850</v>
      </c>
      <c r="K1236" s="34">
        <v>30700</v>
      </c>
    </row>
    <row r="1237" spans="1:11">
      <c r="A1237" t="str">
        <f t="shared" si="19"/>
        <v>Before 12-31-2008Willacy60</v>
      </c>
      <c r="B1237" t="s">
        <v>277</v>
      </c>
      <c r="C1237" s="36">
        <v>60</v>
      </c>
      <c r="D1237" s="34">
        <v>19560</v>
      </c>
      <c r="E1237" s="34">
        <v>22320</v>
      </c>
      <c r="F1237" s="34">
        <v>25140</v>
      </c>
      <c r="G1237" s="34">
        <v>27900</v>
      </c>
      <c r="H1237" s="34">
        <v>30180</v>
      </c>
      <c r="I1237" s="34">
        <v>32400</v>
      </c>
      <c r="J1237" s="34">
        <v>34620</v>
      </c>
      <c r="K1237" s="34">
        <v>36840</v>
      </c>
    </row>
    <row r="1238" spans="1:11">
      <c r="A1238" t="str">
        <f t="shared" si="19"/>
        <v>Before 12-31-2008Willacy80</v>
      </c>
      <c r="B1238" t="s">
        <v>277</v>
      </c>
      <c r="C1238" s="36">
        <v>80</v>
      </c>
      <c r="D1238" s="34">
        <v>26080</v>
      </c>
      <c r="E1238" s="34">
        <v>29760</v>
      </c>
      <c r="F1238" s="34">
        <v>33520</v>
      </c>
      <c r="G1238" s="34">
        <v>37200</v>
      </c>
      <c r="H1238" s="34">
        <v>40240</v>
      </c>
      <c r="I1238" s="34">
        <v>43200</v>
      </c>
      <c r="J1238" s="34">
        <v>46160</v>
      </c>
      <c r="K1238" s="34">
        <v>49120</v>
      </c>
    </row>
    <row r="1239" spans="1:11">
      <c r="A1239" t="str">
        <f t="shared" si="19"/>
        <v>Before 12-31-2008Winkler30</v>
      </c>
      <c r="B1239" s="32" t="s">
        <v>278</v>
      </c>
      <c r="C1239" s="36">
        <v>30</v>
      </c>
      <c r="D1239" s="34">
        <v>9780</v>
      </c>
      <c r="E1239" s="34">
        <v>11160</v>
      </c>
      <c r="F1239" s="34">
        <v>12570</v>
      </c>
      <c r="G1239" s="34">
        <v>13950</v>
      </c>
      <c r="H1239" s="34">
        <v>15090</v>
      </c>
      <c r="I1239" s="34">
        <v>16200</v>
      </c>
      <c r="J1239" s="34">
        <v>17310</v>
      </c>
      <c r="K1239" s="34">
        <v>18420</v>
      </c>
    </row>
    <row r="1240" spans="1:11">
      <c r="A1240" t="str">
        <f t="shared" si="19"/>
        <v>Before 12-31-2008Winkler40</v>
      </c>
      <c r="B1240" t="s">
        <v>278</v>
      </c>
      <c r="C1240" s="36">
        <v>40</v>
      </c>
      <c r="D1240" s="34">
        <v>13040</v>
      </c>
      <c r="E1240" s="34">
        <v>14880</v>
      </c>
      <c r="F1240" s="34">
        <v>16760</v>
      </c>
      <c r="G1240" s="34">
        <v>18600</v>
      </c>
      <c r="H1240" s="34">
        <v>20120</v>
      </c>
      <c r="I1240" s="34">
        <v>21600</v>
      </c>
      <c r="J1240" s="34">
        <v>23080</v>
      </c>
      <c r="K1240" s="34">
        <v>24560</v>
      </c>
    </row>
    <row r="1241" spans="1:11">
      <c r="A1241" t="str">
        <f t="shared" si="19"/>
        <v>Before 12-31-2008Winkler50</v>
      </c>
      <c r="B1241" t="s">
        <v>278</v>
      </c>
      <c r="C1241" s="36">
        <v>50</v>
      </c>
      <c r="D1241" s="34">
        <v>16300</v>
      </c>
      <c r="E1241" s="34">
        <v>18600</v>
      </c>
      <c r="F1241" s="34">
        <v>20950</v>
      </c>
      <c r="G1241" s="34">
        <v>23250</v>
      </c>
      <c r="H1241" s="34">
        <v>25150</v>
      </c>
      <c r="I1241" s="34">
        <v>27000</v>
      </c>
      <c r="J1241" s="34">
        <v>28850</v>
      </c>
      <c r="K1241" s="34">
        <v>30700</v>
      </c>
    </row>
    <row r="1242" spans="1:11">
      <c r="A1242" t="str">
        <f t="shared" si="19"/>
        <v>Before 12-31-2008Winkler60</v>
      </c>
      <c r="B1242" t="s">
        <v>278</v>
      </c>
      <c r="C1242" s="36">
        <v>60</v>
      </c>
      <c r="D1242" s="34">
        <v>19560</v>
      </c>
      <c r="E1242" s="34">
        <v>22320</v>
      </c>
      <c r="F1242" s="34">
        <v>25140</v>
      </c>
      <c r="G1242" s="34">
        <v>27900</v>
      </c>
      <c r="H1242" s="34">
        <v>30180</v>
      </c>
      <c r="I1242" s="34">
        <v>32400</v>
      </c>
      <c r="J1242" s="34">
        <v>34620</v>
      </c>
      <c r="K1242" s="34">
        <v>36840</v>
      </c>
    </row>
    <row r="1243" spans="1:11">
      <c r="A1243" t="str">
        <f t="shared" si="19"/>
        <v>Before 12-31-2008Winkler80</v>
      </c>
      <c r="B1243" t="s">
        <v>278</v>
      </c>
      <c r="C1243" s="36">
        <v>80</v>
      </c>
      <c r="D1243" s="34">
        <v>26080</v>
      </c>
      <c r="E1243" s="34">
        <v>29760</v>
      </c>
      <c r="F1243" s="34">
        <v>33520</v>
      </c>
      <c r="G1243" s="34">
        <v>37200</v>
      </c>
      <c r="H1243" s="34">
        <v>40240</v>
      </c>
      <c r="I1243" s="34">
        <v>43200</v>
      </c>
      <c r="J1243" s="34">
        <v>46160</v>
      </c>
      <c r="K1243" s="34">
        <v>49120</v>
      </c>
    </row>
    <row r="1244" spans="1:11">
      <c r="A1244" t="str">
        <f t="shared" si="19"/>
        <v>Before 12-31-2008Wise30</v>
      </c>
      <c r="B1244" s="32" t="s">
        <v>279</v>
      </c>
      <c r="C1244" s="36">
        <v>30</v>
      </c>
      <c r="D1244" s="34">
        <v>13380</v>
      </c>
      <c r="E1244" s="34">
        <v>15270</v>
      </c>
      <c r="F1244" s="34">
        <v>17190</v>
      </c>
      <c r="G1244" s="34">
        <v>19080</v>
      </c>
      <c r="H1244" s="34">
        <v>20610</v>
      </c>
      <c r="I1244" s="34">
        <v>22140</v>
      </c>
      <c r="J1244" s="34">
        <v>23670</v>
      </c>
      <c r="K1244" s="34">
        <v>25200</v>
      </c>
    </row>
    <row r="1245" spans="1:11">
      <c r="A1245" t="str">
        <f t="shared" si="19"/>
        <v>Before 12-31-2008Wise40</v>
      </c>
      <c r="B1245" t="s">
        <v>279</v>
      </c>
      <c r="C1245" s="36">
        <v>40</v>
      </c>
      <c r="D1245" s="34">
        <v>17840</v>
      </c>
      <c r="E1245" s="34">
        <v>20360</v>
      </c>
      <c r="F1245" s="34">
        <v>22920</v>
      </c>
      <c r="G1245" s="34">
        <v>25440</v>
      </c>
      <c r="H1245" s="34">
        <v>27480</v>
      </c>
      <c r="I1245" s="34">
        <v>29520</v>
      </c>
      <c r="J1245" s="34">
        <v>31560</v>
      </c>
      <c r="K1245" s="34">
        <v>33600</v>
      </c>
    </row>
    <row r="1246" spans="1:11">
      <c r="A1246" t="str">
        <f t="shared" si="19"/>
        <v>Before 12-31-2008Wise50</v>
      </c>
      <c r="B1246" t="s">
        <v>279</v>
      </c>
      <c r="C1246" s="36">
        <v>50</v>
      </c>
      <c r="D1246" s="34">
        <v>22300</v>
      </c>
      <c r="E1246" s="34">
        <v>25450</v>
      </c>
      <c r="F1246" s="34">
        <v>28650</v>
      </c>
      <c r="G1246" s="34">
        <v>31800</v>
      </c>
      <c r="H1246" s="34">
        <v>34350</v>
      </c>
      <c r="I1246" s="34">
        <v>36900</v>
      </c>
      <c r="J1246" s="34">
        <v>39450</v>
      </c>
      <c r="K1246" s="34">
        <v>42000</v>
      </c>
    </row>
    <row r="1247" spans="1:11">
      <c r="A1247" t="str">
        <f t="shared" si="19"/>
        <v>Before 12-31-2008Wise60</v>
      </c>
      <c r="B1247" t="s">
        <v>279</v>
      </c>
      <c r="C1247" s="36">
        <v>60</v>
      </c>
      <c r="D1247" s="34">
        <v>26760</v>
      </c>
      <c r="E1247" s="34">
        <v>30540</v>
      </c>
      <c r="F1247" s="34">
        <v>34380</v>
      </c>
      <c r="G1247" s="34">
        <v>38160</v>
      </c>
      <c r="H1247" s="34">
        <v>41220</v>
      </c>
      <c r="I1247" s="34">
        <v>44280</v>
      </c>
      <c r="J1247" s="34">
        <v>47340</v>
      </c>
      <c r="K1247" s="34">
        <v>50400</v>
      </c>
    </row>
    <row r="1248" spans="1:11">
      <c r="A1248" t="str">
        <f t="shared" si="19"/>
        <v>Before 12-31-2008Wise80</v>
      </c>
      <c r="B1248" t="s">
        <v>279</v>
      </c>
      <c r="C1248" s="36">
        <v>80</v>
      </c>
      <c r="D1248" s="34">
        <v>35680</v>
      </c>
      <c r="E1248" s="34">
        <v>40720</v>
      </c>
      <c r="F1248" s="34">
        <v>45840</v>
      </c>
      <c r="G1248" s="34">
        <v>50880</v>
      </c>
      <c r="H1248" s="34">
        <v>54960</v>
      </c>
      <c r="I1248" s="34">
        <v>59040</v>
      </c>
      <c r="J1248" s="34">
        <v>63120</v>
      </c>
      <c r="K1248" s="34">
        <v>67200</v>
      </c>
    </row>
    <row r="1249" spans="1:11">
      <c r="A1249" t="str">
        <f t="shared" si="19"/>
        <v>Before 12-31-2008Wood30</v>
      </c>
      <c r="B1249" s="32" t="s">
        <v>280</v>
      </c>
      <c r="C1249" s="36">
        <v>30</v>
      </c>
      <c r="D1249" s="34">
        <v>10320</v>
      </c>
      <c r="E1249" s="34">
        <v>11790</v>
      </c>
      <c r="F1249" s="34">
        <v>13260</v>
      </c>
      <c r="G1249" s="34">
        <v>14730</v>
      </c>
      <c r="H1249" s="34">
        <v>15930</v>
      </c>
      <c r="I1249" s="34">
        <v>17100</v>
      </c>
      <c r="J1249" s="34">
        <v>18270</v>
      </c>
      <c r="K1249" s="34">
        <v>19470</v>
      </c>
    </row>
    <row r="1250" spans="1:11">
      <c r="A1250" t="str">
        <f t="shared" si="19"/>
        <v>Before 12-31-2008Wood40</v>
      </c>
      <c r="B1250" t="s">
        <v>280</v>
      </c>
      <c r="C1250" s="36">
        <v>40</v>
      </c>
      <c r="D1250" s="34">
        <v>13760</v>
      </c>
      <c r="E1250" s="34">
        <v>15720</v>
      </c>
      <c r="F1250" s="34">
        <v>17680</v>
      </c>
      <c r="G1250" s="34">
        <v>19640</v>
      </c>
      <c r="H1250" s="34">
        <v>21240</v>
      </c>
      <c r="I1250" s="34">
        <v>22800</v>
      </c>
      <c r="J1250" s="34">
        <v>24360</v>
      </c>
      <c r="K1250" s="34">
        <v>25960</v>
      </c>
    </row>
    <row r="1251" spans="1:11">
      <c r="A1251" t="str">
        <f t="shared" si="19"/>
        <v>Before 12-31-2008Wood50</v>
      </c>
      <c r="B1251" t="s">
        <v>280</v>
      </c>
      <c r="C1251" s="36">
        <v>50</v>
      </c>
      <c r="D1251" s="34">
        <v>17200</v>
      </c>
      <c r="E1251" s="34">
        <v>19650</v>
      </c>
      <c r="F1251" s="34">
        <v>22100</v>
      </c>
      <c r="G1251" s="34">
        <v>24550</v>
      </c>
      <c r="H1251" s="34">
        <v>26550</v>
      </c>
      <c r="I1251" s="34">
        <v>28500</v>
      </c>
      <c r="J1251" s="34">
        <v>30450</v>
      </c>
      <c r="K1251" s="34">
        <v>32450</v>
      </c>
    </row>
    <row r="1252" spans="1:11">
      <c r="A1252" t="str">
        <f t="shared" si="19"/>
        <v>Before 12-31-2008Wood60</v>
      </c>
      <c r="B1252" t="s">
        <v>280</v>
      </c>
      <c r="C1252" s="36">
        <v>60</v>
      </c>
      <c r="D1252" s="34">
        <v>20640</v>
      </c>
      <c r="E1252" s="34">
        <v>23580</v>
      </c>
      <c r="F1252" s="34">
        <v>26520</v>
      </c>
      <c r="G1252" s="34">
        <v>29460</v>
      </c>
      <c r="H1252" s="34">
        <v>31860</v>
      </c>
      <c r="I1252" s="34">
        <v>34200</v>
      </c>
      <c r="J1252" s="34">
        <v>36540</v>
      </c>
      <c r="K1252" s="34">
        <v>38940</v>
      </c>
    </row>
    <row r="1253" spans="1:11">
      <c r="A1253" t="str">
        <f t="shared" si="19"/>
        <v>Before 12-31-2008Wood80</v>
      </c>
      <c r="B1253" t="s">
        <v>280</v>
      </c>
      <c r="C1253" s="36">
        <v>80</v>
      </c>
      <c r="D1253" s="34">
        <v>27520</v>
      </c>
      <c r="E1253" s="34">
        <v>31440</v>
      </c>
      <c r="F1253" s="34">
        <v>35360</v>
      </c>
      <c r="G1253" s="34">
        <v>39280</v>
      </c>
      <c r="H1253" s="34">
        <v>42480</v>
      </c>
      <c r="I1253" s="34">
        <v>45600</v>
      </c>
      <c r="J1253" s="34">
        <v>48720</v>
      </c>
      <c r="K1253" s="34">
        <v>51920</v>
      </c>
    </row>
    <row r="1254" spans="1:11">
      <c r="A1254" t="str">
        <f t="shared" si="19"/>
        <v>Before 12-31-2008Yoakum30</v>
      </c>
      <c r="B1254" s="32" t="s">
        <v>281</v>
      </c>
      <c r="C1254" s="36">
        <v>30</v>
      </c>
      <c r="D1254" s="34">
        <v>9870</v>
      </c>
      <c r="E1254" s="34">
        <v>11280</v>
      </c>
      <c r="F1254" s="34">
        <v>12690</v>
      </c>
      <c r="G1254" s="34">
        <v>14070</v>
      </c>
      <c r="H1254" s="34">
        <v>15210</v>
      </c>
      <c r="I1254" s="34">
        <v>16350</v>
      </c>
      <c r="J1254" s="34">
        <v>17460</v>
      </c>
      <c r="K1254" s="34">
        <v>18600</v>
      </c>
    </row>
    <row r="1255" spans="1:11">
      <c r="A1255" t="str">
        <f t="shared" si="19"/>
        <v>Before 12-31-2008Yoakum40</v>
      </c>
      <c r="B1255" t="s">
        <v>281</v>
      </c>
      <c r="C1255" s="36">
        <v>40</v>
      </c>
      <c r="D1255" s="34">
        <v>13160</v>
      </c>
      <c r="E1255" s="34">
        <v>15040</v>
      </c>
      <c r="F1255" s="34">
        <v>16920</v>
      </c>
      <c r="G1255" s="34">
        <v>18760</v>
      </c>
      <c r="H1255" s="34">
        <v>20280</v>
      </c>
      <c r="I1255" s="34">
        <v>21800</v>
      </c>
      <c r="J1255" s="34">
        <v>23280</v>
      </c>
      <c r="K1255" s="34">
        <v>24800</v>
      </c>
    </row>
    <row r="1256" spans="1:11">
      <c r="A1256" t="str">
        <f t="shared" si="19"/>
        <v>Before 12-31-2008Yoakum50</v>
      </c>
      <c r="B1256" t="s">
        <v>281</v>
      </c>
      <c r="C1256" s="36">
        <v>50</v>
      </c>
      <c r="D1256" s="34">
        <v>16450</v>
      </c>
      <c r="E1256" s="34">
        <v>18800</v>
      </c>
      <c r="F1256" s="34">
        <v>21150</v>
      </c>
      <c r="G1256" s="34">
        <v>23450</v>
      </c>
      <c r="H1256" s="34">
        <v>25350</v>
      </c>
      <c r="I1256" s="34">
        <v>27250</v>
      </c>
      <c r="J1256" s="34">
        <v>29100</v>
      </c>
      <c r="K1256" s="34">
        <v>31000</v>
      </c>
    </row>
    <row r="1257" spans="1:11">
      <c r="A1257" t="str">
        <f t="shared" si="19"/>
        <v>Before 12-31-2008Yoakum60</v>
      </c>
      <c r="B1257" t="s">
        <v>281</v>
      </c>
      <c r="C1257" s="36">
        <v>60</v>
      </c>
      <c r="D1257" s="34">
        <v>19740</v>
      </c>
      <c r="E1257" s="34">
        <v>22560</v>
      </c>
      <c r="F1257" s="34">
        <v>25380</v>
      </c>
      <c r="G1257" s="34">
        <v>28140</v>
      </c>
      <c r="H1257" s="34">
        <v>30420</v>
      </c>
      <c r="I1257" s="34">
        <v>32700</v>
      </c>
      <c r="J1257" s="34">
        <v>34920</v>
      </c>
      <c r="K1257" s="34">
        <v>37200</v>
      </c>
    </row>
    <row r="1258" spans="1:11">
      <c r="A1258" t="str">
        <f t="shared" si="19"/>
        <v>Before 12-31-2008Yoakum80</v>
      </c>
      <c r="B1258" t="s">
        <v>281</v>
      </c>
      <c r="C1258" s="36">
        <v>80</v>
      </c>
      <c r="D1258" s="34">
        <v>26320</v>
      </c>
      <c r="E1258" s="34">
        <v>30080</v>
      </c>
      <c r="F1258" s="34">
        <v>33840</v>
      </c>
      <c r="G1258" s="34">
        <v>37520</v>
      </c>
      <c r="H1258" s="34">
        <v>40560</v>
      </c>
      <c r="I1258" s="34">
        <v>43600</v>
      </c>
      <c r="J1258" s="34">
        <v>46560</v>
      </c>
      <c r="K1258" s="34">
        <v>49600</v>
      </c>
    </row>
    <row r="1259" spans="1:11">
      <c r="A1259" t="str">
        <f t="shared" si="19"/>
        <v>Before 12-31-2008Young30</v>
      </c>
      <c r="B1259" s="32" t="s">
        <v>282</v>
      </c>
      <c r="C1259" s="36">
        <v>30</v>
      </c>
      <c r="D1259" s="34">
        <v>9870</v>
      </c>
      <c r="E1259" s="34">
        <v>11280</v>
      </c>
      <c r="F1259" s="34">
        <v>12690</v>
      </c>
      <c r="G1259" s="34">
        <v>14070</v>
      </c>
      <c r="H1259" s="34">
        <v>15210</v>
      </c>
      <c r="I1259" s="34">
        <v>16350</v>
      </c>
      <c r="J1259" s="34">
        <v>17460</v>
      </c>
      <c r="K1259" s="34">
        <v>18600</v>
      </c>
    </row>
    <row r="1260" spans="1:11">
      <c r="A1260" t="str">
        <f t="shared" si="19"/>
        <v>Before 12-31-2008Young40</v>
      </c>
      <c r="B1260" t="s">
        <v>282</v>
      </c>
      <c r="C1260" s="36">
        <v>40</v>
      </c>
      <c r="D1260" s="34">
        <v>13160</v>
      </c>
      <c r="E1260" s="34">
        <v>15040</v>
      </c>
      <c r="F1260" s="34">
        <v>16920</v>
      </c>
      <c r="G1260" s="34">
        <v>18760</v>
      </c>
      <c r="H1260" s="34">
        <v>20280</v>
      </c>
      <c r="I1260" s="34">
        <v>21800</v>
      </c>
      <c r="J1260" s="34">
        <v>23280</v>
      </c>
      <c r="K1260" s="34">
        <v>24800</v>
      </c>
    </row>
    <row r="1261" spans="1:11">
      <c r="A1261" t="str">
        <f t="shared" si="19"/>
        <v>Before 12-31-2008Young50</v>
      </c>
      <c r="B1261" t="s">
        <v>282</v>
      </c>
      <c r="C1261" s="36">
        <v>50</v>
      </c>
      <c r="D1261" s="34">
        <v>16450</v>
      </c>
      <c r="E1261" s="34">
        <v>18800</v>
      </c>
      <c r="F1261" s="34">
        <v>21150</v>
      </c>
      <c r="G1261" s="34">
        <v>23450</v>
      </c>
      <c r="H1261" s="34">
        <v>25350</v>
      </c>
      <c r="I1261" s="34">
        <v>27250</v>
      </c>
      <c r="J1261" s="34">
        <v>29100</v>
      </c>
      <c r="K1261" s="34">
        <v>31000</v>
      </c>
    </row>
    <row r="1262" spans="1:11">
      <c r="A1262" t="str">
        <f t="shared" si="19"/>
        <v>Before 12-31-2008Young60</v>
      </c>
      <c r="B1262" t="s">
        <v>282</v>
      </c>
      <c r="C1262" s="36">
        <v>60</v>
      </c>
      <c r="D1262" s="34">
        <v>19740</v>
      </c>
      <c r="E1262" s="34">
        <v>22560</v>
      </c>
      <c r="F1262" s="34">
        <v>25380</v>
      </c>
      <c r="G1262" s="34">
        <v>28140</v>
      </c>
      <c r="H1262" s="34">
        <v>30420</v>
      </c>
      <c r="I1262" s="34">
        <v>32700</v>
      </c>
      <c r="J1262" s="34">
        <v>34920</v>
      </c>
      <c r="K1262" s="34">
        <v>37200</v>
      </c>
    </row>
    <row r="1263" spans="1:11">
      <c r="A1263" t="str">
        <f t="shared" si="19"/>
        <v>Before 12-31-2008Young80</v>
      </c>
      <c r="B1263" t="s">
        <v>282</v>
      </c>
      <c r="C1263" s="36">
        <v>80</v>
      </c>
      <c r="D1263" s="34">
        <v>26320</v>
      </c>
      <c r="E1263" s="34">
        <v>30080</v>
      </c>
      <c r="F1263" s="34">
        <v>33840</v>
      </c>
      <c r="G1263" s="34">
        <v>37520</v>
      </c>
      <c r="H1263" s="34">
        <v>40560</v>
      </c>
      <c r="I1263" s="34">
        <v>43600</v>
      </c>
      <c r="J1263" s="34">
        <v>46560</v>
      </c>
      <c r="K1263" s="34">
        <v>49600</v>
      </c>
    </row>
    <row r="1264" spans="1:11">
      <c r="A1264" t="str">
        <f t="shared" si="19"/>
        <v>Before 12-31-2008Zapata30</v>
      </c>
      <c r="B1264" s="32" t="s">
        <v>283</v>
      </c>
      <c r="C1264" s="36">
        <v>30</v>
      </c>
      <c r="D1264" s="34">
        <v>9780</v>
      </c>
      <c r="E1264" s="34">
        <v>11160</v>
      </c>
      <c r="F1264" s="34">
        <v>12570</v>
      </c>
      <c r="G1264" s="34">
        <v>13950</v>
      </c>
      <c r="H1264" s="34">
        <v>15090</v>
      </c>
      <c r="I1264" s="34">
        <v>16200</v>
      </c>
      <c r="J1264" s="34">
        <v>17310</v>
      </c>
      <c r="K1264" s="34">
        <v>18420</v>
      </c>
    </row>
    <row r="1265" spans="1:11">
      <c r="A1265" t="str">
        <f t="shared" si="19"/>
        <v>Before 12-31-2008Zapata40</v>
      </c>
      <c r="B1265" t="s">
        <v>283</v>
      </c>
      <c r="C1265" s="36">
        <v>40</v>
      </c>
      <c r="D1265" s="34">
        <v>13040</v>
      </c>
      <c r="E1265" s="34">
        <v>14880</v>
      </c>
      <c r="F1265" s="34">
        <v>16760</v>
      </c>
      <c r="G1265" s="34">
        <v>18600</v>
      </c>
      <c r="H1265" s="34">
        <v>20120</v>
      </c>
      <c r="I1265" s="34">
        <v>21600</v>
      </c>
      <c r="J1265" s="34">
        <v>23080</v>
      </c>
      <c r="K1265" s="34">
        <v>24560</v>
      </c>
    </row>
    <row r="1266" spans="1:11">
      <c r="A1266" t="str">
        <f t="shared" si="19"/>
        <v>Before 12-31-2008Zapata50</v>
      </c>
      <c r="B1266" t="s">
        <v>283</v>
      </c>
      <c r="C1266" s="36">
        <v>50</v>
      </c>
      <c r="D1266" s="34">
        <v>16300</v>
      </c>
      <c r="E1266" s="34">
        <v>18600</v>
      </c>
      <c r="F1266" s="34">
        <v>20950</v>
      </c>
      <c r="G1266" s="34">
        <v>23250</v>
      </c>
      <c r="H1266" s="34">
        <v>25150</v>
      </c>
      <c r="I1266" s="34">
        <v>27000</v>
      </c>
      <c r="J1266" s="34">
        <v>28850</v>
      </c>
      <c r="K1266" s="34">
        <v>30700</v>
      </c>
    </row>
    <row r="1267" spans="1:11">
      <c r="A1267" t="str">
        <f t="shared" si="19"/>
        <v>Before 12-31-2008Zapata60</v>
      </c>
      <c r="B1267" t="s">
        <v>283</v>
      </c>
      <c r="C1267" s="36">
        <v>60</v>
      </c>
      <c r="D1267" s="34">
        <v>19560</v>
      </c>
      <c r="E1267" s="34">
        <v>22320</v>
      </c>
      <c r="F1267" s="34">
        <v>25140</v>
      </c>
      <c r="G1267" s="34">
        <v>27900</v>
      </c>
      <c r="H1267" s="34">
        <v>30180</v>
      </c>
      <c r="I1267" s="34">
        <v>32400</v>
      </c>
      <c r="J1267" s="34">
        <v>34620</v>
      </c>
      <c r="K1267" s="34">
        <v>36840</v>
      </c>
    </row>
    <row r="1268" spans="1:11">
      <c r="A1268" t="str">
        <f t="shared" si="19"/>
        <v>Before 12-31-2008Zapata80</v>
      </c>
      <c r="B1268" t="s">
        <v>283</v>
      </c>
      <c r="C1268" s="36">
        <v>80</v>
      </c>
      <c r="D1268" s="34">
        <v>26080</v>
      </c>
      <c r="E1268" s="34">
        <v>29760</v>
      </c>
      <c r="F1268" s="34">
        <v>33520</v>
      </c>
      <c r="G1268" s="34">
        <v>37200</v>
      </c>
      <c r="H1268" s="34">
        <v>40240</v>
      </c>
      <c r="I1268" s="34">
        <v>43200</v>
      </c>
      <c r="J1268" s="34">
        <v>46160</v>
      </c>
      <c r="K1268" s="34">
        <v>49120</v>
      </c>
    </row>
    <row r="1269" spans="1:11">
      <c r="A1269" t="str">
        <f t="shared" si="19"/>
        <v>Before 12-31-2008Zavala30</v>
      </c>
      <c r="B1269" s="32" t="s">
        <v>284</v>
      </c>
      <c r="C1269" s="36">
        <v>30</v>
      </c>
      <c r="D1269" s="34">
        <v>9840</v>
      </c>
      <c r="E1269" s="34">
        <v>11220</v>
      </c>
      <c r="F1269" s="34">
        <v>12630</v>
      </c>
      <c r="G1269" s="34">
        <v>14040</v>
      </c>
      <c r="H1269" s="34">
        <v>15150</v>
      </c>
      <c r="I1269" s="34">
        <v>16290</v>
      </c>
      <c r="J1269" s="34">
        <v>17400</v>
      </c>
      <c r="K1269" s="34">
        <v>18540</v>
      </c>
    </row>
    <row r="1270" spans="1:11">
      <c r="A1270" t="str">
        <f t="shared" si="19"/>
        <v>Before 12-31-2008Zavala40</v>
      </c>
      <c r="B1270" t="s">
        <v>284</v>
      </c>
      <c r="C1270" s="36">
        <v>40</v>
      </c>
      <c r="D1270" s="34">
        <v>13120</v>
      </c>
      <c r="E1270" s="34">
        <v>14960</v>
      </c>
      <c r="F1270" s="34">
        <v>16840</v>
      </c>
      <c r="G1270" s="34">
        <v>18720</v>
      </c>
      <c r="H1270" s="34">
        <v>20200</v>
      </c>
      <c r="I1270" s="34">
        <v>21720</v>
      </c>
      <c r="J1270" s="34">
        <v>23200</v>
      </c>
      <c r="K1270" s="34">
        <v>24720</v>
      </c>
    </row>
    <row r="1271" spans="1:11">
      <c r="A1271" t="str">
        <f t="shared" si="19"/>
        <v>Before 12-31-2008Zavala50</v>
      </c>
      <c r="B1271" t="s">
        <v>284</v>
      </c>
      <c r="C1271" s="36">
        <v>50</v>
      </c>
      <c r="D1271" s="34">
        <v>16400</v>
      </c>
      <c r="E1271" s="34">
        <v>18700</v>
      </c>
      <c r="F1271" s="34">
        <v>21050</v>
      </c>
      <c r="G1271" s="34">
        <v>23400</v>
      </c>
      <c r="H1271" s="34">
        <v>25250</v>
      </c>
      <c r="I1271" s="34">
        <v>27150</v>
      </c>
      <c r="J1271" s="34">
        <v>29000</v>
      </c>
      <c r="K1271" s="34">
        <v>30900</v>
      </c>
    </row>
    <row r="1272" spans="1:11">
      <c r="A1272" t="str">
        <f t="shared" si="19"/>
        <v>Before 12-31-2008Zavala60</v>
      </c>
      <c r="B1272" t="s">
        <v>284</v>
      </c>
      <c r="C1272" s="36">
        <v>60</v>
      </c>
      <c r="D1272" s="34">
        <v>19680</v>
      </c>
      <c r="E1272" s="34">
        <v>22440</v>
      </c>
      <c r="F1272" s="34">
        <v>25260</v>
      </c>
      <c r="G1272" s="34">
        <v>28080</v>
      </c>
      <c r="H1272" s="34">
        <v>30300</v>
      </c>
      <c r="I1272" s="34">
        <v>32580</v>
      </c>
      <c r="J1272" s="34">
        <v>34800</v>
      </c>
      <c r="K1272" s="34">
        <v>37080</v>
      </c>
    </row>
    <row r="1273" spans="1:11">
      <c r="A1273" t="str">
        <f t="shared" si="19"/>
        <v>Before 12-31-2008Zavala80</v>
      </c>
      <c r="B1273" t="s">
        <v>284</v>
      </c>
      <c r="C1273" s="36">
        <v>80</v>
      </c>
      <c r="D1273" s="34">
        <v>26240</v>
      </c>
      <c r="E1273" s="34">
        <v>29920</v>
      </c>
      <c r="F1273" s="34">
        <v>33680</v>
      </c>
      <c r="G1273" s="34">
        <v>37440</v>
      </c>
      <c r="H1273" s="34">
        <v>40400</v>
      </c>
      <c r="I1273" s="34">
        <v>43440</v>
      </c>
      <c r="J1273" s="34">
        <v>46400</v>
      </c>
      <c r="K1273" s="34">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P256"/>
  <sheetViews>
    <sheetView topLeftCell="A39" workbookViewId="0">
      <selection activeCell="R73" sqref="R73"/>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59">
        <v>490</v>
      </c>
      <c r="F3" s="59">
        <v>525</v>
      </c>
      <c r="G3" s="59">
        <v>630</v>
      </c>
      <c r="H3" s="59">
        <v>728</v>
      </c>
      <c r="I3" s="59">
        <v>812</v>
      </c>
      <c r="J3" s="203">
        <v>896</v>
      </c>
      <c r="K3" s="243">
        <v>550</v>
      </c>
      <c r="L3" s="243">
        <v>613</v>
      </c>
      <c r="M3" s="243">
        <v>723</v>
      </c>
      <c r="N3" s="243">
        <v>949</v>
      </c>
      <c r="O3" s="243">
        <v>1043</v>
      </c>
      <c r="P3" s="203">
        <v>1131</v>
      </c>
    </row>
    <row r="4" spans="1:16">
      <c r="A4" t="s">
        <v>96</v>
      </c>
      <c r="B4" t="s">
        <v>293</v>
      </c>
      <c r="C4" t="s">
        <v>96</v>
      </c>
      <c r="E4" s="59">
        <v>596</v>
      </c>
      <c r="F4" s="59">
        <v>638</v>
      </c>
      <c r="G4" s="59">
        <v>766</v>
      </c>
      <c r="H4" s="59">
        <v>885</v>
      </c>
      <c r="I4" s="59">
        <v>987</v>
      </c>
      <c r="J4" s="203">
        <v>1090</v>
      </c>
      <c r="K4" s="243">
        <v>754</v>
      </c>
      <c r="L4" s="243">
        <v>759</v>
      </c>
      <c r="M4" s="243">
        <v>973</v>
      </c>
      <c r="N4" s="243">
        <v>1115</v>
      </c>
      <c r="O4" s="243">
        <v>1225</v>
      </c>
      <c r="P4" s="203">
        <v>1333</v>
      </c>
    </row>
    <row r="5" spans="1:16">
      <c r="A5" t="s">
        <v>97</v>
      </c>
      <c r="B5" t="s">
        <v>296</v>
      </c>
      <c r="C5" t="s">
        <v>97</v>
      </c>
      <c r="E5" s="59">
        <v>475</v>
      </c>
      <c r="F5" s="59">
        <v>508</v>
      </c>
      <c r="G5" s="59">
        <v>610</v>
      </c>
      <c r="H5" s="59">
        <v>705</v>
      </c>
      <c r="I5" s="59">
        <v>786</v>
      </c>
      <c r="J5" s="203">
        <v>868</v>
      </c>
      <c r="K5" s="243">
        <v>659</v>
      </c>
      <c r="L5" s="243">
        <v>693</v>
      </c>
      <c r="M5" s="243">
        <v>799</v>
      </c>
      <c r="N5" s="243">
        <v>974</v>
      </c>
      <c r="O5" s="243">
        <v>1066</v>
      </c>
      <c r="P5" s="203">
        <v>1158</v>
      </c>
    </row>
    <row r="6" spans="1:16">
      <c r="A6" s="163" t="s">
        <v>98</v>
      </c>
      <c r="B6" s="163" t="s">
        <v>299</v>
      </c>
      <c r="C6" s="163" t="s">
        <v>98</v>
      </c>
      <c r="E6" s="59">
        <v>502</v>
      </c>
      <c r="F6" s="59">
        <v>538</v>
      </c>
      <c r="G6" s="59">
        <v>646</v>
      </c>
      <c r="H6" s="59">
        <v>746</v>
      </c>
      <c r="I6" s="59">
        <v>832</v>
      </c>
      <c r="J6" s="203">
        <v>918</v>
      </c>
      <c r="K6" s="243">
        <v>622</v>
      </c>
      <c r="L6" s="243">
        <v>722</v>
      </c>
      <c r="M6" s="243">
        <v>833</v>
      </c>
      <c r="N6" s="243">
        <v>997</v>
      </c>
      <c r="O6" s="243">
        <v>1093</v>
      </c>
      <c r="P6" s="203">
        <v>1187</v>
      </c>
    </row>
    <row r="7" spans="1:16">
      <c r="A7" s="163" t="s">
        <v>92</v>
      </c>
      <c r="B7" s="163" t="s">
        <v>303</v>
      </c>
      <c r="C7" s="163" t="s">
        <v>92</v>
      </c>
      <c r="E7" s="59">
        <v>483</v>
      </c>
      <c r="F7" s="59">
        <v>550</v>
      </c>
      <c r="G7" s="59">
        <v>661</v>
      </c>
      <c r="H7" s="59">
        <v>763</v>
      </c>
      <c r="I7" s="59">
        <v>851</v>
      </c>
      <c r="J7" s="203">
        <v>939</v>
      </c>
      <c r="K7" s="243">
        <v>483</v>
      </c>
      <c r="L7" s="243">
        <v>601</v>
      </c>
      <c r="M7" s="243">
        <v>761</v>
      </c>
      <c r="N7" s="243">
        <v>1063</v>
      </c>
      <c r="O7" s="243">
        <v>1173</v>
      </c>
      <c r="P7" s="203">
        <v>1276</v>
      </c>
    </row>
    <row r="8" spans="1:16">
      <c r="A8" s="163" t="s">
        <v>21</v>
      </c>
      <c r="B8" s="163" t="s">
        <v>306</v>
      </c>
      <c r="C8" s="163" t="s">
        <v>21</v>
      </c>
      <c r="E8" s="59">
        <v>525</v>
      </c>
      <c r="F8" s="59">
        <v>613</v>
      </c>
      <c r="G8" s="59">
        <v>735</v>
      </c>
      <c r="H8" s="59">
        <v>849</v>
      </c>
      <c r="I8" s="59">
        <v>947</v>
      </c>
      <c r="J8" s="203">
        <v>1045</v>
      </c>
      <c r="K8" s="243">
        <v>525</v>
      </c>
      <c r="L8" s="243">
        <v>632</v>
      </c>
      <c r="M8" s="243">
        <v>828</v>
      </c>
      <c r="N8" s="243">
        <v>1088</v>
      </c>
      <c r="O8" s="243">
        <v>1231</v>
      </c>
      <c r="P8" s="203">
        <v>1340</v>
      </c>
    </row>
    <row r="9" spans="1:16">
      <c r="A9" s="163" t="s">
        <v>99</v>
      </c>
      <c r="B9" s="163" t="s">
        <v>309</v>
      </c>
      <c r="C9" s="163" t="s">
        <v>99</v>
      </c>
      <c r="E9" s="59">
        <v>506</v>
      </c>
      <c r="F9" s="59">
        <v>542</v>
      </c>
      <c r="G9" s="59">
        <v>651</v>
      </c>
      <c r="H9" s="59">
        <v>751</v>
      </c>
      <c r="I9" s="59">
        <v>838</v>
      </c>
      <c r="J9" s="203">
        <v>925</v>
      </c>
      <c r="K9" s="243">
        <v>510</v>
      </c>
      <c r="L9" s="243">
        <v>594</v>
      </c>
      <c r="M9" s="243">
        <v>789</v>
      </c>
      <c r="N9" s="243">
        <v>1024</v>
      </c>
      <c r="O9" s="243">
        <v>1123</v>
      </c>
      <c r="P9" s="203">
        <v>1220</v>
      </c>
    </row>
    <row r="10" spans="1:16">
      <c r="A10" s="163" t="s">
        <v>100</v>
      </c>
      <c r="B10" s="163" t="s">
        <v>312</v>
      </c>
      <c r="C10" s="163" t="s">
        <v>100</v>
      </c>
      <c r="E10" s="59">
        <v>611</v>
      </c>
      <c r="F10" s="59">
        <v>655</v>
      </c>
      <c r="G10" s="59">
        <v>786</v>
      </c>
      <c r="H10" s="59">
        <v>907</v>
      </c>
      <c r="I10" s="59">
        <v>1012</v>
      </c>
      <c r="J10" s="203">
        <v>1117</v>
      </c>
      <c r="K10" s="243">
        <v>630</v>
      </c>
      <c r="L10" s="243">
        <v>663</v>
      </c>
      <c r="M10" s="243">
        <v>877</v>
      </c>
      <c r="N10" s="243">
        <v>1112</v>
      </c>
      <c r="O10" s="243">
        <v>1314</v>
      </c>
      <c r="P10" s="203">
        <v>1431</v>
      </c>
    </row>
    <row r="11" spans="1:16">
      <c r="A11" t="s">
        <v>101</v>
      </c>
      <c r="B11" t="s">
        <v>315</v>
      </c>
      <c r="C11" t="s">
        <v>101</v>
      </c>
      <c r="E11" s="59">
        <v>477</v>
      </c>
      <c r="F11" s="59">
        <v>511</v>
      </c>
      <c r="G11" s="59">
        <v>613</v>
      </c>
      <c r="H11" s="59">
        <v>708</v>
      </c>
      <c r="I11" s="59">
        <v>791</v>
      </c>
      <c r="J11" s="203">
        <v>872</v>
      </c>
      <c r="K11" s="243">
        <v>518</v>
      </c>
      <c r="L11" s="243">
        <v>538</v>
      </c>
      <c r="M11" s="243">
        <v>681</v>
      </c>
      <c r="N11" s="243">
        <v>960</v>
      </c>
      <c r="O11" s="243">
        <v>1051</v>
      </c>
      <c r="P11" s="203">
        <v>1141</v>
      </c>
    </row>
    <row r="12" spans="1:16">
      <c r="A12" s="163" t="s">
        <v>78</v>
      </c>
      <c r="B12" s="163" t="s">
        <v>318</v>
      </c>
      <c r="C12" s="163" t="s">
        <v>78</v>
      </c>
      <c r="E12" s="59">
        <v>556</v>
      </c>
      <c r="F12" s="59">
        <v>595</v>
      </c>
      <c r="G12" s="59">
        <v>715</v>
      </c>
      <c r="H12" s="59">
        <v>825</v>
      </c>
      <c r="I12" s="59">
        <v>921</v>
      </c>
      <c r="J12" s="203">
        <v>1016</v>
      </c>
      <c r="K12" s="243">
        <v>623</v>
      </c>
      <c r="L12" s="243">
        <v>768</v>
      </c>
      <c r="M12" s="243">
        <v>964</v>
      </c>
      <c r="N12" s="243">
        <v>1147</v>
      </c>
      <c r="O12" s="243">
        <v>1260</v>
      </c>
      <c r="P12" s="203">
        <v>1371</v>
      </c>
    </row>
    <row r="13" spans="1:16">
      <c r="A13" s="163" t="s">
        <v>25</v>
      </c>
      <c r="B13" s="163" t="s">
        <v>321</v>
      </c>
      <c r="C13" s="163" t="s">
        <v>25</v>
      </c>
      <c r="E13" s="59">
        <v>712</v>
      </c>
      <c r="F13" s="59">
        <v>763</v>
      </c>
      <c r="G13" s="59">
        <v>916</v>
      </c>
      <c r="H13" s="59">
        <v>1058</v>
      </c>
      <c r="I13" s="59">
        <v>1181</v>
      </c>
      <c r="J13" s="203">
        <v>1303</v>
      </c>
      <c r="K13" s="243">
        <v>799</v>
      </c>
      <c r="L13" s="243">
        <v>968</v>
      </c>
      <c r="M13" s="243">
        <v>1195</v>
      </c>
      <c r="N13" s="243">
        <v>1481</v>
      </c>
      <c r="O13" s="243">
        <v>1633</v>
      </c>
      <c r="P13" s="203">
        <v>1782</v>
      </c>
    </row>
    <row r="14" spans="1:16">
      <c r="A14" t="s">
        <v>102</v>
      </c>
      <c r="B14" t="s">
        <v>324</v>
      </c>
      <c r="C14" t="s">
        <v>102</v>
      </c>
      <c r="E14" s="59">
        <v>509</v>
      </c>
      <c r="F14" s="59">
        <v>512</v>
      </c>
      <c r="G14" s="59">
        <v>656</v>
      </c>
      <c r="H14" s="59">
        <v>758</v>
      </c>
      <c r="I14" s="59">
        <v>846</v>
      </c>
      <c r="J14" s="203">
        <v>933</v>
      </c>
      <c r="K14" s="243">
        <v>509</v>
      </c>
      <c r="L14" s="243">
        <v>512</v>
      </c>
      <c r="M14" s="243">
        <v>681</v>
      </c>
      <c r="N14" s="243">
        <v>852</v>
      </c>
      <c r="O14" s="243">
        <v>1079</v>
      </c>
      <c r="P14" s="203">
        <v>1196</v>
      </c>
    </row>
    <row r="15" spans="1:16">
      <c r="A15" t="s">
        <v>103</v>
      </c>
      <c r="B15" t="s">
        <v>327</v>
      </c>
      <c r="C15" t="s">
        <v>103</v>
      </c>
      <c r="E15" s="59">
        <v>475</v>
      </c>
      <c r="F15" s="59">
        <v>508</v>
      </c>
      <c r="G15" s="59">
        <v>610</v>
      </c>
      <c r="H15" s="59">
        <v>705</v>
      </c>
      <c r="I15" s="59">
        <v>786</v>
      </c>
      <c r="J15" s="203">
        <v>868</v>
      </c>
      <c r="K15" s="243">
        <v>650</v>
      </c>
      <c r="L15" s="243">
        <v>655</v>
      </c>
      <c r="M15" s="243">
        <v>828</v>
      </c>
      <c r="N15" s="243">
        <v>974</v>
      </c>
      <c r="O15" s="243">
        <v>1066</v>
      </c>
      <c r="P15" s="203">
        <v>1158</v>
      </c>
    </row>
    <row r="16" spans="1:16">
      <c r="A16" s="163" t="s">
        <v>60</v>
      </c>
      <c r="B16" s="163" t="s">
        <v>330</v>
      </c>
      <c r="C16" s="163" t="s">
        <v>60</v>
      </c>
      <c r="E16" s="59">
        <v>521</v>
      </c>
      <c r="F16" s="59">
        <v>558</v>
      </c>
      <c r="G16" s="59">
        <v>670</v>
      </c>
      <c r="H16" s="59">
        <v>773</v>
      </c>
      <c r="I16" s="59">
        <v>863</v>
      </c>
      <c r="J16" s="203">
        <v>952</v>
      </c>
      <c r="K16" s="243">
        <v>590</v>
      </c>
      <c r="L16" s="243">
        <v>594</v>
      </c>
      <c r="M16" s="243">
        <v>789</v>
      </c>
      <c r="N16" s="243">
        <v>1073</v>
      </c>
      <c r="O16" s="243">
        <v>1178</v>
      </c>
      <c r="P16" s="203">
        <v>1281</v>
      </c>
    </row>
    <row r="17" spans="1:16">
      <c r="A17" s="163" t="s">
        <v>79</v>
      </c>
      <c r="B17" s="163" t="s">
        <v>332</v>
      </c>
      <c r="C17" s="163" t="s">
        <v>79</v>
      </c>
      <c r="E17" s="59">
        <v>556</v>
      </c>
      <c r="F17" s="59">
        <v>595</v>
      </c>
      <c r="G17" s="59">
        <v>715</v>
      </c>
      <c r="H17" s="59">
        <v>825</v>
      </c>
      <c r="I17" s="59">
        <v>921</v>
      </c>
      <c r="J17" s="203">
        <v>1016</v>
      </c>
      <c r="K17" s="243">
        <v>623</v>
      </c>
      <c r="L17" s="243">
        <v>768</v>
      </c>
      <c r="M17" s="243">
        <v>964</v>
      </c>
      <c r="N17" s="243">
        <v>1147</v>
      </c>
      <c r="O17" s="243">
        <v>1260</v>
      </c>
      <c r="P17" s="203">
        <v>1371</v>
      </c>
    </row>
    <row r="18" spans="1:16">
      <c r="A18" t="s">
        <v>104</v>
      </c>
      <c r="B18" t="s">
        <v>335</v>
      </c>
      <c r="C18" t="s">
        <v>104</v>
      </c>
      <c r="E18" s="59">
        <v>657</v>
      </c>
      <c r="F18" s="59">
        <v>661</v>
      </c>
      <c r="G18" s="59">
        <v>847</v>
      </c>
      <c r="H18" s="59">
        <v>979</v>
      </c>
      <c r="I18" s="59">
        <v>1092</v>
      </c>
      <c r="J18" s="203">
        <v>1205</v>
      </c>
      <c r="K18" s="243">
        <v>657</v>
      </c>
      <c r="L18" s="243">
        <v>661</v>
      </c>
      <c r="M18" s="243">
        <v>879</v>
      </c>
      <c r="N18" s="243">
        <v>1213</v>
      </c>
      <c r="O18" s="243">
        <v>1444</v>
      </c>
      <c r="P18" s="203">
        <v>1575</v>
      </c>
    </row>
    <row r="19" spans="1:16">
      <c r="A19" t="s">
        <v>105</v>
      </c>
      <c r="B19" t="s">
        <v>338</v>
      </c>
      <c r="C19" t="s">
        <v>105</v>
      </c>
      <c r="E19" s="59">
        <v>563</v>
      </c>
      <c r="F19" s="59">
        <v>584</v>
      </c>
      <c r="G19" s="59">
        <v>739</v>
      </c>
      <c r="H19" s="59">
        <v>870</v>
      </c>
      <c r="I19" s="59">
        <v>971</v>
      </c>
      <c r="J19" s="203">
        <v>1071</v>
      </c>
      <c r="K19" s="243">
        <v>563</v>
      </c>
      <c r="L19" s="243">
        <v>584</v>
      </c>
      <c r="M19" s="243">
        <v>739</v>
      </c>
      <c r="N19" s="243">
        <v>975</v>
      </c>
      <c r="O19" s="243">
        <v>1171</v>
      </c>
      <c r="P19" s="203">
        <v>1312</v>
      </c>
    </row>
    <row r="20" spans="1:16">
      <c r="A20" t="s">
        <v>106</v>
      </c>
      <c r="B20" t="s">
        <v>341</v>
      </c>
      <c r="C20" t="s">
        <v>106</v>
      </c>
      <c r="E20" s="59">
        <v>508</v>
      </c>
      <c r="F20" s="59">
        <v>541</v>
      </c>
      <c r="G20" s="59">
        <v>653</v>
      </c>
      <c r="H20" s="59">
        <v>755</v>
      </c>
      <c r="I20" s="59">
        <v>842</v>
      </c>
      <c r="J20" s="203">
        <v>930</v>
      </c>
      <c r="K20" s="243">
        <v>536</v>
      </c>
      <c r="L20" s="243">
        <v>541</v>
      </c>
      <c r="M20" s="243">
        <v>704</v>
      </c>
      <c r="N20" s="243">
        <v>881</v>
      </c>
      <c r="O20" s="243">
        <v>970</v>
      </c>
      <c r="P20" s="203">
        <v>1116</v>
      </c>
    </row>
    <row r="21" spans="1:16">
      <c r="A21" s="163" t="s">
        <v>84</v>
      </c>
      <c r="B21" s="163" t="s">
        <v>344</v>
      </c>
      <c r="C21" s="163" t="s">
        <v>84</v>
      </c>
      <c r="E21" s="59">
        <v>476</v>
      </c>
      <c r="F21" s="59">
        <v>510</v>
      </c>
      <c r="G21" s="59">
        <v>612</v>
      </c>
      <c r="H21" s="59">
        <v>707</v>
      </c>
      <c r="I21" s="59">
        <v>790</v>
      </c>
      <c r="J21" s="203">
        <v>871</v>
      </c>
      <c r="K21" s="243">
        <v>502</v>
      </c>
      <c r="L21" s="243">
        <v>573</v>
      </c>
      <c r="M21" s="243">
        <v>720</v>
      </c>
      <c r="N21" s="243">
        <v>920</v>
      </c>
      <c r="O21" s="243">
        <v>1012</v>
      </c>
      <c r="P21" s="203">
        <v>1151</v>
      </c>
    </row>
    <row r="22" spans="1:16">
      <c r="A22" s="163" t="s">
        <v>107</v>
      </c>
      <c r="B22" s="163" t="s">
        <v>347</v>
      </c>
      <c r="C22" s="163" t="s">
        <v>107</v>
      </c>
      <c r="E22" s="59">
        <v>750</v>
      </c>
      <c r="F22" s="59">
        <v>803</v>
      </c>
      <c r="G22" s="59">
        <v>963</v>
      </c>
      <c r="H22" s="59">
        <v>1113</v>
      </c>
      <c r="I22" s="59">
        <v>1241</v>
      </c>
      <c r="J22" s="203">
        <v>1370</v>
      </c>
      <c r="K22" s="243">
        <v>762</v>
      </c>
      <c r="L22" s="243">
        <v>824</v>
      </c>
      <c r="M22" s="243">
        <v>974</v>
      </c>
      <c r="N22" s="243">
        <v>1283</v>
      </c>
      <c r="O22" s="243">
        <v>1641</v>
      </c>
      <c r="P22" s="203">
        <v>1792</v>
      </c>
    </row>
    <row r="23" spans="1:16">
      <c r="A23" s="163" t="s">
        <v>34</v>
      </c>
      <c r="B23" s="163" t="s">
        <v>350</v>
      </c>
      <c r="C23" s="163" t="s">
        <v>34</v>
      </c>
      <c r="E23" s="59">
        <v>533</v>
      </c>
      <c r="F23" s="59">
        <v>571</v>
      </c>
      <c r="G23" s="59">
        <v>686</v>
      </c>
      <c r="H23" s="59">
        <v>791</v>
      </c>
      <c r="I23" s="59">
        <v>883</v>
      </c>
      <c r="J23" s="203">
        <v>975</v>
      </c>
      <c r="K23" s="243">
        <v>624</v>
      </c>
      <c r="L23" s="243">
        <v>699</v>
      </c>
      <c r="M23" s="243">
        <v>845</v>
      </c>
      <c r="N23" s="243">
        <v>1047</v>
      </c>
      <c r="O23" s="243">
        <v>1148</v>
      </c>
      <c r="P23" s="203">
        <v>1248</v>
      </c>
    </row>
    <row r="24" spans="1:16">
      <c r="A24" t="s">
        <v>108</v>
      </c>
      <c r="B24" t="s">
        <v>353</v>
      </c>
      <c r="C24" t="s">
        <v>108</v>
      </c>
      <c r="E24" s="59">
        <v>522</v>
      </c>
      <c r="F24" s="59">
        <v>559</v>
      </c>
      <c r="G24" s="59">
        <v>671</v>
      </c>
      <c r="H24" s="59">
        <v>775</v>
      </c>
      <c r="I24" s="59">
        <v>865</v>
      </c>
      <c r="J24" s="203">
        <v>954</v>
      </c>
      <c r="K24" s="243">
        <v>581</v>
      </c>
      <c r="L24" s="243">
        <v>585</v>
      </c>
      <c r="M24" s="243">
        <v>778</v>
      </c>
      <c r="N24" s="243">
        <v>973</v>
      </c>
      <c r="O24" s="243">
        <v>1123</v>
      </c>
      <c r="P24" s="203">
        <v>1220</v>
      </c>
    </row>
    <row r="25" spans="1:16">
      <c r="A25" t="s">
        <v>109</v>
      </c>
      <c r="B25" t="s">
        <v>356</v>
      </c>
      <c r="C25" t="s">
        <v>109</v>
      </c>
      <c r="E25" s="59">
        <v>475</v>
      </c>
      <c r="F25" s="59">
        <v>508</v>
      </c>
      <c r="G25" s="59">
        <v>610</v>
      </c>
      <c r="H25" s="59">
        <v>705</v>
      </c>
      <c r="I25" s="59">
        <v>786</v>
      </c>
      <c r="J25" s="203">
        <v>868</v>
      </c>
      <c r="K25" s="243">
        <v>518</v>
      </c>
      <c r="L25" s="243">
        <v>538</v>
      </c>
      <c r="M25" s="243">
        <v>681</v>
      </c>
      <c r="N25" s="243">
        <v>861</v>
      </c>
      <c r="O25" s="243">
        <v>1066</v>
      </c>
      <c r="P25" s="203">
        <v>1158</v>
      </c>
    </row>
    <row r="26" spans="1:16">
      <c r="A26" t="s">
        <v>110</v>
      </c>
      <c r="B26" t="s">
        <v>359</v>
      </c>
      <c r="C26" t="s">
        <v>110</v>
      </c>
      <c r="E26" s="59">
        <v>475</v>
      </c>
      <c r="F26" s="59">
        <v>508</v>
      </c>
      <c r="G26" s="59">
        <v>610</v>
      </c>
      <c r="H26" s="59">
        <v>705</v>
      </c>
      <c r="I26" s="59">
        <v>786</v>
      </c>
      <c r="J26" s="203">
        <v>868</v>
      </c>
      <c r="K26" s="243">
        <v>518</v>
      </c>
      <c r="L26" s="243">
        <v>538</v>
      </c>
      <c r="M26" s="243">
        <v>681</v>
      </c>
      <c r="N26" s="243">
        <v>888</v>
      </c>
      <c r="O26" s="243">
        <v>1066</v>
      </c>
      <c r="P26" s="203">
        <v>1158</v>
      </c>
    </row>
    <row r="27" spans="1:16">
      <c r="A27" t="s">
        <v>111</v>
      </c>
      <c r="B27" t="s">
        <v>362</v>
      </c>
      <c r="C27" t="s">
        <v>111</v>
      </c>
      <c r="E27" s="59">
        <v>469</v>
      </c>
      <c r="F27" s="59">
        <v>508</v>
      </c>
      <c r="G27" s="59">
        <v>610</v>
      </c>
      <c r="H27" s="59">
        <v>705</v>
      </c>
      <c r="I27" s="59">
        <v>786</v>
      </c>
      <c r="J27" s="203">
        <v>868</v>
      </c>
      <c r="K27" s="243">
        <v>469</v>
      </c>
      <c r="L27" s="243">
        <v>594</v>
      </c>
      <c r="M27" s="243">
        <v>714</v>
      </c>
      <c r="N27" s="243">
        <v>981</v>
      </c>
      <c r="O27" s="243">
        <v>1090</v>
      </c>
      <c r="P27" s="203">
        <v>1184</v>
      </c>
    </row>
    <row r="28" spans="1:16">
      <c r="A28" s="163" t="s">
        <v>35</v>
      </c>
      <c r="B28" s="163" t="s">
        <v>364</v>
      </c>
      <c r="C28" s="163" t="s">
        <v>35</v>
      </c>
      <c r="E28" s="59">
        <v>533</v>
      </c>
      <c r="F28" s="59">
        <v>571</v>
      </c>
      <c r="G28" s="59">
        <v>686</v>
      </c>
      <c r="H28" s="59">
        <v>791</v>
      </c>
      <c r="I28" s="59">
        <v>883</v>
      </c>
      <c r="J28" s="203">
        <v>975</v>
      </c>
      <c r="K28" s="243">
        <v>624</v>
      </c>
      <c r="L28" s="243">
        <v>699</v>
      </c>
      <c r="M28" s="243">
        <v>845</v>
      </c>
      <c r="N28" s="243">
        <v>1047</v>
      </c>
      <c r="O28" s="243">
        <v>1148</v>
      </c>
      <c r="P28" s="203">
        <v>1248</v>
      </c>
    </row>
    <row r="29" spans="1:16">
      <c r="A29" t="s">
        <v>112</v>
      </c>
      <c r="B29" t="s">
        <v>367</v>
      </c>
      <c r="C29" t="s">
        <v>112</v>
      </c>
      <c r="E29" s="59">
        <v>541</v>
      </c>
      <c r="F29" s="59">
        <v>580</v>
      </c>
      <c r="G29" s="59">
        <v>696</v>
      </c>
      <c r="H29" s="59">
        <v>803</v>
      </c>
      <c r="I29" s="59">
        <v>896</v>
      </c>
      <c r="J29" s="203">
        <v>989</v>
      </c>
      <c r="K29" s="243">
        <v>654</v>
      </c>
      <c r="L29" s="243">
        <v>685</v>
      </c>
      <c r="M29" s="243">
        <v>810</v>
      </c>
      <c r="N29" s="243">
        <v>1047</v>
      </c>
      <c r="O29" s="243">
        <v>1148</v>
      </c>
      <c r="P29" s="203">
        <v>1248</v>
      </c>
    </row>
    <row r="30" spans="1:16">
      <c r="A30" s="163" t="s">
        <v>26</v>
      </c>
      <c r="B30" s="163" t="s">
        <v>369</v>
      </c>
      <c r="C30" s="163" t="s">
        <v>26</v>
      </c>
      <c r="E30" s="59">
        <v>712</v>
      </c>
      <c r="F30" s="59">
        <v>763</v>
      </c>
      <c r="G30" s="59">
        <v>916</v>
      </c>
      <c r="H30" s="59">
        <v>1058</v>
      </c>
      <c r="I30" s="59">
        <v>1181</v>
      </c>
      <c r="J30" s="203">
        <v>1303</v>
      </c>
      <c r="K30" s="243">
        <v>799</v>
      </c>
      <c r="L30" s="243">
        <v>968</v>
      </c>
      <c r="M30" s="243">
        <v>1195</v>
      </c>
      <c r="N30" s="243">
        <v>1481</v>
      </c>
      <c r="O30" s="243">
        <v>1633</v>
      </c>
      <c r="P30" s="203">
        <v>1782</v>
      </c>
    </row>
    <row r="31" spans="1:16">
      <c r="A31" s="163" t="s">
        <v>113</v>
      </c>
      <c r="B31" s="163" t="s">
        <v>372</v>
      </c>
      <c r="C31" s="163" t="s">
        <v>113</v>
      </c>
      <c r="E31" s="59">
        <v>520</v>
      </c>
      <c r="F31" s="59">
        <v>556</v>
      </c>
      <c r="G31" s="59">
        <v>667</v>
      </c>
      <c r="H31" s="59">
        <v>771</v>
      </c>
      <c r="I31" s="59">
        <v>860</v>
      </c>
      <c r="J31" s="203">
        <v>949</v>
      </c>
      <c r="K31" s="243">
        <v>649</v>
      </c>
      <c r="L31" s="243">
        <v>712</v>
      </c>
      <c r="M31" s="243">
        <v>852</v>
      </c>
      <c r="N31" s="243">
        <v>1066</v>
      </c>
      <c r="O31" s="243">
        <v>1188</v>
      </c>
      <c r="P31" s="203">
        <v>1291</v>
      </c>
    </row>
    <row r="32" spans="1:16">
      <c r="A32" s="163" t="s">
        <v>12</v>
      </c>
      <c r="B32" s="163" t="s">
        <v>375</v>
      </c>
      <c r="C32" s="163" t="s">
        <v>12</v>
      </c>
      <c r="E32" s="59">
        <v>507</v>
      </c>
      <c r="F32" s="59">
        <v>543</v>
      </c>
      <c r="G32" s="59">
        <v>652</v>
      </c>
      <c r="H32" s="59">
        <v>754</v>
      </c>
      <c r="I32" s="59">
        <v>841</v>
      </c>
      <c r="J32" s="203">
        <v>928</v>
      </c>
      <c r="K32" s="243">
        <v>566</v>
      </c>
      <c r="L32" s="243">
        <v>617</v>
      </c>
      <c r="M32" s="243">
        <v>820</v>
      </c>
      <c r="N32" s="243">
        <v>1022</v>
      </c>
      <c r="O32" s="243">
        <v>1120</v>
      </c>
      <c r="P32" s="203">
        <v>1217</v>
      </c>
    </row>
    <row r="33" spans="1:16">
      <c r="A33" s="163" t="s">
        <v>33</v>
      </c>
      <c r="B33" s="163" t="s">
        <v>378</v>
      </c>
      <c r="C33" s="163" t="s">
        <v>33</v>
      </c>
      <c r="E33" s="59">
        <v>475</v>
      </c>
      <c r="F33" s="59">
        <v>508</v>
      </c>
      <c r="G33" s="59">
        <v>610</v>
      </c>
      <c r="H33" s="59">
        <v>705</v>
      </c>
      <c r="I33" s="59">
        <v>786</v>
      </c>
      <c r="J33" s="203">
        <v>868</v>
      </c>
      <c r="K33" s="243">
        <v>529</v>
      </c>
      <c r="L33" s="243">
        <v>536</v>
      </c>
      <c r="M33" s="243">
        <v>695</v>
      </c>
      <c r="N33" s="243">
        <v>917</v>
      </c>
      <c r="O33" s="243">
        <v>1066</v>
      </c>
      <c r="P33" s="203">
        <v>1158</v>
      </c>
    </row>
    <row r="34" spans="1:16">
      <c r="A34" t="s">
        <v>114</v>
      </c>
      <c r="B34" t="s">
        <v>381</v>
      </c>
      <c r="C34" t="s">
        <v>114</v>
      </c>
      <c r="E34" s="59">
        <v>475</v>
      </c>
      <c r="F34" s="59">
        <v>508</v>
      </c>
      <c r="G34" s="59">
        <v>610</v>
      </c>
      <c r="H34" s="59">
        <v>705</v>
      </c>
      <c r="I34" s="59">
        <v>786</v>
      </c>
      <c r="J34" s="203">
        <v>868</v>
      </c>
      <c r="K34" s="243">
        <v>495</v>
      </c>
      <c r="L34" s="243">
        <v>593</v>
      </c>
      <c r="M34" s="243">
        <v>684</v>
      </c>
      <c r="N34" s="243">
        <v>974</v>
      </c>
      <c r="O34" s="243">
        <v>1066</v>
      </c>
      <c r="P34" s="203">
        <v>1158</v>
      </c>
    </row>
    <row r="35" spans="1:16">
      <c r="A35" s="163" t="s">
        <v>22</v>
      </c>
      <c r="B35" s="163" t="s">
        <v>383</v>
      </c>
      <c r="C35" s="163" t="s">
        <v>22</v>
      </c>
      <c r="E35" s="59">
        <v>525</v>
      </c>
      <c r="F35" s="59">
        <v>613</v>
      </c>
      <c r="G35" s="59">
        <v>735</v>
      </c>
      <c r="H35" s="59">
        <v>849</v>
      </c>
      <c r="I35" s="59">
        <v>947</v>
      </c>
      <c r="J35" s="203">
        <v>1045</v>
      </c>
      <c r="K35" s="243">
        <v>525</v>
      </c>
      <c r="L35" s="243">
        <v>632</v>
      </c>
      <c r="M35" s="243">
        <v>828</v>
      </c>
      <c r="N35" s="243">
        <v>1088</v>
      </c>
      <c r="O35" s="243">
        <v>1231</v>
      </c>
      <c r="P35" s="203">
        <v>1340</v>
      </c>
    </row>
    <row r="36" spans="1:16">
      <c r="A36" t="s">
        <v>115</v>
      </c>
      <c r="B36" t="s">
        <v>386</v>
      </c>
      <c r="C36" t="s">
        <v>115</v>
      </c>
      <c r="E36" s="59">
        <v>432</v>
      </c>
      <c r="F36" s="59">
        <v>508</v>
      </c>
      <c r="G36" s="59">
        <v>610</v>
      </c>
      <c r="H36" s="59">
        <v>705</v>
      </c>
      <c r="I36" s="59">
        <v>786</v>
      </c>
      <c r="J36" s="203">
        <v>868</v>
      </c>
      <c r="K36" s="243">
        <v>432</v>
      </c>
      <c r="L36" s="243">
        <v>512</v>
      </c>
      <c r="M36" s="243">
        <v>681</v>
      </c>
      <c r="N36" s="243">
        <v>949</v>
      </c>
      <c r="O36" s="243">
        <v>1066</v>
      </c>
      <c r="P36" s="203">
        <v>1158</v>
      </c>
    </row>
    <row r="37" spans="1:16">
      <c r="A37" t="s">
        <v>116</v>
      </c>
      <c r="B37" t="s">
        <v>389</v>
      </c>
      <c r="C37" t="s">
        <v>116</v>
      </c>
      <c r="E37" s="59">
        <v>475</v>
      </c>
      <c r="F37" s="59">
        <v>508</v>
      </c>
      <c r="G37" s="59">
        <v>610</v>
      </c>
      <c r="H37" s="59">
        <v>705</v>
      </c>
      <c r="I37" s="59">
        <v>786</v>
      </c>
      <c r="J37" s="203">
        <v>868</v>
      </c>
      <c r="K37" s="243">
        <v>561</v>
      </c>
      <c r="L37" s="243">
        <v>581</v>
      </c>
      <c r="M37" s="243">
        <v>737</v>
      </c>
      <c r="N37" s="243">
        <v>922</v>
      </c>
      <c r="O37" s="243">
        <v>1066</v>
      </c>
      <c r="P37" s="203">
        <v>1158</v>
      </c>
    </row>
    <row r="38" spans="1:16">
      <c r="A38" s="163" t="s">
        <v>52</v>
      </c>
      <c r="B38" s="163" t="s">
        <v>392</v>
      </c>
      <c r="C38" s="163" t="s">
        <v>52</v>
      </c>
      <c r="E38" s="59">
        <v>626</v>
      </c>
      <c r="F38" s="59">
        <v>670</v>
      </c>
      <c r="G38" s="59">
        <v>805</v>
      </c>
      <c r="H38" s="59">
        <v>930</v>
      </c>
      <c r="I38" s="59">
        <v>1037</v>
      </c>
      <c r="J38" s="203">
        <v>1144</v>
      </c>
      <c r="K38" s="243">
        <v>701</v>
      </c>
      <c r="L38" s="243">
        <v>797</v>
      </c>
      <c r="M38" s="243">
        <v>976</v>
      </c>
      <c r="N38" s="243">
        <v>1304</v>
      </c>
      <c r="O38" s="243">
        <v>1435</v>
      </c>
      <c r="P38" s="203">
        <v>1565</v>
      </c>
    </row>
    <row r="39" spans="1:16">
      <c r="A39" t="s">
        <v>117</v>
      </c>
      <c r="B39" t="s">
        <v>395</v>
      </c>
      <c r="C39" t="s">
        <v>117</v>
      </c>
      <c r="E39" s="59">
        <v>475</v>
      </c>
      <c r="F39" s="59">
        <v>508</v>
      </c>
      <c r="G39" s="59">
        <v>610</v>
      </c>
      <c r="H39" s="59">
        <v>705</v>
      </c>
      <c r="I39" s="59">
        <v>786</v>
      </c>
      <c r="J39" s="203">
        <v>868</v>
      </c>
      <c r="K39" s="243">
        <v>564</v>
      </c>
      <c r="L39" s="243">
        <v>567</v>
      </c>
      <c r="M39" s="243">
        <v>754</v>
      </c>
      <c r="N39" s="243">
        <v>974</v>
      </c>
      <c r="O39" s="243">
        <v>1066</v>
      </c>
      <c r="P39" s="203">
        <v>1158</v>
      </c>
    </row>
    <row r="40" spans="1:16">
      <c r="A40" t="s">
        <v>118</v>
      </c>
      <c r="B40" t="s">
        <v>398</v>
      </c>
      <c r="C40" t="s">
        <v>118</v>
      </c>
      <c r="E40" s="59">
        <v>522</v>
      </c>
      <c r="F40" s="59">
        <v>560</v>
      </c>
      <c r="G40" s="59">
        <v>672</v>
      </c>
      <c r="H40" s="59">
        <v>776</v>
      </c>
      <c r="I40" s="59">
        <v>866</v>
      </c>
      <c r="J40" s="203">
        <v>956</v>
      </c>
      <c r="K40" s="243">
        <v>544</v>
      </c>
      <c r="L40" s="243">
        <v>619</v>
      </c>
      <c r="M40" s="243">
        <v>714</v>
      </c>
      <c r="N40" s="243">
        <v>984</v>
      </c>
      <c r="O40" s="243">
        <v>1079</v>
      </c>
      <c r="P40" s="203">
        <v>1171</v>
      </c>
    </row>
    <row r="41" spans="1:16">
      <c r="A41" s="163" t="s">
        <v>93</v>
      </c>
      <c r="B41" s="163" t="s">
        <v>400</v>
      </c>
      <c r="C41" s="163" t="s">
        <v>93</v>
      </c>
      <c r="E41" s="59">
        <v>483</v>
      </c>
      <c r="F41" s="59">
        <v>550</v>
      </c>
      <c r="G41" s="59">
        <v>661</v>
      </c>
      <c r="H41" s="59">
        <v>763</v>
      </c>
      <c r="I41" s="59">
        <v>851</v>
      </c>
      <c r="J41" s="203">
        <v>939</v>
      </c>
      <c r="K41" s="243">
        <v>483</v>
      </c>
      <c r="L41" s="243">
        <v>601</v>
      </c>
      <c r="M41" s="243">
        <v>761</v>
      </c>
      <c r="N41" s="243">
        <v>1063</v>
      </c>
      <c r="O41" s="243">
        <v>1173</v>
      </c>
      <c r="P41" s="203">
        <v>1276</v>
      </c>
    </row>
    <row r="42" spans="1:16">
      <c r="A42" t="s">
        <v>119</v>
      </c>
      <c r="B42" t="s">
        <v>403</v>
      </c>
      <c r="C42" t="s">
        <v>119</v>
      </c>
      <c r="E42" s="59">
        <v>475</v>
      </c>
      <c r="F42" s="59">
        <v>508</v>
      </c>
      <c r="G42" s="59">
        <v>610</v>
      </c>
      <c r="H42" s="59">
        <v>705</v>
      </c>
      <c r="I42" s="59">
        <v>786</v>
      </c>
      <c r="J42" s="203">
        <v>868</v>
      </c>
      <c r="K42" s="243">
        <v>509</v>
      </c>
      <c r="L42" s="243">
        <v>512</v>
      </c>
      <c r="M42" s="243">
        <v>681</v>
      </c>
      <c r="N42" s="243">
        <v>974</v>
      </c>
      <c r="O42" s="243">
        <v>1066</v>
      </c>
      <c r="P42" s="203">
        <v>1158</v>
      </c>
    </row>
    <row r="43" spans="1:16">
      <c r="A43" t="s">
        <v>120</v>
      </c>
      <c r="B43" t="s">
        <v>406</v>
      </c>
      <c r="C43" t="s">
        <v>120</v>
      </c>
      <c r="E43" s="59">
        <v>522</v>
      </c>
      <c r="F43" s="59">
        <v>525</v>
      </c>
      <c r="G43" s="59">
        <v>698</v>
      </c>
      <c r="H43" s="59">
        <v>810</v>
      </c>
      <c r="I43" s="59">
        <v>903</v>
      </c>
      <c r="J43" s="203">
        <v>997</v>
      </c>
      <c r="K43" s="243">
        <v>522</v>
      </c>
      <c r="L43" s="243">
        <v>525</v>
      </c>
      <c r="M43" s="243">
        <v>698</v>
      </c>
      <c r="N43" s="243">
        <v>873</v>
      </c>
      <c r="O43" s="243">
        <v>1106</v>
      </c>
      <c r="P43" s="203">
        <v>1257</v>
      </c>
    </row>
    <row r="44" spans="1:16">
      <c r="A44" t="s">
        <v>121</v>
      </c>
      <c r="B44" t="s">
        <v>409</v>
      </c>
      <c r="C44" t="s">
        <v>121</v>
      </c>
      <c r="E44" s="59">
        <v>475</v>
      </c>
      <c r="F44" s="59">
        <v>508</v>
      </c>
      <c r="G44" s="59">
        <v>610</v>
      </c>
      <c r="H44" s="59">
        <v>705</v>
      </c>
      <c r="I44" s="59">
        <v>786</v>
      </c>
      <c r="J44" s="203">
        <v>868</v>
      </c>
      <c r="K44" s="243">
        <v>509</v>
      </c>
      <c r="L44" s="243">
        <v>512</v>
      </c>
      <c r="M44" s="243">
        <v>681</v>
      </c>
      <c r="N44" s="243">
        <v>974</v>
      </c>
      <c r="O44" s="243">
        <v>1066</v>
      </c>
      <c r="P44" s="203">
        <v>1158</v>
      </c>
    </row>
    <row r="45" spans="1:16">
      <c r="A45" s="163" t="s">
        <v>40</v>
      </c>
      <c r="B45" s="163" t="s">
        <v>412</v>
      </c>
      <c r="C45" s="163" t="s">
        <v>40</v>
      </c>
      <c r="E45" s="59">
        <v>642</v>
      </c>
      <c r="F45" s="59">
        <v>688</v>
      </c>
      <c r="G45" s="59">
        <v>826</v>
      </c>
      <c r="H45" s="59">
        <v>954</v>
      </c>
      <c r="I45" s="59">
        <v>1065</v>
      </c>
      <c r="J45" s="203">
        <v>1175</v>
      </c>
      <c r="K45" s="243">
        <v>689</v>
      </c>
      <c r="L45" s="243">
        <v>837</v>
      </c>
      <c r="M45" s="243">
        <v>1031</v>
      </c>
      <c r="N45" s="243">
        <v>1330</v>
      </c>
      <c r="O45" s="243">
        <v>1464</v>
      </c>
      <c r="P45" s="203">
        <v>1597</v>
      </c>
    </row>
    <row r="46" spans="1:16">
      <c r="A46" t="s">
        <v>122</v>
      </c>
      <c r="B46" t="s">
        <v>415</v>
      </c>
      <c r="C46" t="s">
        <v>122</v>
      </c>
      <c r="E46" s="59">
        <v>475</v>
      </c>
      <c r="F46" s="59">
        <v>508</v>
      </c>
      <c r="G46" s="59">
        <v>610</v>
      </c>
      <c r="H46" s="59">
        <v>705</v>
      </c>
      <c r="I46" s="59">
        <v>786</v>
      </c>
      <c r="J46" s="203">
        <v>868</v>
      </c>
      <c r="K46" s="243">
        <v>518</v>
      </c>
      <c r="L46" s="243">
        <v>538</v>
      </c>
      <c r="M46" s="243">
        <v>681</v>
      </c>
      <c r="N46" s="243">
        <v>852</v>
      </c>
      <c r="O46" s="243">
        <v>1070</v>
      </c>
      <c r="P46" s="203">
        <v>1162</v>
      </c>
    </row>
    <row r="47" spans="1:16">
      <c r="A47" t="s">
        <v>123</v>
      </c>
      <c r="B47" t="s">
        <v>418</v>
      </c>
      <c r="C47" t="s">
        <v>123</v>
      </c>
      <c r="E47" s="59">
        <v>501</v>
      </c>
      <c r="F47" s="59">
        <v>536</v>
      </c>
      <c r="G47" s="59">
        <v>643</v>
      </c>
      <c r="H47" s="59">
        <v>743</v>
      </c>
      <c r="I47" s="59">
        <v>830</v>
      </c>
      <c r="J47" s="203">
        <v>916</v>
      </c>
      <c r="K47" s="243">
        <v>518</v>
      </c>
      <c r="L47" s="243">
        <v>547</v>
      </c>
      <c r="M47" s="243">
        <v>681</v>
      </c>
      <c r="N47" s="243">
        <v>991</v>
      </c>
      <c r="O47" s="243">
        <v>1124</v>
      </c>
      <c r="P47" s="203">
        <v>1221</v>
      </c>
    </row>
    <row r="48" spans="1:16">
      <c r="A48" s="163" t="s">
        <v>80</v>
      </c>
      <c r="B48" s="163" t="s">
        <v>420</v>
      </c>
      <c r="C48" s="163" t="s">
        <v>80</v>
      </c>
      <c r="E48" s="59">
        <v>556</v>
      </c>
      <c r="F48" s="59">
        <v>595</v>
      </c>
      <c r="G48" s="59">
        <v>715</v>
      </c>
      <c r="H48" s="59">
        <v>825</v>
      </c>
      <c r="I48" s="59">
        <v>921</v>
      </c>
      <c r="J48" s="203">
        <v>1016</v>
      </c>
      <c r="K48" s="243">
        <v>623</v>
      </c>
      <c r="L48" s="243">
        <v>768</v>
      </c>
      <c r="M48" s="243">
        <v>964</v>
      </c>
      <c r="N48" s="243">
        <v>1147</v>
      </c>
      <c r="O48" s="243">
        <v>1260</v>
      </c>
      <c r="P48" s="203">
        <v>1371</v>
      </c>
    </row>
    <row r="49" spans="1:16">
      <c r="A49" t="s">
        <v>124</v>
      </c>
      <c r="B49" t="s">
        <v>423</v>
      </c>
      <c r="C49" t="s">
        <v>124</v>
      </c>
      <c r="E49" s="59">
        <v>475</v>
      </c>
      <c r="F49" s="59">
        <v>508</v>
      </c>
      <c r="G49" s="59">
        <v>610</v>
      </c>
      <c r="H49" s="59">
        <v>705</v>
      </c>
      <c r="I49" s="59">
        <v>786</v>
      </c>
      <c r="J49" s="203">
        <v>868</v>
      </c>
      <c r="K49" s="243">
        <v>515</v>
      </c>
      <c r="L49" s="243">
        <v>518</v>
      </c>
      <c r="M49" s="243">
        <v>681</v>
      </c>
      <c r="N49" s="243">
        <v>922</v>
      </c>
      <c r="O49" s="243">
        <v>1079</v>
      </c>
      <c r="P49" s="203">
        <v>1173</v>
      </c>
    </row>
    <row r="50" spans="1:16">
      <c r="A50" t="s">
        <v>125</v>
      </c>
      <c r="B50" t="s">
        <v>426</v>
      </c>
      <c r="C50" t="s">
        <v>125</v>
      </c>
      <c r="E50" s="59">
        <v>587</v>
      </c>
      <c r="F50" s="59">
        <v>629</v>
      </c>
      <c r="G50" s="59">
        <v>755</v>
      </c>
      <c r="H50" s="59">
        <v>872</v>
      </c>
      <c r="I50" s="59">
        <v>973</v>
      </c>
      <c r="J50" s="203">
        <v>1074</v>
      </c>
      <c r="K50" s="243">
        <v>750</v>
      </c>
      <c r="L50" s="243">
        <v>805</v>
      </c>
      <c r="M50" s="243">
        <v>968</v>
      </c>
      <c r="N50" s="243">
        <v>1110</v>
      </c>
      <c r="O50" s="243">
        <v>1219</v>
      </c>
      <c r="P50" s="203">
        <v>1327</v>
      </c>
    </row>
    <row r="51" spans="1:16">
      <c r="A51" t="s">
        <v>126</v>
      </c>
      <c r="B51" t="s">
        <v>429</v>
      </c>
      <c r="C51" t="s">
        <v>126</v>
      </c>
      <c r="E51" s="59">
        <v>545</v>
      </c>
      <c r="F51" s="59">
        <v>583</v>
      </c>
      <c r="G51" s="59">
        <v>700</v>
      </c>
      <c r="H51" s="59">
        <v>808</v>
      </c>
      <c r="I51" s="59">
        <v>902</v>
      </c>
      <c r="J51" s="203">
        <v>996</v>
      </c>
      <c r="K51" s="243">
        <v>624</v>
      </c>
      <c r="L51" s="243">
        <v>628</v>
      </c>
      <c r="M51" s="243">
        <v>835</v>
      </c>
      <c r="N51" s="243">
        <v>1045</v>
      </c>
      <c r="O51" s="243">
        <v>1151</v>
      </c>
      <c r="P51" s="203">
        <v>1283</v>
      </c>
    </row>
    <row r="52" spans="1:16">
      <c r="A52" s="163" t="s">
        <v>61</v>
      </c>
      <c r="B52" s="163" t="s">
        <v>431</v>
      </c>
      <c r="C52" s="163" t="s">
        <v>61</v>
      </c>
      <c r="E52" s="59">
        <v>521</v>
      </c>
      <c r="F52" s="59">
        <v>558</v>
      </c>
      <c r="G52" s="59">
        <v>670</v>
      </c>
      <c r="H52" s="59">
        <v>773</v>
      </c>
      <c r="I52" s="59">
        <v>863</v>
      </c>
      <c r="J52" s="203">
        <v>952</v>
      </c>
      <c r="K52" s="243">
        <v>590</v>
      </c>
      <c r="L52" s="243">
        <v>594</v>
      </c>
      <c r="M52" s="243">
        <v>789</v>
      </c>
      <c r="N52" s="243">
        <v>1073</v>
      </c>
      <c r="O52" s="243">
        <v>1178</v>
      </c>
      <c r="P52" s="203">
        <v>1281</v>
      </c>
    </row>
    <row r="53" spans="1:16">
      <c r="A53" t="s">
        <v>127</v>
      </c>
      <c r="B53" t="s">
        <v>434</v>
      </c>
      <c r="C53" t="s">
        <v>127</v>
      </c>
      <c r="E53" s="59">
        <v>475</v>
      </c>
      <c r="F53" s="59">
        <v>508</v>
      </c>
      <c r="G53" s="59">
        <v>610</v>
      </c>
      <c r="H53" s="59">
        <v>705</v>
      </c>
      <c r="I53" s="59">
        <v>786</v>
      </c>
      <c r="J53" s="203">
        <v>868</v>
      </c>
      <c r="K53" s="243">
        <v>518</v>
      </c>
      <c r="L53" s="243">
        <v>538</v>
      </c>
      <c r="M53" s="243">
        <v>681</v>
      </c>
      <c r="N53" s="243">
        <v>899</v>
      </c>
      <c r="O53" s="243">
        <v>1066</v>
      </c>
      <c r="P53" s="203">
        <v>1158</v>
      </c>
    </row>
    <row r="54" spans="1:16">
      <c r="A54" t="s">
        <v>128</v>
      </c>
      <c r="B54" t="s">
        <v>437</v>
      </c>
      <c r="C54" t="s">
        <v>128</v>
      </c>
      <c r="E54" s="59">
        <v>518</v>
      </c>
      <c r="F54" s="59">
        <v>538</v>
      </c>
      <c r="G54" s="59">
        <v>681</v>
      </c>
      <c r="H54" s="59">
        <v>856</v>
      </c>
      <c r="I54" s="59">
        <v>956</v>
      </c>
      <c r="J54" s="203">
        <v>1055</v>
      </c>
      <c r="K54" s="243">
        <v>518</v>
      </c>
      <c r="L54" s="243">
        <v>538</v>
      </c>
      <c r="M54" s="243">
        <v>681</v>
      </c>
      <c r="N54" s="243">
        <v>926</v>
      </c>
      <c r="O54" s="243">
        <v>1079</v>
      </c>
      <c r="P54" s="203">
        <v>1241</v>
      </c>
    </row>
    <row r="55" spans="1:16">
      <c r="A55" t="s">
        <v>129</v>
      </c>
      <c r="B55" t="s">
        <v>440</v>
      </c>
      <c r="C55" t="s">
        <v>129</v>
      </c>
      <c r="E55" s="59">
        <v>518</v>
      </c>
      <c r="F55" s="59">
        <v>576</v>
      </c>
      <c r="G55" s="59">
        <v>681</v>
      </c>
      <c r="H55" s="59">
        <v>798</v>
      </c>
      <c r="I55" s="59">
        <v>891</v>
      </c>
      <c r="J55" s="203">
        <v>983</v>
      </c>
      <c r="K55" s="243">
        <v>518</v>
      </c>
      <c r="L55" s="243">
        <v>590</v>
      </c>
      <c r="M55" s="243">
        <v>681</v>
      </c>
      <c r="N55" s="243">
        <v>991</v>
      </c>
      <c r="O55" s="243">
        <v>1079</v>
      </c>
      <c r="P55" s="203">
        <v>1241</v>
      </c>
    </row>
    <row r="56" spans="1:16">
      <c r="A56" s="163" t="s">
        <v>69</v>
      </c>
      <c r="B56" s="163" t="s">
        <v>443</v>
      </c>
      <c r="C56" s="163" t="s">
        <v>69</v>
      </c>
      <c r="E56" s="59">
        <v>516</v>
      </c>
      <c r="F56" s="59">
        <v>553</v>
      </c>
      <c r="G56" s="59">
        <v>663</v>
      </c>
      <c r="H56" s="59">
        <v>766</v>
      </c>
      <c r="I56" s="59">
        <v>855</v>
      </c>
      <c r="J56" s="203">
        <v>943</v>
      </c>
      <c r="K56" s="243">
        <v>545</v>
      </c>
      <c r="L56" s="243">
        <v>636</v>
      </c>
      <c r="M56" s="243">
        <v>789</v>
      </c>
      <c r="N56" s="243">
        <v>1039</v>
      </c>
      <c r="O56" s="243">
        <v>1139</v>
      </c>
      <c r="P56" s="203">
        <v>1238</v>
      </c>
    </row>
    <row r="57" spans="1:16">
      <c r="A57" t="s">
        <v>130</v>
      </c>
      <c r="B57" t="s">
        <v>446</v>
      </c>
      <c r="C57" t="s">
        <v>130</v>
      </c>
      <c r="E57" s="59">
        <v>475</v>
      </c>
      <c r="F57" s="59">
        <v>508</v>
      </c>
      <c r="G57" s="59">
        <v>610</v>
      </c>
      <c r="H57" s="59">
        <v>705</v>
      </c>
      <c r="I57" s="59">
        <v>786</v>
      </c>
      <c r="J57" s="203">
        <v>868</v>
      </c>
      <c r="K57" s="243">
        <v>518</v>
      </c>
      <c r="L57" s="243">
        <v>590</v>
      </c>
      <c r="M57" s="243">
        <v>681</v>
      </c>
      <c r="N57" s="243">
        <v>899</v>
      </c>
      <c r="O57" s="243">
        <v>1066</v>
      </c>
      <c r="P57" s="203">
        <v>1158</v>
      </c>
    </row>
    <row r="58" spans="1:16">
      <c r="A58" t="s">
        <v>131</v>
      </c>
      <c r="B58" t="s">
        <v>449</v>
      </c>
      <c r="C58" t="s">
        <v>131</v>
      </c>
      <c r="E58" s="59">
        <v>477</v>
      </c>
      <c r="F58" s="59">
        <v>511</v>
      </c>
      <c r="G58" s="59">
        <v>613</v>
      </c>
      <c r="H58" s="59">
        <v>708</v>
      </c>
      <c r="I58" s="59">
        <v>791</v>
      </c>
      <c r="J58" s="203">
        <v>872</v>
      </c>
      <c r="K58" s="243">
        <v>609</v>
      </c>
      <c r="L58" s="243">
        <v>693</v>
      </c>
      <c r="M58" s="243">
        <v>800</v>
      </c>
      <c r="N58" s="243">
        <v>960</v>
      </c>
      <c r="O58" s="243">
        <v>1051</v>
      </c>
      <c r="P58" s="203">
        <v>1141</v>
      </c>
    </row>
    <row r="59" spans="1:16">
      <c r="A59" s="163" t="s">
        <v>41</v>
      </c>
      <c r="B59" s="163" t="s">
        <v>451</v>
      </c>
      <c r="C59" s="163" t="s">
        <v>41</v>
      </c>
      <c r="E59" s="59">
        <v>642</v>
      </c>
      <c r="F59" s="59">
        <v>688</v>
      </c>
      <c r="G59" s="59">
        <v>826</v>
      </c>
      <c r="H59" s="59">
        <v>954</v>
      </c>
      <c r="I59" s="59">
        <v>1065</v>
      </c>
      <c r="J59" s="203">
        <v>1175</v>
      </c>
      <c r="K59" s="243">
        <v>689</v>
      </c>
      <c r="L59" s="243">
        <v>837</v>
      </c>
      <c r="M59" s="243">
        <v>1031</v>
      </c>
      <c r="N59" s="243">
        <v>1330</v>
      </c>
      <c r="O59" s="243">
        <v>1464</v>
      </c>
      <c r="P59" s="203">
        <v>1597</v>
      </c>
    </row>
    <row r="60" spans="1:16">
      <c r="A60" t="s">
        <v>132</v>
      </c>
      <c r="B60" t="s">
        <v>454</v>
      </c>
      <c r="C60" t="s">
        <v>132</v>
      </c>
      <c r="E60" s="59">
        <v>475</v>
      </c>
      <c r="F60" s="59">
        <v>508</v>
      </c>
      <c r="G60" s="59">
        <v>610</v>
      </c>
      <c r="H60" s="59">
        <v>705</v>
      </c>
      <c r="I60" s="59">
        <v>786</v>
      </c>
      <c r="J60" s="203">
        <v>868</v>
      </c>
      <c r="K60" s="243">
        <v>512</v>
      </c>
      <c r="L60" s="243">
        <v>515</v>
      </c>
      <c r="M60" s="243">
        <v>681</v>
      </c>
      <c r="N60" s="243">
        <v>974</v>
      </c>
      <c r="O60" s="243">
        <v>1066</v>
      </c>
      <c r="P60" s="203">
        <v>1158</v>
      </c>
    </row>
    <row r="61" spans="1:16">
      <c r="A61" t="s">
        <v>134</v>
      </c>
      <c r="B61" t="s">
        <v>457</v>
      </c>
      <c r="C61" t="s">
        <v>134</v>
      </c>
      <c r="E61" s="59">
        <v>475</v>
      </c>
      <c r="F61" s="59">
        <v>508</v>
      </c>
      <c r="G61" s="59">
        <v>610</v>
      </c>
      <c r="H61" s="59">
        <v>705</v>
      </c>
      <c r="I61" s="59">
        <v>786</v>
      </c>
      <c r="J61" s="203">
        <v>868</v>
      </c>
      <c r="K61" s="243">
        <v>561</v>
      </c>
      <c r="L61" s="243">
        <v>564</v>
      </c>
      <c r="M61" s="243">
        <v>750</v>
      </c>
      <c r="N61" s="243">
        <v>917</v>
      </c>
      <c r="O61" s="243">
        <v>1003</v>
      </c>
      <c r="P61" s="203">
        <v>1088</v>
      </c>
    </row>
    <row r="62" spans="1:16">
      <c r="A62" s="163" t="s">
        <v>42</v>
      </c>
      <c r="B62" s="163" t="s">
        <v>459</v>
      </c>
      <c r="C62" s="163" t="s">
        <v>42</v>
      </c>
      <c r="E62" s="59">
        <v>525</v>
      </c>
      <c r="F62" s="59">
        <v>529</v>
      </c>
      <c r="G62" s="59">
        <v>703</v>
      </c>
      <c r="H62" s="59">
        <v>915</v>
      </c>
      <c r="I62" s="59">
        <v>1021</v>
      </c>
      <c r="J62" s="203">
        <v>1126</v>
      </c>
      <c r="K62" s="243">
        <v>525</v>
      </c>
      <c r="L62" s="243">
        <v>529</v>
      </c>
      <c r="M62" s="243">
        <v>703</v>
      </c>
      <c r="N62" s="243">
        <v>1023</v>
      </c>
      <c r="O62" s="243">
        <v>1239</v>
      </c>
      <c r="P62" s="203">
        <v>1415</v>
      </c>
    </row>
    <row r="63" spans="1:16">
      <c r="A63" s="163" t="s">
        <v>43</v>
      </c>
      <c r="B63" s="163" t="s">
        <v>461</v>
      </c>
      <c r="C63" s="163" t="s">
        <v>43</v>
      </c>
      <c r="E63" s="59">
        <v>642</v>
      </c>
      <c r="F63" s="59">
        <v>688</v>
      </c>
      <c r="G63" s="59">
        <v>826</v>
      </c>
      <c r="H63" s="59">
        <v>954</v>
      </c>
      <c r="I63" s="59">
        <v>1065</v>
      </c>
      <c r="J63" s="203">
        <v>1175</v>
      </c>
      <c r="K63" s="243">
        <v>689</v>
      </c>
      <c r="L63" s="243">
        <v>837</v>
      </c>
      <c r="M63" s="243">
        <v>1031</v>
      </c>
      <c r="N63" s="243">
        <v>1330</v>
      </c>
      <c r="O63" s="243">
        <v>1464</v>
      </c>
      <c r="P63" s="203">
        <v>1597</v>
      </c>
    </row>
    <row r="64" spans="1:16">
      <c r="A64" t="s">
        <v>133</v>
      </c>
      <c r="B64" t="s">
        <v>464</v>
      </c>
      <c r="C64" t="s">
        <v>133</v>
      </c>
      <c r="E64" s="59">
        <v>532</v>
      </c>
      <c r="F64" s="59">
        <v>556</v>
      </c>
      <c r="G64" s="59">
        <v>685</v>
      </c>
      <c r="H64" s="59">
        <v>790</v>
      </c>
      <c r="I64" s="59">
        <v>882</v>
      </c>
      <c r="J64" s="203">
        <v>973</v>
      </c>
      <c r="K64" s="243">
        <v>552</v>
      </c>
      <c r="L64" s="243">
        <v>556</v>
      </c>
      <c r="M64" s="243">
        <v>687</v>
      </c>
      <c r="N64" s="243">
        <v>969</v>
      </c>
      <c r="O64" s="243">
        <v>1089</v>
      </c>
      <c r="P64" s="203">
        <v>1252</v>
      </c>
    </row>
    <row r="65" spans="1:16">
      <c r="A65" t="s">
        <v>135</v>
      </c>
      <c r="B65" t="s">
        <v>467</v>
      </c>
      <c r="C65" t="s">
        <v>135</v>
      </c>
      <c r="E65" s="59">
        <v>481</v>
      </c>
      <c r="F65" s="59">
        <v>515</v>
      </c>
      <c r="G65" s="59">
        <v>618</v>
      </c>
      <c r="H65" s="59">
        <v>715</v>
      </c>
      <c r="I65" s="59">
        <v>797</v>
      </c>
      <c r="J65" s="203">
        <v>880</v>
      </c>
      <c r="K65" s="243">
        <v>518</v>
      </c>
      <c r="L65" s="243">
        <v>567</v>
      </c>
      <c r="M65" s="243">
        <v>681</v>
      </c>
      <c r="N65" s="243">
        <v>899</v>
      </c>
      <c r="O65" s="243">
        <v>1030</v>
      </c>
      <c r="P65" s="203">
        <v>1118</v>
      </c>
    </row>
    <row r="66" spans="1:16">
      <c r="A66" t="s">
        <v>136</v>
      </c>
      <c r="B66" t="s">
        <v>470</v>
      </c>
      <c r="C66" t="s">
        <v>136</v>
      </c>
      <c r="E66" s="59">
        <v>475</v>
      </c>
      <c r="F66" s="59">
        <v>508</v>
      </c>
      <c r="G66" s="59">
        <v>610</v>
      </c>
      <c r="H66" s="59">
        <v>705</v>
      </c>
      <c r="I66" s="59">
        <v>786</v>
      </c>
      <c r="J66" s="203">
        <v>868</v>
      </c>
      <c r="K66" s="243">
        <v>528</v>
      </c>
      <c r="L66" s="243">
        <v>547</v>
      </c>
      <c r="M66" s="243">
        <v>693</v>
      </c>
      <c r="N66" s="243">
        <v>867</v>
      </c>
      <c r="O66" s="243">
        <v>1066</v>
      </c>
      <c r="P66" s="203">
        <v>1158</v>
      </c>
    </row>
    <row r="67" spans="1:16">
      <c r="A67" t="s">
        <v>137</v>
      </c>
      <c r="B67" t="s">
        <v>473</v>
      </c>
      <c r="C67" t="s">
        <v>137</v>
      </c>
      <c r="E67" s="59">
        <v>509</v>
      </c>
      <c r="F67" s="59">
        <v>512</v>
      </c>
      <c r="G67" s="59">
        <v>670</v>
      </c>
      <c r="H67" s="59">
        <v>773</v>
      </c>
      <c r="I67" s="59">
        <v>863</v>
      </c>
      <c r="J67" s="203">
        <v>952</v>
      </c>
      <c r="K67" s="243">
        <v>509</v>
      </c>
      <c r="L67" s="243">
        <v>512</v>
      </c>
      <c r="M67" s="243">
        <v>681</v>
      </c>
      <c r="N67" s="243">
        <v>919</v>
      </c>
      <c r="O67" s="243">
        <v>1079</v>
      </c>
      <c r="P67" s="203">
        <v>1207</v>
      </c>
    </row>
    <row r="68" spans="1:16">
      <c r="A68" t="s">
        <v>138</v>
      </c>
      <c r="B68" t="s">
        <v>476</v>
      </c>
      <c r="C68" t="s">
        <v>138</v>
      </c>
      <c r="E68" s="59">
        <v>475</v>
      </c>
      <c r="F68" s="59">
        <v>508</v>
      </c>
      <c r="G68" s="59">
        <v>610</v>
      </c>
      <c r="H68" s="59">
        <v>705</v>
      </c>
      <c r="I68" s="59">
        <v>786</v>
      </c>
      <c r="J68" s="203">
        <v>868</v>
      </c>
      <c r="K68" s="243">
        <v>598</v>
      </c>
      <c r="L68" s="243">
        <v>621</v>
      </c>
      <c r="M68" s="243">
        <v>786</v>
      </c>
      <c r="N68" s="243">
        <v>974</v>
      </c>
      <c r="O68" s="243">
        <v>1066</v>
      </c>
      <c r="P68" s="203">
        <v>1158</v>
      </c>
    </row>
    <row r="69" spans="1:16">
      <c r="A69" t="s">
        <v>139</v>
      </c>
      <c r="B69" t="s">
        <v>479</v>
      </c>
      <c r="C69" t="s">
        <v>139</v>
      </c>
      <c r="E69" s="59">
        <v>463</v>
      </c>
      <c r="F69" s="59">
        <v>508</v>
      </c>
      <c r="G69" s="59">
        <v>610</v>
      </c>
      <c r="H69" s="59">
        <v>705</v>
      </c>
      <c r="I69" s="59">
        <v>786</v>
      </c>
      <c r="J69" s="203">
        <v>868</v>
      </c>
      <c r="K69" s="243">
        <v>463</v>
      </c>
      <c r="L69" s="243">
        <v>512</v>
      </c>
      <c r="M69" s="243">
        <v>681</v>
      </c>
      <c r="N69" s="243">
        <v>852</v>
      </c>
      <c r="O69" s="243">
        <v>939</v>
      </c>
      <c r="P69" s="203">
        <v>1080</v>
      </c>
    </row>
    <row r="70" spans="1:16">
      <c r="A70" s="163" t="s">
        <v>73</v>
      </c>
      <c r="B70" s="163" t="s">
        <v>482</v>
      </c>
      <c r="C70" s="163" t="s">
        <v>73</v>
      </c>
      <c r="E70" s="59">
        <v>571</v>
      </c>
      <c r="F70" s="59">
        <v>611</v>
      </c>
      <c r="G70" s="59">
        <v>733</v>
      </c>
      <c r="H70" s="59">
        <v>848</v>
      </c>
      <c r="I70" s="59">
        <v>946</v>
      </c>
      <c r="J70" s="203">
        <v>1043</v>
      </c>
      <c r="K70" s="243">
        <v>741</v>
      </c>
      <c r="L70" s="243">
        <v>796</v>
      </c>
      <c r="M70" s="243">
        <v>957</v>
      </c>
      <c r="N70" s="243">
        <v>1096</v>
      </c>
      <c r="O70" s="243">
        <v>1204</v>
      </c>
      <c r="P70" s="203">
        <v>1309</v>
      </c>
    </row>
    <row r="71" spans="1:16">
      <c r="A71" t="s">
        <v>140</v>
      </c>
      <c r="B71" t="s">
        <v>485</v>
      </c>
      <c r="C71" t="s">
        <v>140</v>
      </c>
      <c r="E71" s="59">
        <v>481</v>
      </c>
      <c r="F71" s="59">
        <v>515</v>
      </c>
      <c r="G71" s="59">
        <v>618</v>
      </c>
      <c r="H71" s="59">
        <v>715</v>
      </c>
      <c r="I71" s="59">
        <v>797</v>
      </c>
      <c r="J71" s="203">
        <v>880</v>
      </c>
      <c r="K71" s="243">
        <v>518</v>
      </c>
      <c r="L71" s="243">
        <v>538</v>
      </c>
      <c r="M71" s="243">
        <v>681</v>
      </c>
      <c r="N71" s="243">
        <v>899</v>
      </c>
      <c r="O71" s="243">
        <v>1066</v>
      </c>
      <c r="P71" s="203">
        <v>1158</v>
      </c>
    </row>
    <row r="72" spans="1:16" s="282" customFormat="1">
      <c r="A72" s="206" t="s">
        <v>51</v>
      </c>
      <c r="B72" s="206" t="s">
        <v>490</v>
      </c>
      <c r="C72" s="206" t="s">
        <v>51</v>
      </c>
      <c r="E72" s="283">
        <v>475</v>
      </c>
      <c r="F72" s="283">
        <v>508</v>
      </c>
      <c r="G72" s="283">
        <v>610</v>
      </c>
      <c r="H72" s="283">
        <v>705</v>
      </c>
      <c r="I72" s="283">
        <v>786</v>
      </c>
      <c r="J72" s="261">
        <v>868</v>
      </c>
      <c r="K72" s="260">
        <v>546</v>
      </c>
      <c r="L72" s="260">
        <v>685</v>
      </c>
      <c r="M72" s="260">
        <v>834</v>
      </c>
      <c r="N72" s="260">
        <v>974</v>
      </c>
      <c r="O72" s="260">
        <v>1066</v>
      </c>
      <c r="P72" s="261">
        <v>1158</v>
      </c>
    </row>
    <row r="73" spans="1:16" s="282" customFormat="1">
      <c r="A73" s="206" t="s">
        <v>44</v>
      </c>
      <c r="B73" s="206" t="s">
        <v>487</v>
      </c>
      <c r="C73" s="206" t="s">
        <v>44</v>
      </c>
      <c r="E73" s="283">
        <v>642</v>
      </c>
      <c r="F73" s="283">
        <v>688</v>
      </c>
      <c r="G73" s="283">
        <v>826</v>
      </c>
      <c r="H73" s="283">
        <v>954</v>
      </c>
      <c r="I73" s="283">
        <v>1065</v>
      </c>
      <c r="J73" s="261">
        <v>1175</v>
      </c>
      <c r="K73" s="260">
        <v>689</v>
      </c>
      <c r="L73" s="260">
        <v>837</v>
      </c>
      <c r="M73" s="260">
        <v>1031</v>
      </c>
      <c r="N73" s="260">
        <v>1330</v>
      </c>
      <c r="O73" s="260">
        <v>1464</v>
      </c>
      <c r="P73" s="261">
        <v>1597</v>
      </c>
    </row>
    <row r="74" spans="1:16">
      <c r="A74" t="s">
        <v>141</v>
      </c>
      <c r="B74" t="s">
        <v>493</v>
      </c>
      <c r="C74" t="s">
        <v>141</v>
      </c>
      <c r="E74" s="59">
        <v>480</v>
      </c>
      <c r="F74" s="59">
        <v>514</v>
      </c>
      <c r="G74" s="59">
        <v>617</v>
      </c>
      <c r="H74" s="59">
        <v>712</v>
      </c>
      <c r="I74" s="59">
        <v>795</v>
      </c>
      <c r="J74" s="203">
        <v>877</v>
      </c>
      <c r="K74" s="243">
        <v>651</v>
      </c>
      <c r="L74" s="243">
        <v>655</v>
      </c>
      <c r="M74" s="243">
        <v>804</v>
      </c>
      <c r="N74" s="243">
        <v>964</v>
      </c>
      <c r="O74" s="243">
        <v>1055</v>
      </c>
      <c r="P74" s="203">
        <v>1146</v>
      </c>
    </row>
    <row r="75" spans="1:16">
      <c r="A75" t="s">
        <v>142</v>
      </c>
      <c r="B75" t="s">
        <v>496</v>
      </c>
      <c r="C75" t="s">
        <v>142</v>
      </c>
      <c r="E75" s="59">
        <v>475</v>
      </c>
      <c r="F75" s="59">
        <v>508</v>
      </c>
      <c r="G75" s="59">
        <v>610</v>
      </c>
      <c r="H75" s="59">
        <v>705</v>
      </c>
      <c r="I75" s="59">
        <v>786</v>
      </c>
      <c r="J75" s="203">
        <v>868</v>
      </c>
      <c r="K75" s="243">
        <v>504</v>
      </c>
      <c r="L75" s="243">
        <v>512</v>
      </c>
      <c r="M75" s="243">
        <v>681</v>
      </c>
      <c r="N75" s="243">
        <v>863</v>
      </c>
      <c r="O75" s="243">
        <v>1066</v>
      </c>
      <c r="P75" s="203">
        <v>1158</v>
      </c>
    </row>
    <row r="76" spans="1:16">
      <c r="A76" t="s">
        <v>143</v>
      </c>
      <c r="B76" t="s">
        <v>499</v>
      </c>
      <c r="C76" t="s">
        <v>143</v>
      </c>
      <c r="E76" s="59">
        <v>440</v>
      </c>
      <c r="F76" s="59">
        <v>522</v>
      </c>
      <c r="G76" s="59">
        <v>641</v>
      </c>
      <c r="H76" s="59">
        <v>740</v>
      </c>
      <c r="I76" s="59">
        <v>826</v>
      </c>
      <c r="J76" s="203">
        <v>911</v>
      </c>
      <c r="K76" s="243">
        <v>440</v>
      </c>
      <c r="L76" s="243">
        <v>522</v>
      </c>
      <c r="M76" s="243">
        <v>694</v>
      </c>
      <c r="N76" s="243">
        <v>975</v>
      </c>
      <c r="O76" s="243">
        <v>1080</v>
      </c>
      <c r="P76" s="203">
        <v>1173</v>
      </c>
    </row>
    <row r="77" spans="1:16">
      <c r="A77" t="s">
        <v>144</v>
      </c>
      <c r="B77" t="s">
        <v>502</v>
      </c>
      <c r="C77" t="s">
        <v>144</v>
      </c>
      <c r="E77" s="59">
        <v>531</v>
      </c>
      <c r="F77" s="59">
        <v>534</v>
      </c>
      <c r="G77" s="59">
        <v>708</v>
      </c>
      <c r="H77" s="59">
        <v>819</v>
      </c>
      <c r="I77" s="59">
        <v>913</v>
      </c>
      <c r="J77" s="203">
        <v>1008</v>
      </c>
      <c r="K77" s="243">
        <v>531</v>
      </c>
      <c r="L77" s="243">
        <v>534</v>
      </c>
      <c r="M77" s="243">
        <v>710</v>
      </c>
      <c r="N77" s="243">
        <v>1034</v>
      </c>
      <c r="O77" s="243">
        <v>1125</v>
      </c>
      <c r="P77" s="203">
        <v>1294</v>
      </c>
    </row>
    <row r="78" spans="1:16">
      <c r="A78" t="s">
        <v>145</v>
      </c>
      <c r="B78" t="s">
        <v>505</v>
      </c>
      <c r="C78" t="s">
        <v>145</v>
      </c>
      <c r="E78" s="59">
        <v>518</v>
      </c>
      <c r="F78" s="59">
        <v>538</v>
      </c>
      <c r="G78" s="59">
        <v>672</v>
      </c>
      <c r="H78" s="59">
        <v>776</v>
      </c>
      <c r="I78" s="59">
        <v>866</v>
      </c>
      <c r="J78" s="203">
        <v>956</v>
      </c>
      <c r="K78" s="243">
        <v>518</v>
      </c>
      <c r="L78" s="243">
        <v>538</v>
      </c>
      <c r="M78" s="243">
        <v>681</v>
      </c>
      <c r="N78" s="243">
        <v>893</v>
      </c>
      <c r="O78" s="243">
        <v>1079</v>
      </c>
      <c r="P78" s="203">
        <v>1241</v>
      </c>
    </row>
    <row r="79" spans="1:16">
      <c r="A79" t="s">
        <v>146</v>
      </c>
      <c r="B79" t="s">
        <v>508</v>
      </c>
      <c r="C79" t="s">
        <v>146</v>
      </c>
      <c r="E79" s="59">
        <v>481</v>
      </c>
      <c r="F79" s="59">
        <v>515</v>
      </c>
      <c r="G79" s="59">
        <v>618</v>
      </c>
      <c r="H79" s="59">
        <v>715</v>
      </c>
      <c r="I79" s="59">
        <v>797</v>
      </c>
      <c r="J79" s="203">
        <v>880</v>
      </c>
      <c r="K79" s="243">
        <v>518</v>
      </c>
      <c r="L79" s="243">
        <v>590</v>
      </c>
      <c r="M79" s="243">
        <v>681</v>
      </c>
      <c r="N79" s="243">
        <v>937</v>
      </c>
      <c r="O79" s="243">
        <v>1066</v>
      </c>
      <c r="P79" s="203">
        <v>1158</v>
      </c>
    </row>
    <row r="80" spans="1:16">
      <c r="A80" t="s">
        <v>147</v>
      </c>
      <c r="B80" t="s">
        <v>511</v>
      </c>
      <c r="C80" t="s">
        <v>147</v>
      </c>
      <c r="E80" s="59">
        <v>475</v>
      </c>
      <c r="F80" s="59">
        <v>508</v>
      </c>
      <c r="G80" s="59">
        <v>610</v>
      </c>
      <c r="H80" s="59">
        <v>705</v>
      </c>
      <c r="I80" s="59">
        <v>786</v>
      </c>
      <c r="J80" s="203">
        <v>868</v>
      </c>
      <c r="K80" s="243">
        <v>518</v>
      </c>
      <c r="L80" s="243">
        <v>538</v>
      </c>
      <c r="M80" s="243">
        <v>681</v>
      </c>
      <c r="N80" s="243">
        <v>974</v>
      </c>
      <c r="O80" s="243">
        <v>1066</v>
      </c>
      <c r="P80" s="203">
        <v>1158</v>
      </c>
    </row>
    <row r="81" spans="1:16">
      <c r="A81" s="163" t="s">
        <v>53</v>
      </c>
      <c r="B81" s="163" t="s">
        <v>513</v>
      </c>
      <c r="C81" s="163" t="s">
        <v>53</v>
      </c>
      <c r="E81" s="59">
        <v>626</v>
      </c>
      <c r="F81" s="59">
        <v>670</v>
      </c>
      <c r="G81" s="59">
        <v>805</v>
      </c>
      <c r="H81" s="59">
        <v>930</v>
      </c>
      <c r="I81" s="59">
        <v>1037</v>
      </c>
      <c r="J81" s="203">
        <v>1144</v>
      </c>
      <c r="K81" s="243">
        <v>701</v>
      </c>
      <c r="L81" s="243">
        <v>797</v>
      </c>
      <c r="M81" s="243">
        <v>976</v>
      </c>
      <c r="N81" s="243">
        <v>1304</v>
      </c>
      <c r="O81" s="243">
        <v>1435</v>
      </c>
      <c r="P81" s="203">
        <v>1565</v>
      </c>
    </row>
    <row r="82" spans="1:16">
      <c r="A82" t="s">
        <v>148</v>
      </c>
      <c r="B82" t="s">
        <v>516</v>
      </c>
      <c r="C82" t="s">
        <v>148</v>
      </c>
      <c r="E82" s="59">
        <v>518</v>
      </c>
      <c r="F82" s="59">
        <v>538</v>
      </c>
      <c r="G82" s="59">
        <v>681</v>
      </c>
      <c r="H82" s="59">
        <v>836</v>
      </c>
      <c r="I82" s="59">
        <v>932</v>
      </c>
      <c r="J82" s="203">
        <v>1029</v>
      </c>
      <c r="K82" s="243">
        <v>518</v>
      </c>
      <c r="L82" s="243">
        <v>538</v>
      </c>
      <c r="M82" s="243">
        <v>681</v>
      </c>
      <c r="N82" s="243">
        <v>859</v>
      </c>
      <c r="O82" s="243">
        <v>1200</v>
      </c>
      <c r="P82" s="203">
        <v>1333</v>
      </c>
    </row>
    <row r="83" spans="1:16">
      <c r="A83" t="s">
        <v>149</v>
      </c>
      <c r="B83" t="s">
        <v>519</v>
      </c>
      <c r="C83" t="s">
        <v>149</v>
      </c>
      <c r="E83" s="59">
        <v>511</v>
      </c>
      <c r="F83" s="59">
        <v>548</v>
      </c>
      <c r="G83" s="59">
        <v>657</v>
      </c>
      <c r="H83" s="59">
        <v>759</v>
      </c>
      <c r="I83" s="59">
        <v>847</v>
      </c>
      <c r="J83" s="203">
        <v>935</v>
      </c>
      <c r="K83" s="243">
        <v>518</v>
      </c>
      <c r="L83" s="243">
        <v>553</v>
      </c>
      <c r="M83" s="243">
        <v>681</v>
      </c>
      <c r="N83" s="243">
        <v>991</v>
      </c>
      <c r="O83" s="243">
        <v>1079</v>
      </c>
      <c r="P83" s="203">
        <v>1203</v>
      </c>
    </row>
    <row r="84" spans="1:16">
      <c r="A84" t="s">
        <v>150</v>
      </c>
      <c r="B84" t="s">
        <v>522</v>
      </c>
      <c r="C84" t="s">
        <v>150</v>
      </c>
      <c r="E84" s="59">
        <v>475</v>
      </c>
      <c r="F84" s="59">
        <v>508</v>
      </c>
      <c r="G84" s="59">
        <v>610</v>
      </c>
      <c r="H84" s="59">
        <v>705</v>
      </c>
      <c r="I84" s="59">
        <v>786</v>
      </c>
      <c r="J84" s="203">
        <v>868</v>
      </c>
      <c r="K84" s="243">
        <v>510</v>
      </c>
      <c r="L84" s="243">
        <v>513</v>
      </c>
      <c r="M84" s="243">
        <v>682</v>
      </c>
      <c r="N84" s="243">
        <v>930</v>
      </c>
      <c r="O84" s="243">
        <v>1066</v>
      </c>
      <c r="P84" s="203">
        <v>1158</v>
      </c>
    </row>
    <row r="85" spans="1:16">
      <c r="A85" t="s">
        <v>151</v>
      </c>
      <c r="B85" t="s">
        <v>525</v>
      </c>
      <c r="C85" t="s">
        <v>151</v>
      </c>
      <c r="E85" s="59">
        <v>518</v>
      </c>
      <c r="F85" s="59">
        <v>538</v>
      </c>
      <c r="G85" s="59">
        <v>670</v>
      </c>
      <c r="H85" s="59">
        <v>773</v>
      </c>
      <c r="I85" s="59">
        <v>863</v>
      </c>
      <c r="J85" s="203">
        <v>952</v>
      </c>
      <c r="K85" s="243">
        <v>518</v>
      </c>
      <c r="L85" s="243">
        <v>538</v>
      </c>
      <c r="M85" s="243">
        <v>681</v>
      </c>
      <c r="N85" s="243">
        <v>991</v>
      </c>
      <c r="O85" s="243">
        <v>1151</v>
      </c>
      <c r="P85" s="203">
        <v>1251</v>
      </c>
    </row>
    <row r="86" spans="1:16">
      <c r="A86" s="163" t="s">
        <v>54</v>
      </c>
      <c r="B86" s="163" t="s">
        <v>527</v>
      </c>
      <c r="C86" s="163" t="s">
        <v>54</v>
      </c>
      <c r="E86" s="59">
        <v>626</v>
      </c>
      <c r="F86" s="59">
        <v>670</v>
      </c>
      <c r="G86" s="59">
        <v>805</v>
      </c>
      <c r="H86" s="59">
        <v>930</v>
      </c>
      <c r="I86" s="59">
        <v>1037</v>
      </c>
      <c r="J86" s="203">
        <v>1144</v>
      </c>
      <c r="K86" s="243">
        <v>701</v>
      </c>
      <c r="L86" s="243">
        <v>797</v>
      </c>
      <c r="M86" s="243">
        <v>976</v>
      </c>
      <c r="N86" s="243">
        <v>1304</v>
      </c>
      <c r="O86" s="243">
        <v>1435</v>
      </c>
      <c r="P86" s="203">
        <v>1565</v>
      </c>
    </row>
    <row r="87" spans="1:16">
      <c r="A87" t="s">
        <v>152</v>
      </c>
      <c r="B87" t="s">
        <v>530</v>
      </c>
      <c r="C87" t="s">
        <v>152</v>
      </c>
      <c r="E87" s="59">
        <v>512</v>
      </c>
      <c r="F87" s="59">
        <v>538</v>
      </c>
      <c r="G87" s="59">
        <v>658</v>
      </c>
      <c r="H87" s="59">
        <v>760</v>
      </c>
      <c r="I87" s="59">
        <v>848</v>
      </c>
      <c r="J87" s="203">
        <v>936</v>
      </c>
      <c r="K87" s="243">
        <v>518</v>
      </c>
      <c r="L87" s="243">
        <v>538</v>
      </c>
      <c r="M87" s="243">
        <v>681</v>
      </c>
      <c r="N87" s="243">
        <v>991</v>
      </c>
      <c r="O87" s="243">
        <v>1079</v>
      </c>
      <c r="P87" s="203">
        <v>1241</v>
      </c>
    </row>
    <row r="88" spans="1:16">
      <c r="A88" t="s">
        <v>153</v>
      </c>
      <c r="B88" t="s">
        <v>533</v>
      </c>
      <c r="C88" t="s">
        <v>153</v>
      </c>
      <c r="E88" s="59">
        <v>598</v>
      </c>
      <c r="F88" s="59">
        <v>641</v>
      </c>
      <c r="G88" s="59">
        <v>768</v>
      </c>
      <c r="H88" s="59">
        <v>888</v>
      </c>
      <c r="I88" s="59">
        <v>991</v>
      </c>
      <c r="J88" s="203">
        <v>1093</v>
      </c>
      <c r="K88" s="243">
        <v>730</v>
      </c>
      <c r="L88" s="243">
        <v>735</v>
      </c>
      <c r="M88" s="243">
        <v>975</v>
      </c>
      <c r="N88" s="243">
        <v>1199</v>
      </c>
      <c r="O88" s="243">
        <v>1318</v>
      </c>
      <c r="P88" s="203">
        <v>1436</v>
      </c>
    </row>
    <row r="89" spans="1:16">
      <c r="A89" t="s">
        <v>154</v>
      </c>
      <c r="B89" t="s">
        <v>536</v>
      </c>
      <c r="C89" t="s">
        <v>154</v>
      </c>
      <c r="E89" s="59">
        <v>563</v>
      </c>
      <c r="F89" s="59">
        <v>584</v>
      </c>
      <c r="G89" s="59">
        <v>739</v>
      </c>
      <c r="H89" s="59">
        <v>975</v>
      </c>
      <c r="I89" s="59">
        <v>1135</v>
      </c>
      <c r="J89" s="203">
        <v>1251</v>
      </c>
      <c r="K89" s="243">
        <v>563</v>
      </c>
      <c r="L89" s="243">
        <v>584</v>
      </c>
      <c r="M89" s="243">
        <v>739</v>
      </c>
      <c r="N89" s="243">
        <v>975</v>
      </c>
      <c r="O89" s="243">
        <v>1171</v>
      </c>
      <c r="P89" s="203">
        <v>1347</v>
      </c>
    </row>
    <row r="90" spans="1:16">
      <c r="A90" s="163" t="s">
        <v>88</v>
      </c>
      <c r="B90" s="163" t="s">
        <v>539</v>
      </c>
      <c r="C90" s="163" t="s">
        <v>88</v>
      </c>
      <c r="E90" s="59">
        <v>545</v>
      </c>
      <c r="F90" s="59">
        <v>583</v>
      </c>
      <c r="G90" s="59">
        <v>700</v>
      </c>
      <c r="H90" s="59">
        <v>808</v>
      </c>
      <c r="I90" s="59">
        <v>902</v>
      </c>
      <c r="J90" s="203">
        <v>996</v>
      </c>
      <c r="K90" s="243">
        <v>713</v>
      </c>
      <c r="L90" s="243">
        <v>742</v>
      </c>
      <c r="M90" s="243">
        <v>918</v>
      </c>
      <c r="N90" s="243">
        <v>1054</v>
      </c>
      <c r="O90" s="243">
        <v>1156</v>
      </c>
      <c r="P90" s="203">
        <v>1257</v>
      </c>
    </row>
    <row r="91" spans="1:16">
      <c r="A91" t="s">
        <v>155</v>
      </c>
      <c r="B91" t="s">
        <v>542</v>
      </c>
      <c r="C91" t="s">
        <v>155</v>
      </c>
      <c r="E91" s="59">
        <v>475</v>
      </c>
      <c r="F91" s="59">
        <v>508</v>
      </c>
      <c r="G91" s="59">
        <v>610</v>
      </c>
      <c r="H91" s="59">
        <v>705</v>
      </c>
      <c r="I91" s="59">
        <v>786</v>
      </c>
      <c r="J91" s="203">
        <v>868</v>
      </c>
      <c r="K91" s="243">
        <v>511</v>
      </c>
      <c r="L91" s="243">
        <v>515</v>
      </c>
      <c r="M91" s="243">
        <v>684</v>
      </c>
      <c r="N91" s="243">
        <v>872</v>
      </c>
      <c r="O91" s="243">
        <v>1066</v>
      </c>
      <c r="P91" s="203">
        <v>1158</v>
      </c>
    </row>
    <row r="92" spans="1:16">
      <c r="A92" t="s">
        <v>156</v>
      </c>
      <c r="B92" t="s">
        <v>545</v>
      </c>
      <c r="C92" t="s">
        <v>156</v>
      </c>
      <c r="E92" s="59">
        <v>508</v>
      </c>
      <c r="F92" s="59">
        <v>545</v>
      </c>
      <c r="G92" s="59">
        <v>653</v>
      </c>
      <c r="H92" s="59">
        <v>755</v>
      </c>
      <c r="I92" s="59">
        <v>842</v>
      </c>
      <c r="J92" s="203">
        <v>930</v>
      </c>
      <c r="K92" s="243">
        <v>621</v>
      </c>
      <c r="L92" s="243">
        <v>639</v>
      </c>
      <c r="M92" s="243">
        <v>752</v>
      </c>
      <c r="N92" s="243">
        <v>943</v>
      </c>
      <c r="O92" s="243">
        <v>1100</v>
      </c>
      <c r="P92" s="203">
        <v>1196</v>
      </c>
    </row>
    <row r="93" spans="1:16">
      <c r="A93" s="163" t="s">
        <v>83</v>
      </c>
      <c r="B93" s="163" t="s">
        <v>548</v>
      </c>
      <c r="C93" s="163" t="s">
        <v>83</v>
      </c>
      <c r="E93" s="59">
        <v>508</v>
      </c>
      <c r="F93" s="59">
        <v>591</v>
      </c>
      <c r="G93" s="59">
        <v>710</v>
      </c>
      <c r="H93" s="59">
        <v>820</v>
      </c>
      <c r="I93" s="59">
        <v>915</v>
      </c>
      <c r="J93" s="203">
        <v>1010</v>
      </c>
      <c r="K93" s="243">
        <v>508</v>
      </c>
      <c r="L93" s="243">
        <v>625</v>
      </c>
      <c r="M93" s="243">
        <v>795</v>
      </c>
      <c r="N93" s="243">
        <v>1034</v>
      </c>
      <c r="O93" s="243">
        <v>1134</v>
      </c>
      <c r="P93" s="203">
        <v>1232</v>
      </c>
    </row>
    <row r="94" spans="1:16">
      <c r="A94" s="163" t="s">
        <v>66</v>
      </c>
      <c r="B94" s="163" t="s">
        <v>551</v>
      </c>
      <c r="C94" s="163" t="s">
        <v>66</v>
      </c>
      <c r="E94" s="59">
        <v>528</v>
      </c>
      <c r="F94" s="59">
        <v>566</v>
      </c>
      <c r="G94" s="59">
        <v>678</v>
      </c>
      <c r="H94" s="59">
        <v>784</v>
      </c>
      <c r="I94" s="59">
        <v>875</v>
      </c>
      <c r="J94" s="203">
        <v>965</v>
      </c>
      <c r="K94" s="243">
        <v>653</v>
      </c>
      <c r="L94" s="243">
        <v>720</v>
      </c>
      <c r="M94" s="243">
        <v>855</v>
      </c>
      <c r="N94" s="243">
        <v>1077</v>
      </c>
      <c r="O94" s="243">
        <v>1181</v>
      </c>
      <c r="P94" s="203">
        <v>1285</v>
      </c>
    </row>
    <row r="95" spans="1:16">
      <c r="A95" t="s">
        <v>157</v>
      </c>
      <c r="B95" t="s">
        <v>554</v>
      </c>
      <c r="C95" t="s">
        <v>157</v>
      </c>
      <c r="E95" s="59">
        <v>514</v>
      </c>
      <c r="F95" s="59">
        <v>518</v>
      </c>
      <c r="G95" s="59">
        <v>672</v>
      </c>
      <c r="H95" s="59">
        <v>776</v>
      </c>
      <c r="I95" s="59">
        <v>866</v>
      </c>
      <c r="J95" s="203">
        <v>956</v>
      </c>
      <c r="K95" s="243">
        <v>514</v>
      </c>
      <c r="L95" s="243">
        <v>518</v>
      </c>
      <c r="M95" s="243">
        <v>688</v>
      </c>
      <c r="N95" s="243">
        <v>947</v>
      </c>
      <c r="O95" s="243">
        <v>948</v>
      </c>
      <c r="P95" s="203">
        <v>1090</v>
      </c>
    </row>
    <row r="96" spans="1:16">
      <c r="A96" s="163" t="s">
        <v>81</v>
      </c>
      <c r="B96" s="163" t="s">
        <v>556</v>
      </c>
      <c r="C96" s="163" t="s">
        <v>81</v>
      </c>
      <c r="E96" s="59">
        <v>556</v>
      </c>
      <c r="F96" s="59">
        <v>595</v>
      </c>
      <c r="G96" s="59">
        <v>715</v>
      </c>
      <c r="H96" s="59">
        <v>825</v>
      </c>
      <c r="I96" s="59">
        <v>921</v>
      </c>
      <c r="J96" s="203">
        <v>1016</v>
      </c>
      <c r="K96" s="243">
        <v>623</v>
      </c>
      <c r="L96" s="243">
        <v>768</v>
      </c>
      <c r="M96" s="243">
        <v>964</v>
      </c>
      <c r="N96" s="243">
        <v>1147</v>
      </c>
      <c r="O96" s="243">
        <v>1260</v>
      </c>
      <c r="P96" s="203">
        <v>1371</v>
      </c>
    </row>
    <row r="97" spans="1:16">
      <c r="A97" t="s">
        <v>158</v>
      </c>
      <c r="B97" t="s">
        <v>559</v>
      </c>
      <c r="C97" t="s">
        <v>158</v>
      </c>
      <c r="E97" s="59">
        <v>442</v>
      </c>
      <c r="F97" s="59">
        <v>508</v>
      </c>
      <c r="G97" s="59">
        <v>610</v>
      </c>
      <c r="H97" s="59">
        <v>705</v>
      </c>
      <c r="I97" s="59">
        <v>786</v>
      </c>
      <c r="J97" s="203">
        <v>868</v>
      </c>
      <c r="K97" s="243">
        <v>442</v>
      </c>
      <c r="L97" s="243">
        <v>560</v>
      </c>
      <c r="M97" s="243">
        <v>681</v>
      </c>
      <c r="N97" s="243">
        <v>962</v>
      </c>
      <c r="O97" s="243">
        <v>1066</v>
      </c>
      <c r="P97" s="203">
        <v>1158</v>
      </c>
    </row>
    <row r="98" spans="1:16">
      <c r="A98" t="s">
        <v>159</v>
      </c>
      <c r="B98" t="s">
        <v>562</v>
      </c>
      <c r="C98" t="s">
        <v>159</v>
      </c>
      <c r="E98" s="59">
        <v>434</v>
      </c>
      <c r="F98" s="59">
        <v>508</v>
      </c>
      <c r="G98" s="59">
        <v>610</v>
      </c>
      <c r="H98" s="59">
        <v>705</v>
      </c>
      <c r="I98" s="59">
        <v>786</v>
      </c>
      <c r="J98" s="203">
        <v>868</v>
      </c>
      <c r="K98" s="243">
        <v>434</v>
      </c>
      <c r="L98" s="243">
        <v>557</v>
      </c>
      <c r="M98" s="243">
        <v>681</v>
      </c>
      <c r="N98" s="243">
        <v>974</v>
      </c>
      <c r="O98" s="243">
        <v>1066</v>
      </c>
      <c r="P98" s="203">
        <v>1158</v>
      </c>
    </row>
    <row r="99" spans="1:16">
      <c r="A99" t="s">
        <v>160</v>
      </c>
      <c r="B99" t="s">
        <v>565</v>
      </c>
      <c r="C99" t="s">
        <v>160</v>
      </c>
      <c r="E99" s="59">
        <v>481</v>
      </c>
      <c r="F99" s="59">
        <v>515</v>
      </c>
      <c r="G99" s="59">
        <v>618</v>
      </c>
      <c r="H99" s="59">
        <v>715</v>
      </c>
      <c r="I99" s="59">
        <v>797</v>
      </c>
      <c r="J99" s="203">
        <v>880</v>
      </c>
      <c r="K99" s="243">
        <v>535</v>
      </c>
      <c r="L99" s="243">
        <v>539</v>
      </c>
      <c r="M99" s="243">
        <v>716</v>
      </c>
      <c r="N99" s="243">
        <v>909</v>
      </c>
      <c r="O99" s="243">
        <v>1051</v>
      </c>
      <c r="P99" s="203">
        <v>1141</v>
      </c>
    </row>
    <row r="100" spans="1:16">
      <c r="A100" t="s">
        <v>161</v>
      </c>
      <c r="B100" t="s">
        <v>568</v>
      </c>
      <c r="C100" t="s">
        <v>161</v>
      </c>
      <c r="E100" s="59">
        <v>535</v>
      </c>
      <c r="F100" s="59">
        <v>565</v>
      </c>
      <c r="G100" s="59">
        <v>687</v>
      </c>
      <c r="H100" s="59">
        <v>794</v>
      </c>
      <c r="I100" s="59">
        <v>886</v>
      </c>
      <c r="J100" s="203">
        <v>978</v>
      </c>
      <c r="K100" s="243">
        <v>544</v>
      </c>
      <c r="L100" s="243">
        <v>565</v>
      </c>
      <c r="M100" s="243">
        <v>715</v>
      </c>
      <c r="N100" s="243">
        <v>894</v>
      </c>
      <c r="O100" s="243">
        <v>1133</v>
      </c>
      <c r="P100" s="203">
        <v>1285</v>
      </c>
    </row>
    <row r="101" spans="1:16">
      <c r="A101" t="s">
        <v>162</v>
      </c>
      <c r="B101" t="s">
        <v>571</v>
      </c>
      <c r="C101" t="s">
        <v>162</v>
      </c>
      <c r="E101" s="59">
        <v>475</v>
      </c>
      <c r="F101" s="59">
        <v>508</v>
      </c>
      <c r="G101" s="59">
        <v>610</v>
      </c>
      <c r="H101" s="59">
        <v>705</v>
      </c>
      <c r="I101" s="59">
        <v>786</v>
      </c>
      <c r="J101" s="203">
        <v>868</v>
      </c>
      <c r="K101" s="243">
        <v>528</v>
      </c>
      <c r="L101" s="243">
        <v>532</v>
      </c>
      <c r="M101" s="243">
        <v>707</v>
      </c>
      <c r="N101" s="243">
        <v>933</v>
      </c>
      <c r="O101" s="243">
        <v>1066</v>
      </c>
      <c r="P101" s="203">
        <v>1158</v>
      </c>
    </row>
    <row r="102" spans="1:16">
      <c r="A102" s="163" t="s">
        <v>30</v>
      </c>
      <c r="B102" s="163" t="s">
        <v>574</v>
      </c>
      <c r="C102" s="163" t="s">
        <v>30</v>
      </c>
      <c r="E102" s="59">
        <v>511</v>
      </c>
      <c r="F102" s="59">
        <v>548</v>
      </c>
      <c r="G102" s="59">
        <v>657</v>
      </c>
      <c r="H102" s="59">
        <v>759</v>
      </c>
      <c r="I102" s="59">
        <v>847</v>
      </c>
      <c r="J102" s="203">
        <v>935</v>
      </c>
      <c r="K102" s="243">
        <v>539</v>
      </c>
      <c r="L102" s="243">
        <v>685</v>
      </c>
      <c r="M102" s="243">
        <v>832</v>
      </c>
      <c r="N102" s="243">
        <v>979</v>
      </c>
      <c r="O102" s="243">
        <v>1073</v>
      </c>
      <c r="P102" s="203">
        <v>1165</v>
      </c>
    </row>
    <row r="103" spans="1:16">
      <c r="A103" s="163" t="s">
        <v>55</v>
      </c>
      <c r="B103" s="163" t="s">
        <v>576</v>
      </c>
      <c r="C103" s="163" t="s">
        <v>55</v>
      </c>
      <c r="E103" s="59">
        <v>626</v>
      </c>
      <c r="F103" s="59">
        <v>670</v>
      </c>
      <c r="G103" s="59">
        <v>805</v>
      </c>
      <c r="H103" s="59">
        <v>930</v>
      </c>
      <c r="I103" s="59">
        <v>1037</v>
      </c>
      <c r="J103" s="203">
        <v>1144</v>
      </c>
      <c r="K103" s="243">
        <v>701</v>
      </c>
      <c r="L103" s="243">
        <v>797</v>
      </c>
      <c r="M103" s="243">
        <v>976</v>
      </c>
      <c r="N103" s="243">
        <v>1304</v>
      </c>
      <c r="O103" s="243">
        <v>1435</v>
      </c>
      <c r="P103" s="203">
        <v>1565</v>
      </c>
    </row>
    <row r="104" spans="1:16">
      <c r="A104" t="s">
        <v>163</v>
      </c>
      <c r="B104" t="s">
        <v>579</v>
      </c>
      <c r="C104" t="s">
        <v>163</v>
      </c>
      <c r="E104" s="59">
        <v>500</v>
      </c>
      <c r="F104" s="59">
        <v>535</v>
      </c>
      <c r="G104" s="59">
        <v>642</v>
      </c>
      <c r="H104" s="59">
        <v>742</v>
      </c>
      <c r="I104" s="59">
        <v>828</v>
      </c>
      <c r="J104" s="203">
        <v>914</v>
      </c>
      <c r="K104" s="243">
        <v>613</v>
      </c>
      <c r="L104" s="243">
        <v>676</v>
      </c>
      <c r="M104" s="243">
        <v>805</v>
      </c>
      <c r="N104" s="243">
        <v>961</v>
      </c>
      <c r="O104" s="243">
        <v>1053</v>
      </c>
      <c r="P104" s="203">
        <v>1142</v>
      </c>
    </row>
    <row r="105" spans="1:16">
      <c r="A105" t="s">
        <v>164</v>
      </c>
      <c r="B105" t="s">
        <v>582</v>
      </c>
      <c r="C105" t="s">
        <v>164</v>
      </c>
      <c r="E105" s="59">
        <v>616</v>
      </c>
      <c r="F105" s="59">
        <v>701</v>
      </c>
      <c r="G105" s="59">
        <v>809</v>
      </c>
      <c r="H105" s="59">
        <v>1027</v>
      </c>
      <c r="I105" s="59">
        <v>1146</v>
      </c>
      <c r="J105" s="203">
        <v>1264</v>
      </c>
      <c r="K105" s="243">
        <v>616</v>
      </c>
      <c r="L105" s="243">
        <v>701</v>
      </c>
      <c r="M105" s="243">
        <v>809</v>
      </c>
      <c r="N105" s="243">
        <v>1031</v>
      </c>
      <c r="O105" s="243">
        <v>1282</v>
      </c>
      <c r="P105" s="203">
        <v>1474</v>
      </c>
    </row>
    <row r="106" spans="1:16">
      <c r="A106" t="s">
        <v>165</v>
      </c>
      <c r="B106" t="s">
        <v>585</v>
      </c>
      <c r="C106" t="s">
        <v>165</v>
      </c>
      <c r="E106" s="59">
        <v>475</v>
      </c>
      <c r="F106" s="59">
        <v>508</v>
      </c>
      <c r="G106" s="59">
        <v>610</v>
      </c>
      <c r="H106" s="59">
        <v>705</v>
      </c>
      <c r="I106" s="59">
        <v>786</v>
      </c>
      <c r="J106" s="203">
        <v>868</v>
      </c>
      <c r="K106" s="243">
        <v>518</v>
      </c>
      <c r="L106" s="243">
        <v>538</v>
      </c>
      <c r="M106" s="243">
        <v>681</v>
      </c>
      <c r="N106" s="243">
        <v>852</v>
      </c>
      <c r="O106" s="243">
        <v>1023</v>
      </c>
      <c r="P106" s="203">
        <v>1109</v>
      </c>
    </row>
    <row r="107" spans="1:16">
      <c r="A107" s="163" t="s">
        <v>27</v>
      </c>
      <c r="B107" s="163" t="s">
        <v>587</v>
      </c>
      <c r="C107" s="163" t="s">
        <v>27</v>
      </c>
      <c r="E107" s="59">
        <v>712</v>
      </c>
      <c r="F107" s="59">
        <v>763</v>
      </c>
      <c r="G107" s="59">
        <v>916</v>
      </c>
      <c r="H107" s="59">
        <v>1058</v>
      </c>
      <c r="I107" s="59">
        <v>1181</v>
      </c>
      <c r="J107" s="203">
        <v>1303</v>
      </c>
      <c r="K107" s="243">
        <v>799</v>
      </c>
      <c r="L107" s="243">
        <v>968</v>
      </c>
      <c r="M107" s="243">
        <v>1195</v>
      </c>
      <c r="N107" s="243">
        <v>1481</v>
      </c>
      <c r="O107" s="243">
        <v>1633</v>
      </c>
      <c r="P107" s="203">
        <v>1782</v>
      </c>
    </row>
    <row r="108" spans="1:16">
      <c r="A108" t="s">
        <v>166</v>
      </c>
      <c r="B108" t="s">
        <v>590</v>
      </c>
      <c r="C108" t="s">
        <v>166</v>
      </c>
      <c r="E108" s="59">
        <v>518</v>
      </c>
      <c r="F108" s="59">
        <v>590</v>
      </c>
      <c r="G108" s="59">
        <v>681</v>
      </c>
      <c r="H108" s="59">
        <v>897</v>
      </c>
      <c r="I108" s="59">
        <v>1001</v>
      </c>
      <c r="J108" s="203">
        <v>1104</v>
      </c>
      <c r="K108" s="243">
        <v>518</v>
      </c>
      <c r="L108" s="243">
        <v>590</v>
      </c>
      <c r="M108" s="243">
        <v>681</v>
      </c>
      <c r="N108" s="243">
        <v>934</v>
      </c>
      <c r="O108" s="243">
        <v>1200</v>
      </c>
      <c r="P108" s="203">
        <v>1380</v>
      </c>
    </row>
    <row r="109" spans="1:16">
      <c r="A109" t="s">
        <v>167</v>
      </c>
      <c r="B109" t="s">
        <v>593</v>
      </c>
      <c r="C109" t="s">
        <v>167</v>
      </c>
      <c r="E109" s="59">
        <v>475</v>
      </c>
      <c r="F109" s="59">
        <v>508</v>
      </c>
      <c r="G109" s="59">
        <v>610</v>
      </c>
      <c r="H109" s="59">
        <v>705</v>
      </c>
      <c r="I109" s="59">
        <v>786</v>
      </c>
      <c r="J109" s="203">
        <v>868</v>
      </c>
      <c r="K109" s="243">
        <v>524</v>
      </c>
      <c r="L109" s="243">
        <v>562</v>
      </c>
      <c r="M109" s="243">
        <v>707</v>
      </c>
      <c r="N109" s="243">
        <v>941</v>
      </c>
      <c r="O109" s="243">
        <v>1075</v>
      </c>
      <c r="P109" s="203">
        <v>1168</v>
      </c>
    </row>
    <row r="110" spans="1:16">
      <c r="A110" s="163" t="s">
        <v>70</v>
      </c>
      <c r="B110" s="163" t="s">
        <v>596</v>
      </c>
      <c r="C110" s="163" t="s">
        <v>70</v>
      </c>
      <c r="E110" s="59">
        <v>475</v>
      </c>
      <c r="F110" s="59">
        <v>508</v>
      </c>
      <c r="G110" s="59">
        <v>610</v>
      </c>
      <c r="H110" s="59">
        <v>705</v>
      </c>
      <c r="I110" s="59">
        <v>786</v>
      </c>
      <c r="J110" s="203">
        <v>868</v>
      </c>
      <c r="K110" s="243">
        <v>562</v>
      </c>
      <c r="L110" s="243">
        <v>566</v>
      </c>
      <c r="M110" s="243">
        <v>734</v>
      </c>
      <c r="N110" s="243">
        <v>918</v>
      </c>
      <c r="O110" s="243">
        <v>1066</v>
      </c>
      <c r="P110" s="203">
        <v>1158</v>
      </c>
    </row>
    <row r="111" spans="1:16">
      <c r="A111" t="s">
        <v>168</v>
      </c>
      <c r="B111" t="s">
        <v>599</v>
      </c>
      <c r="C111" t="s">
        <v>168</v>
      </c>
      <c r="E111" s="59">
        <v>475</v>
      </c>
      <c r="F111" s="59">
        <v>508</v>
      </c>
      <c r="G111" s="59">
        <v>610</v>
      </c>
      <c r="H111" s="59">
        <v>705</v>
      </c>
      <c r="I111" s="59">
        <v>786</v>
      </c>
      <c r="J111" s="203">
        <v>868</v>
      </c>
      <c r="K111" s="243">
        <v>498</v>
      </c>
      <c r="L111" s="243">
        <v>591</v>
      </c>
      <c r="M111" s="243">
        <v>785</v>
      </c>
      <c r="N111" s="243">
        <v>947</v>
      </c>
      <c r="O111" s="243">
        <v>1036</v>
      </c>
      <c r="P111" s="203">
        <v>1125</v>
      </c>
    </row>
    <row r="112" spans="1:16">
      <c r="A112" t="s">
        <v>169</v>
      </c>
      <c r="B112" t="s">
        <v>602</v>
      </c>
      <c r="C112" t="s">
        <v>169</v>
      </c>
      <c r="E112" s="59">
        <v>547</v>
      </c>
      <c r="F112" s="59">
        <v>586</v>
      </c>
      <c r="G112" s="59">
        <v>703</v>
      </c>
      <c r="H112" s="59">
        <v>812</v>
      </c>
      <c r="I112" s="59">
        <v>906</v>
      </c>
      <c r="J112" s="203">
        <v>1000</v>
      </c>
      <c r="K112" s="243">
        <v>605</v>
      </c>
      <c r="L112" s="243">
        <v>609</v>
      </c>
      <c r="M112" s="243">
        <v>809</v>
      </c>
      <c r="N112" s="243">
        <v>1012</v>
      </c>
      <c r="O112" s="243">
        <v>1204</v>
      </c>
      <c r="P112" s="203">
        <v>1309</v>
      </c>
    </row>
    <row r="113" spans="1:16">
      <c r="A113" t="s">
        <v>170</v>
      </c>
      <c r="B113" t="s">
        <v>605</v>
      </c>
      <c r="C113" t="s">
        <v>170</v>
      </c>
      <c r="E113" s="59">
        <v>596</v>
      </c>
      <c r="F113" s="59">
        <v>655</v>
      </c>
      <c r="G113" s="59">
        <v>786</v>
      </c>
      <c r="H113" s="59">
        <v>907</v>
      </c>
      <c r="I113" s="59">
        <v>1012</v>
      </c>
      <c r="J113" s="203">
        <v>1117</v>
      </c>
      <c r="K113" s="243">
        <v>596</v>
      </c>
      <c r="L113" s="243">
        <v>663</v>
      </c>
      <c r="M113" s="243">
        <v>881</v>
      </c>
      <c r="N113" s="243">
        <v>1174</v>
      </c>
      <c r="O113" s="243">
        <v>1290</v>
      </c>
      <c r="P113" s="203">
        <v>1405</v>
      </c>
    </row>
    <row r="114" spans="1:16">
      <c r="A114" t="s">
        <v>171</v>
      </c>
      <c r="B114" t="s">
        <v>608</v>
      </c>
      <c r="C114" t="s">
        <v>171</v>
      </c>
      <c r="E114" s="59">
        <v>493</v>
      </c>
      <c r="F114" s="59">
        <v>529</v>
      </c>
      <c r="G114" s="59">
        <v>635</v>
      </c>
      <c r="H114" s="59">
        <v>733</v>
      </c>
      <c r="I114" s="59">
        <v>818</v>
      </c>
      <c r="J114" s="203">
        <v>903</v>
      </c>
      <c r="K114" s="243">
        <v>589</v>
      </c>
      <c r="L114" s="243">
        <v>593</v>
      </c>
      <c r="M114" s="243">
        <v>777</v>
      </c>
      <c r="N114" s="243">
        <v>966</v>
      </c>
      <c r="O114" s="243">
        <v>1059</v>
      </c>
      <c r="P114" s="203">
        <v>1149</v>
      </c>
    </row>
    <row r="115" spans="1:16">
      <c r="A115" t="s">
        <v>172</v>
      </c>
      <c r="B115" t="s">
        <v>611</v>
      </c>
      <c r="C115" t="s">
        <v>172</v>
      </c>
      <c r="E115" s="59">
        <v>468</v>
      </c>
      <c r="F115" s="59">
        <v>508</v>
      </c>
      <c r="G115" s="59">
        <v>610</v>
      </c>
      <c r="H115" s="59">
        <v>705</v>
      </c>
      <c r="I115" s="59">
        <v>786</v>
      </c>
      <c r="J115" s="203">
        <v>868</v>
      </c>
      <c r="K115" s="243">
        <v>468</v>
      </c>
      <c r="L115" s="243">
        <v>555</v>
      </c>
      <c r="M115" s="243">
        <v>737</v>
      </c>
      <c r="N115" s="243">
        <v>952</v>
      </c>
      <c r="O115" s="243">
        <v>1016</v>
      </c>
      <c r="P115" s="203">
        <v>1158</v>
      </c>
    </row>
    <row r="116" spans="1:16">
      <c r="A116" t="s">
        <v>174</v>
      </c>
      <c r="B116" t="s">
        <v>614</v>
      </c>
      <c r="C116" t="s">
        <v>174</v>
      </c>
      <c r="E116" s="59">
        <v>537</v>
      </c>
      <c r="F116" s="59">
        <v>575</v>
      </c>
      <c r="G116" s="59">
        <v>690</v>
      </c>
      <c r="H116" s="59">
        <v>797</v>
      </c>
      <c r="I116" s="59">
        <v>890</v>
      </c>
      <c r="J116" s="203">
        <v>981</v>
      </c>
      <c r="K116" s="243">
        <v>649</v>
      </c>
      <c r="L116" s="243">
        <v>666</v>
      </c>
      <c r="M116" s="243">
        <v>853</v>
      </c>
      <c r="N116" s="243">
        <v>1067</v>
      </c>
      <c r="O116" s="243">
        <v>1184</v>
      </c>
      <c r="P116" s="203">
        <v>1288</v>
      </c>
    </row>
    <row r="117" spans="1:16">
      <c r="A117" t="s">
        <v>175</v>
      </c>
      <c r="B117" t="s">
        <v>617</v>
      </c>
      <c r="C117" t="s">
        <v>175</v>
      </c>
      <c r="E117" s="59">
        <v>475</v>
      </c>
      <c r="F117" s="59">
        <v>508</v>
      </c>
      <c r="G117" s="59">
        <v>610</v>
      </c>
      <c r="H117" s="59">
        <v>705</v>
      </c>
      <c r="I117" s="59">
        <v>786</v>
      </c>
      <c r="J117" s="203">
        <v>868</v>
      </c>
      <c r="K117" s="243">
        <v>563</v>
      </c>
      <c r="L117" s="243">
        <v>707</v>
      </c>
      <c r="M117" s="243">
        <v>851</v>
      </c>
      <c r="N117" s="243">
        <v>974</v>
      </c>
      <c r="O117" s="243">
        <v>1066</v>
      </c>
      <c r="P117" s="203">
        <v>1158</v>
      </c>
    </row>
    <row r="118" spans="1:16">
      <c r="A118" s="163" t="s">
        <v>45</v>
      </c>
      <c r="B118" s="163" t="s">
        <v>619</v>
      </c>
      <c r="C118" s="163" t="s">
        <v>45</v>
      </c>
      <c r="E118" s="59">
        <v>642</v>
      </c>
      <c r="F118" s="59">
        <v>688</v>
      </c>
      <c r="G118" s="59">
        <v>826</v>
      </c>
      <c r="H118" s="59">
        <v>954</v>
      </c>
      <c r="I118" s="59">
        <v>1065</v>
      </c>
      <c r="J118" s="203">
        <v>1175</v>
      </c>
      <c r="K118" s="243">
        <v>689</v>
      </c>
      <c r="L118" s="243">
        <v>837</v>
      </c>
      <c r="M118" s="243">
        <v>1031</v>
      </c>
      <c r="N118" s="243">
        <v>1330</v>
      </c>
      <c r="O118" s="243">
        <v>1464</v>
      </c>
      <c r="P118" s="203">
        <v>1597</v>
      </c>
    </row>
    <row r="119" spans="1:16">
      <c r="A119" t="s">
        <v>176</v>
      </c>
      <c r="B119" t="s">
        <v>622</v>
      </c>
      <c r="C119" t="s">
        <v>176</v>
      </c>
      <c r="E119" s="59">
        <v>511</v>
      </c>
      <c r="F119" s="59">
        <v>547</v>
      </c>
      <c r="G119" s="59">
        <v>656</v>
      </c>
      <c r="H119" s="59">
        <v>758</v>
      </c>
      <c r="I119" s="59">
        <v>846</v>
      </c>
      <c r="J119" s="203">
        <v>933</v>
      </c>
      <c r="K119" s="243">
        <v>575</v>
      </c>
      <c r="L119" s="243">
        <v>579</v>
      </c>
      <c r="M119" s="243">
        <v>769</v>
      </c>
      <c r="N119" s="243">
        <v>975</v>
      </c>
      <c r="O119" s="243">
        <v>1071</v>
      </c>
      <c r="P119" s="203">
        <v>1163</v>
      </c>
    </row>
    <row r="120" spans="1:16">
      <c r="A120" s="163" t="s">
        <v>75</v>
      </c>
      <c r="B120" s="163" t="s">
        <v>625</v>
      </c>
      <c r="C120" s="163" t="s">
        <v>75</v>
      </c>
      <c r="E120" s="59">
        <v>537</v>
      </c>
      <c r="F120" s="59">
        <v>576</v>
      </c>
      <c r="G120" s="59">
        <v>691</v>
      </c>
      <c r="H120" s="59">
        <v>798</v>
      </c>
      <c r="I120" s="59">
        <v>891</v>
      </c>
      <c r="J120" s="203">
        <v>983</v>
      </c>
      <c r="K120" s="243">
        <v>618</v>
      </c>
      <c r="L120" s="243">
        <v>758</v>
      </c>
      <c r="M120" s="243">
        <v>953</v>
      </c>
      <c r="N120" s="243">
        <v>1092</v>
      </c>
      <c r="O120" s="243">
        <v>1199</v>
      </c>
      <c r="P120" s="203">
        <v>1304</v>
      </c>
    </row>
    <row r="121" spans="1:16">
      <c r="A121" t="s">
        <v>177</v>
      </c>
      <c r="B121" t="s">
        <v>628</v>
      </c>
      <c r="C121" t="s">
        <v>177</v>
      </c>
      <c r="E121" s="59">
        <v>562</v>
      </c>
      <c r="F121" s="59">
        <v>602</v>
      </c>
      <c r="G121" s="59">
        <v>722</v>
      </c>
      <c r="H121" s="59">
        <v>835</v>
      </c>
      <c r="I121" s="59">
        <v>931</v>
      </c>
      <c r="J121" s="203">
        <v>1028</v>
      </c>
      <c r="K121" s="243">
        <v>691</v>
      </c>
      <c r="L121" s="243">
        <v>717</v>
      </c>
      <c r="M121" s="243">
        <v>908</v>
      </c>
      <c r="N121" s="243">
        <v>1126</v>
      </c>
      <c r="O121" s="243">
        <v>1236</v>
      </c>
      <c r="P121" s="203">
        <v>1346</v>
      </c>
    </row>
    <row r="122" spans="1:16">
      <c r="A122" t="s">
        <v>178</v>
      </c>
      <c r="B122" t="s">
        <v>631</v>
      </c>
      <c r="C122" t="s">
        <v>178</v>
      </c>
      <c r="E122" s="59">
        <v>572</v>
      </c>
      <c r="F122" s="59">
        <v>613</v>
      </c>
      <c r="G122" s="59">
        <v>735</v>
      </c>
      <c r="H122" s="59">
        <v>849</v>
      </c>
      <c r="I122" s="59">
        <v>947</v>
      </c>
      <c r="J122" s="203">
        <v>1045</v>
      </c>
      <c r="K122" s="243">
        <v>608</v>
      </c>
      <c r="L122" s="243">
        <v>631</v>
      </c>
      <c r="M122" s="243">
        <v>798</v>
      </c>
      <c r="N122" s="243">
        <v>1117</v>
      </c>
      <c r="O122" s="243">
        <v>1236</v>
      </c>
      <c r="P122" s="203">
        <v>1346</v>
      </c>
    </row>
    <row r="123" spans="1:16">
      <c r="A123" t="s">
        <v>179</v>
      </c>
      <c r="B123" t="s">
        <v>634</v>
      </c>
      <c r="C123" t="s">
        <v>179</v>
      </c>
      <c r="E123" s="59">
        <v>475</v>
      </c>
      <c r="F123" s="59">
        <v>508</v>
      </c>
      <c r="G123" s="59">
        <v>610</v>
      </c>
      <c r="H123" s="59">
        <v>705</v>
      </c>
      <c r="I123" s="59">
        <v>786</v>
      </c>
      <c r="J123" s="203">
        <v>868</v>
      </c>
      <c r="K123" s="243">
        <v>577</v>
      </c>
      <c r="L123" s="243">
        <v>581</v>
      </c>
      <c r="M123" s="243">
        <v>772</v>
      </c>
      <c r="N123" s="243">
        <v>966</v>
      </c>
      <c r="O123" s="243">
        <v>1064</v>
      </c>
      <c r="P123" s="203">
        <v>1158</v>
      </c>
    </row>
    <row r="124" spans="1:16">
      <c r="A124" t="s">
        <v>180</v>
      </c>
      <c r="B124" t="s">
        <v>637</v>
      </c>
      <c r="C124" t="s">
        <v>180</v>
      </c>
      <c r="E124" s="59">
        <v>542</v>
      </c>
      <c r="F124" s="59">
        <v>581</v>
      </c>
      <c r="G124" s="59">
        <v>697</v>
      </c>
      <c r="H124" s="59">
        <v>806</v>
      </c>
      <c r="I124" s="59">
        <v>900</v>
      </c>
      <c r="J124" s="203">
        <v>992</v>
      </c>
      <c r="K124" s="243">
        <v>713</v>
      </c>
      <c r="L124" s="243">
        <v>765</v>
      </c>
      <c r="M124" s="243">
        <v>921</v>
      </c>
      <c r="N124" s="243">
        <v>1054</v>
      </c>
      <c r="O124" s="243">
        <v>1156</v>
      </c>
      <c r="P124" s="203">
        <v>1257</v>
      </c>
    </row>
    <row r="125" spans="1:16">
      <c r="A125" s="163" t="s">
        <v>31</v>
      </c>
      <c r="B125" s="163" t="s">
        <v>639</v>
      </c>
      <c r="C125" s="163" t="s">
        <v>31</v>
      </c>
      <c r="E125" s="59">
        <v>511</v>
      </c>
      <c r="F125" s="59">
        <v>548</v>
      </c>
      <c r="G125" s="59">
        <v>657</v>
      </c>
      <c r="H125" s="59">
        <v>759</v>
      </c>
      <c r="I125" s="59">
        <v>847</v>
      </c>
      <c r="J125" s="203">
        <v>935</v>
      </c>
      <c r="K125" s="243">
        <v>539</v>
      </c>
      <c r="L125" s="243">
        <v>685</v>
      </c>
      <c r="M125" s="243">
        <v>832</v>
      </c>
      <c r="N125" s="243">
        <v>979</v>
      </c>
      <c r="O125" s="243">
        <v>1073</v>
      </c>
      <c r="P125" s="203">
        <v>1165</v>
      </c>
    </row>
    <row r="126" spans="1:16">
      <c r="A126" t="s">
        <v>181</v>
      </c>
      <c r="B126" t="s">
        <v>642</v>
      </c>
      <c r="C126" t="s">
        <v>181</v>
      </c>
      <c r="E126" s="59">
        <v>475</v>
      </c>
      <c r="F126" s="59">
        <v>508</v>
      </c>
      <c r="G126" s="59">
        <v>610</v>
      </c>
      <c r="H126" s="59">
        <v>705</v>
      </c>
      <c r="I126" s="59">
        <v>786</v>
      </c>
      <c r="J126" s="203">
        <v>868</v>
      </c>
      <c r="K126" s="243">
        <v>518</v>
      </c>
      <c r="L126" s="243">
        <v>556</v>
      </c>
      <c r="M126" s="243">
        <v>681</v>
      </c>
      <c r="N126" s="243">
        <v>898</v>
      </c>
      <c r="O126" s="243">
        <v>1066</v>
      </c>
      <c r="P126" s="203">
        <v>1158</v>
      </c>
    </row>
    <row r="127" spans="1:16">
      <c r="A127" t="s">
        <v>182</v>
      </c>
      <c r="B127" t="s">
        <v>645</v>
      </c>
      <c r="C127" t="s">
        <v>182</v>
      </c>
      <c r="E127" s="59">
        <v>475</v>
      </c>
      <c r="F127" s="59">
        <v>508</v>
      </c>
      <c r="G127" s="59">
        <v>610</v>
      </c>
      <c r="H127" s="59">
        <v>705</v>
      </c>
      <c r="I127" s="59">
        <v>786</v>
      </c>
      <c r="J127" s="203">
        <v>868</v>
      </c>
      <c r="K127" s="243">
        <v>617</v>
      </c>
      <c r="L127" s="243">
        <v>621</v>
      </c>
      <c r="M127" s="243">
        <v>826</v>
      </c>
      <c r="N127" s="243">
        <v>974</v>
      </c>
      <c r="O127" s="243">
        <v>1066</v>
      </c>
      <c r="P127" s="203">
        <v>1158</v>
      </c>
    </row>
    <row r="128" spans="1:16">
      <c r="A128" s="163" t="s">
        <v>46</v>
      </c>
      <c r="B128" s="163" t="s">
        <v>648</v>
      </c>
      <c r="C128" s="163" t="s">
        <v>46</v>
      </c>
      <c r="E128" s="59">
        <v>625</v>
      </c>
      <c r="F128" s="59">
        <v>670</v>
      </c>
      <c r="G128" s="59">
        <v>803</v>
      </c>
      <c r="H128" s="59">
        <v>928</v>
      </c>
      <c r="I128" s="59">
        <v>1036</v>
      </c>
      <c r="J128" s="203">
        <v>1143</v>
      </c>
      <c r="K128" s="243">
        <v>671</v>
      </c>
      <c r="L128" s="243">
        <v>770</v>
      </c>
      <c r="M128" s="243">
        <v>973</v>
      </c>
      <c r="N128" s="243">
        <v>1287</v>
      </c>
      <c r="O128" s="243">
        <v>1416</v>
      </c>
      <c r="P128" s="203">
        <v>1544</v>
      </c>
    </row>
    <row r="129" spans="1:16">
      <c r="A129" s="163" t="s">
        <v>18</v>
      </c>
      <c r="B129" s="163" t="s">
        <v>650</v>
      </c>
      <c r="C129" s="163" t="s">
        <v>18</v>
      </c>
      <c r="E129" s="59">
        <v>507</v>
      </c>
      <c r="F129" s="59">
        <v>543</v>
      </c>
      <c r="G129" s="59">
        <v>652</v>
      </c>
      <c r="H129" s="59">
        <v>754</v>
      </c>
      <c r="I129" s="59">
        <v>841</v>
      </c>
      <c r="J129" s="203">
        <v>928</v>
      </c>
      <c r="K129" s="243">
        <v>566</v>
      </c>
      <c r="L129" s="243">
        <v>617</v>
      </c>
      <c r="M129" s="243">
        <v>820</v>
      </c>
      <c r="N129" s="243">
        <v>1022</v>
      </c>
      <c r="O129" s="243">
        <v>1120</v>
      </c>
      <c r="P129" s="203">
        <v>1217</v>
      </c>
    </row>
    <row r="130" spans="1:16">
      <c r="A130" t="s">
        <v>183</v>
      </c>
      <c r="B130" t="s">
        <v>653</v>
      </c>
      <c r="C130" t="s">
        <v>183</v>
      </c>
      <c r="E130" s="59">
        <v>514</v>
      </c>
      <c r="F130" s="59">
        <v>518</v>
      </c>
      <c r="G130" s="59">
        <v>662</v>
      </c>
      <c r="H130" s="59">
        <v>765</v>
      </c>
      <c r="I130" s="59">
        <v>853</v>
      </c>
      <c r="J130" s="203">
        <v>941</v>
      </c>
      <c r="K130" s="243">
        <v>514</v>
      </c>
      <c r="L130" s="243">
        <v>518</v>
      </c>
      <c r="M130" s="243">
        <v>688</v>
      </c>
      <c r="N130" s="243">
        <v>992</v>
      </c>
      <c r="O130" s="243">
        <v>1139</v>
      </c>
      <c r="P130" s="203">
        <v>1238</v>
      </c>
    </row>
    <row r="131" spans="1:16">
      <c r="A131" s="163" t="s">
        <v>47</v>
      </c>
      <c r="B131" s="163" t="s">
        <v>655</v>
      </c>
      <c r="C131" s="163" t="s">
        <v>47</v>
      </c>
      <c r="E131" s="59">
        <v>642</v>
      </c>
      <c r="F131" s="59">
        <v>688</v>
      </c>
      <c r="G131" s="59">
        <v>826</v>
      </c>
      <c r="H131" s="59">
        <v>954</v>
      </c>
      <c r="I131" s="59">
        <v>1065</v>
      </c>
      <c r="J131" s="203">
        <v>1175</v>
      </c>
      <c r="K131" s="243">
        <v>689</v>
      </c>
      <c r="L131" s="243">
        <v>837</v>
      </c>
      <c r="M131" s="243">
        <v>1031</v>
      </c>
      <c r="N131" s="243">
        <v>1330</v>
      </c>
      <c r="O131" s="243">
        <v>1464</v>
      </c>
      <c r="P131" s="203">
        <v>1597</v>
      </c>
    </row>
    <row r="132" spans="1:16">
      <c r="A132" s="163" t="s">
        <v>184</v>
      </c>
      <c r="B132" s="163" t="s">
        <v>658</v>
      </c>
      <c r="C132" s="163" t="s">
        <v>184</v>
      </c>
      <c r="E132" s="59">
        <v>715</v>
      </c>
      <c r="F132" s="59">
        <v>858</v>
      </c>
      <c r="G132" s="59">
        <v>1030</v>
      </c>
      <c r="H132" s="59">
        <v>1190</v>
      </c>
      <c r="I132" s="59">
        <v>1327</v>
      </c>
      <c r="J132" s="203">
        <v>1464</v>
      </c>
      <c r="K132" s="243">
        <v>715</v>
      </c>
      <c r="L132" s="243">
        <v>906</v>
      </c>
      <c r="M132" s="243">
        <v>1106</v>
      </c>
      <c r="N132" s="243">
        <v>1508</v>
      </c>
      <c r="O132" s="243">
        <v>1764</v>
      </c>
      <c r="P132" s="203">
        <v>1928</v>
      </c>
    </row>
    <row r="133" spans="1:16">
      <c r="A133" t="s">
        <v>185</v>
      </c>
      <c r="B133" t="s">
        <v>661</v>
      </c>
      <c r="C133" t="s">
        <v>185</v>
      </c>
      <c r="E133" s="59">
        <v>527</v>
      </c>
      <c r="F133" s="59">
        <v>565</v>
      </c>
      <c r="G133" s="59">
        <v>677</v>
      </c>
      <c r="H133" s="59">
        <v>783</v>
      </c>
      <c r="I133" s="59">
        <v>873</v>
      </c>
      <c r="J133" s="203">
        <v>963</v>
      </c>
      <c r="K133" s="243">
        <v>644</v>
      </c>
      <c r="L133" s="243">
        <v>668</v>
      </c>
      <c r="M133" s="243">
        <v>846</v>
      </c>
      <c r="N133" s="243">
        <v>1054</v>
      </c>
      <c r="O133" s="243">
        <v>1156</v>
      </c>
      <c r="P133" s="203">
        <v>1257</v>
      </c>
    </row>
    <row r="134" spans="1:16">
      <c r="A134" t="s">
        <v>186</v>
      </c>
      <c r="B134" t="s">
        <v>664</v>
      </c>
      <c r="C134" t="s">
        <v>186</v>
      </c>
      <c r="E134" s="59">
        <v>518</v>
      </c>
      <c r="F134" s="59">
        <v>538</v>
      </c>
      <c r="G134" s="59">
        <v>666</v>
      </c>
      <c r="H134" s="59">
        <v>770</v>
      </c>
      <c r="I134" s="59">
        <v>858</v>
      </c>
      <c r="J134" s="203">
        <v>948</v>
      </c>
      <c r="K134" s="243">
        <v>518</v>
      </c>
      <c r="L134" s="243">
        <v>538</v>
      </c>
      <c r="M134" s="243">
        <v>681</v>
      </c>
      <c r="N134" s="243">
        <v>899</v>
      </c>
      <c r="O134" s="243">
        <v>1079</v>
      </c>
      <c r="P134" s="203">
        <v>1241</v>
      </c>
    </row>
    <row r="135" spans="1:16">
      <c r="A135" t="s">
        <v>187</v>
      </c>
      <c r="B135" t="s">
        <v>667</v>
      </c>
      <c r="C135" t="s">
        <v>187</v>
      </c>
      <c r="E135" s="59">
        <v>522</v>
      </c>
      <c r="F135" s="59">
        <v>559</v>
      </c>
      <c r="G135" s="59">
        <v>671</v>
      </c>
      <c r="H135" s="59">
        <v>775</v>
      </c>
      <c r="I135" s="59">
        <v>865</v>
      </c>
      <c r="J135" s="203">
        <v>954</v>
      </c>
      <c r="K135" s="243">
        <v>673</v>
      </c>
      <c r="L135" s="243">
        <v>746</v>
      </c>
      <c r="M135" s="243">
        <v>871</v>
      </c>
      <c r="N135" s="243">
        <v>1029</v>
      </c>
      <c r="O135" s="243">
        <v>1128</v>
      </c>
      <c r="P135" s="203">
        <v>1226</v>
      </c>
    </row>
    <row r="136" spans="1:16">
      <c r="A136" t="s">
        <v>188</v>
      </c>
      <c r="B136" t="s">
        <v>670</v>
      </c>
      <c r="C136" t="s">
        <v>188</v>
      </c>
      <c r="E136" s="59">
        <v>477</v>
      </c>
      <c r="F136" s="59">
        <v>511</v>
      </c>
      <c r="G136" s="59">
        <v>613</v>
      </c>
      <c r="H136" s="59">
        <v>708</v>
      </c>
      <c r="I136" s="59">
        <v>791</v>
      </c>
      <c r="J136" s="203">
        <v>872</v>
      </c>
      <c r="K136" s="243">
        <v>567</v>
      </c>
      <c r="L136" s="243">
        <v>588</v>
      </c>
      <c r="M136" s="243">
        <v>745</v>
      </c>
      <c r="N136" s="243">
        <v>932</v>
      </c>
      <c r="O136" s="243">
        <v>1093</v>
      </c>
      <c r="P136" s="203">
        <v>1187</v>
      </c>
    </row>
    <row r="137" spans="1:16">
      <c r="A137" t="s">
        <v>189</v>
      </c>
      <c r="B137" t="s">
        <v>673</v>
      </c>
      <c r="C137" t="s">
        <v>189</v>
      </c>
      <c r="E137" s="59">
        <v>586</v>
      </c>
      <c r="F137" s="59">
        <v>628</v>
      </c>
      <c r="G137" s="59">
        <v>753</v>
      </c>
      <c r="H137" s="59">
        <v>871</v>
      </c>
      <c r="I137" s="59">
        <v>972</v>
      </c>
      <c r="J137" s="203">
        <v>1072</v>
      </c>
      <c r="K137" s="243">
        <v>745</v>
      </c>
      <c r="L137" s="243">
        <v>793</v>
      </c>
      <c r="M137" s="243">
        <v>961</v>
      </c>
      <c r="N137" s="243">
        <v>1101</v>
      </c>
      <c r="O137" s="243">
        <v>1209</v>
      </c>
      <c r="P137" s="203">
        <v>1316</v>
      </c>
    </row>
    <row r="138" spans="1:16">
      <c r="A138" t="s">
        <v>190</v>
      </c>
      <c r="B138" t="s">
        <v>676</v>
      </c>
      <c r="C138" t="s">
        <v>190</v>
      </c>
      <c r="E138" s="59">
        <v>475</v>
      </c>
      <c r="F138" s="59">
        <v>508</v>
      </c>
      <c r="G138" s="59">
        <v>610</v>
      </c>
      <c r="H138" s="59">
        <v>705</v>
      </c>
      <c r="I138" s="59">
        <v>786</v>
      </c>
      <c r="J138" s="203">
        <v>868</v>
      </c>
      <c r="K138" s="243">
        <v>566</v>
      </c>
      <c r="L138" s="243">
        <v>570</v>
      </c>
      <c r="M138" s="243">
        <v>757</v>
      </c>
      <c r="N138" s="243">
        <v>951</v>
      </c>
      <c r="O138" s="243">
        <v>1066</v>
      </c>
      <c r="P138" s="203">
        <v>1158</v>
      </c>
    </row>
    <row r="139" spans="1:16">
      <c r="A139" t="s">
        <v>192</v>
      </c>
      <c r="B139" t="s">
        <v>679</v>
      </c>
      <c r="C139" t="s">
        <v>192</v>
      </c>
      <c r="E139" s="59">
        <v>475</v>
      </c>
      <c r="F139" s="59">
        <v>508</v>
      </c>
      <c r="G139" s="59">
        <v>610</v>
      </c>
      <c r="H139" s="59">
        <v>705</v>
      </c>
      <c r="I139" s="59">
        <v>786</v>
      </c>
      <c r="J139" s="203">
        <v>868</v>
      </c>
      <c r="K139" s="243">
        <v>589</v>
      </c>
      <c r="L139" s="243">
        <v>593</v>
      </c>
      <c r="M139" s="243">
        <v>776</v>
      </c>
      <c r="N139" s="243">
        <v>982</v>
      </c>
      <c r="O139" s="243">
        <v>1075</v>
      </c>
      <c r="P139" s="203">
        <v>1168</v>
      </c>
    </row>
    <row r="140" spans="1:16">
      <c r="A140" t="s">
        <v>193</v>
      </c>
      <c r="B140" t="s">
        <v>682</v>
      </c>
      <c r="C140" t="s">
        <v>193</v>
      </c>
      <c r="E140" s="59">
        <v>475</v>
      </c>
      <c r="F140" s="59">
        <v>508</v>
      </c>
      <c r="G140" s="59">
        <v>610</v>
      </c>
      <c r="H140" s="59">
        <v>705</v>
      </c>
      <c r="I140" s="59">
        <v>786</v>
      </c>
      <c r="J140" s="203">
        <v>868</v>
      </c>
      <c r="K140" s="243">
        <v>518</v>
      </c>
      <c r="L140" s="243">
        <v>538</v>
      </c>
      <c r="M140" s="243">
        <v>681</v>
      </c>
      <c r="N140" s="243">
        <v>899</v>
      </c>
      <c r="O140" s="243">
        <v>1066</v>
      </c>
      <c r="P140" s="203">
        <v>1158</v>
      </c>
    </row>
    <row r="141" spans="1:16">
      <c r="A141" t="s">
        <v>194</v>
      </c>
      <c r="B141" t="s">
        <v>694</v>
      </c>
      <c r="C141" t="s">
        <v>194</v>
      </c>
      <c r="E141" s="59">
        <v>475</v>
      </c>
      <c r="F141" s="59">
        <v>508</v>
      </c>
      <c r="G141" s="59">
        <v>610</v>
      </c>
      <c r="H141" s="59">
        <v>705</v>
      </c>
      <c r="I141" s="59">
        <v>786</v>
      </c>
      <c r="J141" s="203">
        <v>868</v>
      </c>
      <c r="K141" s="243">
        <v>589</v>
      </c>
      <c r="L141" s="243">
        <v>616</v>
      </c>
      <c r="M141" s="243">
        <v>713</v>
      </c>
      <c r="N141" s="243">
        <v>922</v>
      </c>
      <c r="O141" s="243">
        <v>1009</v>
      </c>
      <c r="P141" s="203">
        <v>1095</v>
      </c>
    </row>
    <row r="142" spans="1:16">
      <c r="A142" t="s">
        <v>196</v>
      </c>
      <c r="B142" t="s">
        <v>685</v>
      </c>
      <c r="C142" t="s">
        <v>196</v>
      </c>
      <c r="E142" s="59">
        <v>475</v>
      </c>
      <c r="F142" s="59">
        <v>508</v>
      </c>
      <c r="G142" s="59">
        <v>610</v>
      </c>
      <c r="H142" s="59">
        <v>705</v>
      </c>
      <c r="I142" s="59">
        <v>786</v>
      </c>
      <c r="J142" s="203">
        <v>868</v>
      </c>
      <c r="K142" s="243">
        <v>518</v>
      </c>
      <c r="L142" s="243">
        <v>522</v>
      </c>
      <c r="M142" s="243">
        <v>681</v>
      </c>
      <c r="N142" s="243">
        <v>869</v>
      </c>
      <c r="O142" s="243">
        <v>983</v>
      </c>
      <c r="P142" s="203">
        <v>1130</v>
      </c>
    </row>
    <row r="143" spans="1:16">
      <c r="A143" t="s">
        <v>197</v>
      </c>
      <c r="B143" t="s">
        <v>688</v>
      </c>
      <c r="C143" t="s">
        <v>197</v>
      </c>
      <c r="E143" s="59">
        <v>531</v>
      </c>
      <c r="F143" s="59">
        <v>543</v>
      </c>
      <c r="G143" s="59">
        <v>681</v>
      </c>
      <c r="H143" s="59">
        <v>789</v>
      </c>
      <c r="I143" s="59">
        <v>881</v>
      </c>
      <c r="J143" s="203">
        <v>971</v>
      </c>
      <c r="K143" s="243">
        <v>539</v>
      </c>
      <c r="L143" s="243">
        <v>543</v>
      </c>
      <c r="M143" s="243">
        <v>681</v>
      </c>
      <c r="N143" s="243">
        <v>991</v>
      </c>
      <c r="O143" s="243">
        <v>1175</v>
      </c>
      <c r="P143" s="203">
        <v>1283</v>
      </c>
    </row>
    <row r="144" spans="1:16">
      <c r="A144" s="163" t="s">
        <v>198</v>
      </c>
      <c r="B144" s="163" t="s">
        <v>691</v>
      </c>
      <c r="C144" s="163" t="s">
        <v>198</v>
      </c>
      <c r="E144" s="59">
        <v>475</v>
      </c>
      <c r="F144" s="59">
        <v>508</v>
      </c>
      <c r="G144" s="59">
        <v>610</v>
      </c>
      <c r="H144" s="59">
        <v>705</v>
      </c>
      <c r="I144" s="59">
        <v>786</v>
      </c>
      <c r="J144" s="203">
        <v>868</v>
      </c>
      <c r="K144" s="243">
        <v>574</v>
      </c>
      <c r="L144" s="243">
        <v>596</v>
      </c>
      <c r="M144" s="243">
        <v>754</v>
      </c>
      <c r="N144" s="243">
        <v>974</v>
      </c>
      <c r="O144" s="243">
        <v>1066</v>
      </c>
      <c r="P144" s="203">
        <v>1158</v>
      </c>
    </row>
    <row r="145" spans="1:16">
      <c r="A145" t="s">
        <v>199</v>
      </c>
      <c r="B145" t="s">
        <v>697</v>
      </c>
      <c r="C145" t="s">
        <v>199</v>
      </c>
      <c r="E145" s="59">
        <v>433</v>
      </c>
      <c r="F145" s="59">
        <v>513</v>
      </c>
      <c r="G145" s="59">
        <v>652</v>
      </c>
      <c r="H145" s="59">
        <v>754</v>
      </c>
      <c r="I145" s="59">
        <v>841</v>
      </c>
      <c r="J145" s="203">
        <v>928</v>
      </c>
      <c r="K145" s="243">
        <v>433</v>
      </c>
      <c r="L145" s="243">
        <v>513</v>
      </c>
      <c r="M145" s="243">
        <v>682</v>
      </c>
      <c r="N145" s="243">
        <v>980</v>
      </c>
      <c r="O145" s="243">
        <v>1081</v>
      </c>
      <c r="P145" s="203">
        <v>1186</v>
      </c>
    </row>
    <row r="146" spans="1:16">
      <c r="A146" t="s">
        <v>200</v>
      </c>
      <c r="B146" t="s">
        <v>700</v>
      </c>
      <c r="C146" t="s">
        <v>200</v>
      </c>
      <c r="E146" s="59">
        <v>596</v>
      </c>
      <c r="F146" s="59">
        <v>634</v>
      </c>
      <c r="G146" s="59">
        <v>766</v>
      </c>
      <c r="H146" s="59">
        <v>885</v>
      </c>
      <c r="I146" s="59">
        <v>987</v>
      </c>
      <c r="J146" s="203">
        <v>1090</v>
      </c>
      <c r="K146" s="243">
        <v>611</v>
      </c>
      <c r="L146" s="243">
        <v>634</v>
      </c>
      <c r="M146" s="243">
        <v>802</v>
      </c>
      <c r="N146" s="243">
        <v>1130</v>
      </c>
      <c r="O146" s="243">
        <v>1241</v>
      </c>
      <c r="P146" s="203">
        <v>1351</v>
      </c>
    </row>
    <row r="147" spans="1:16">
      <c r="A147" t="s">
        <v>201</v>
      </c>
      <c r="B147" t="s">
        <v>703</v>
      </c>
      <c r="C147" t="s">
        <v>201</v>
      </c>
      <c r="E147" s="59">
        <v>509</v>
      </c>
      <c r="F147" s="59">
        <v>512</v>
      </c>
      <c r="G147" s="59">
        <v>663</v>
      </c>
      <c r="H147" s="59">
        <v>766</v>
      </c>
      <c r="I147" s="59">
        <v>855</v>
      </c>
      <c r="J147" s="203">
        <v>943</v>
      </c>
      <c r="K147" s="243">
        <v>509</v>
      </c>
      <c r="L147" s="243">
        <v>512</v>
      </c>
      <c r="M147" s="243">
        <v>681</v>
      </c>
      <c r="N147" s="243">
        <v>874</v>
      </c>
      <c r="O147" s="243">
        <v>1088</v>
      </c>
      <c r="P147" s="203">
        <v>1251</v>
      </c>
    </row>
    <row r="148" spans="1:16">
      <c r="A148" s="163" t="s">
        <v>56</v>
      </c>
      <c r="B148" s="163" t="s">
        <v>705</v>
      </c>
      <c r="C148" s="163" t="s">
        <v>56</v>
      </c>
      <c r="E148" s="59">
        <v>626</v>
      </c>
      <c r="F148" s="59">
        <v>670</v>
      </c>
      <c r="G148" s="59">
        <v>805</v>
      </c>
      <c r="H148" s="59">
        <v>930</v>
      </c>
      <c r="I148" s="59">
        <v>1037</v>
      </c>
      <c r="J148" s="203">
        <v>1144</v>
      </c>
      <c r="K148" s="243">
        <v>701</v>
      </c>
      <c r="L148" s="243">
        <v>797</v>
      </c>
      <c r="M148" s="243">
        <v>976</v>
      </c>
      <c r="N148" s="243">
        <v>1304</v>
      </c>
      <c r="O148" s="243">
        <v>1435</v>
      </c>
      <c r="P148" s="203">
        <v>1565</v>
      </c>
    </row>
    <row r="149" spans="1:16">
      <c r="A149" t="s">
        <v>202</v>
      </c>
      <c r="B149" t="s">
        <v>708</v>
      </c>
      <c r="C149" t="s">
        <v>202</v>
      </c>
      <c r="E149" s="59">
        <v>495</v>
      </c>
      <c r="F149" s="59">
        <v>530</v>
      </c>
      <c r="G149" s="59">
        <v>636</v>
      </c>
      <c r="H149" s="59">
        <v>735</v>
      </c>
      <c r="I149" s="59">
        <v>820</v>
      </c>
      <c r="J149" s="203">
        <v>904</v>
      </c>
      <c r="K149" s="243">
        <v>531</v>
      </c>
      <c r="L149" s="243">
        <v>630</v>
      </c>
      <c r="M149" s="243">
        <v>837</v>
      </c>
      <c r="N149" s="243">
        <v>975</v>
      </c>
      <c r="O149" s="243">
        <v>1069</v>
      </c>
      <c r="P149" s="203">
        <v>1161</v>
      </c>
    </row>
    <row r="150" spans="1:16">
      <c r="A150" t="s">
        <v>203</v>
      </c>
      <c r="B150" t="s">
        <v>711</v>
      </c>
      <c r="C150" t="s">
        <v>203</v>
      </c>
      <c r="E150" s="59">
        <v>524</v>
      </c>
      <c r="F150" s="59">
        <v>596</v>
      </c>
      <c r="G150" s="59">
        <v>688</v>
      </c>
      <c r="H150" s="59">
        <v>861</v>
      </c>
      <c r="I150" s="59">
        <v>948</v>
      </c>
      <c r="J150" s="203">
        <v>1090</v>
      </c>
      <c r="K150" s="243">
        <v>524</v>
      </c>
      <c r="L150" s="243">
        <v>596</v>
      </c>
      <c r="M150" s="243">
        <v>688</v>
      </c>
      <c r="N150" s="243">
        <v>861</v>
      </c>
      <c r="O150" s="243">
        <v>948</v>
      </c>
      <c r="P150" s="203">
        <v>1090</v>
      </c>
    </row>
    <row r="151" spans="1:16">
      <c r="A151" t="s">
        <v>204</v>
      </c>
      <c r="B151" t="s">
        <v>714</v>
      </c>
      <c r="C151" t="s">
        <v>204</v>
      </c>
      <c r="E151" s="59">
        <v>476</v>
      </c>
      <c r="F151" s="59">
        <v>510</v>
      </c>
      <c r="G151" s="59">
        <v>611</v>
      </c>
      <c r="H151" s="59">
        <v>706</v>
      </c>
      <c r="I151" s="59">
        <v>787</v>
      </c>
      <c r="J151" s="203">
        <v>869</v>
      </c>
      <c r="K151" s="243">
        <v>535</v>
      </c>
      <c r="L151" s="243">
        <v>538</v>
      </c>
      <c r="M151" s="243">
        <v>681</v>
      </c>
      <c r="N151" s="243">
        <v>954</v>
      </c>
      <c r="O151" s="243">
        <v>1045</v>
      </c>
      <c r="P151" s="203">
        <v>1135</v>
      </c>
    </row>
    <row r="152" spans="1:16">
      <c r="A152" t="s">
        <v>205</v>
      </c>
      <c r="B152" t="s">
        <v>717</v>
      </c>
      <c r="C152" t="s">
        <v>205</v>
      </c>
      <c r="E152" s="59">
        <v>557</v>
      </c>
      <c r="F152" s="59">
        <v>597</v>
      </c>
      <c r="G152" s="59">
        <v>717</v>
      </c>
      <c r="H152" s="59">
        <v>828</v>
      </c>
      <c r="I152" s="59">
        <v>923</v>
      </c>
      <c r="J152" s="203">
        <v>1019</v>
      </c>
      <c r="K152" s="243">
        <v>582</v>
      </c>
      <c r="L152" s="243">
        <v>623</v>
      </c>
      <c r="M152" s="243">
        <v>765</v>
      </c>
      <c r="N152" s="243">
        <v>1040</v>
      </c>
      <c r="O152" s="243">
        <v>1212</v>
      </c>
      <c r="P152" s="203">
        <v>1376</v>
      </c>
    </row>
    <row r="153" spans="1:16">
      <c r="A153" t="s">
        <v>206</v>
      </c>
      <c r="B153" t="s">
        <v>720</v>
      </c>
      <c r="C153" t="s">
        <v>206</v>
      </c>
      <c r="E153" s="59">
        <v>563</v>
      </c>
      <c r="F153" s="59">
        <v>584</v>
      </c>
      <c r="G153" s="59">
        <v>739</v>
      </c>
      <c r="H153" s="59">
        <v>975</v>
      </c>
      <c r="I153" s="59">
        <v>1150</v>
      </c>
      <c r="J153" s="203">
        <v>1269</v>
      </c>
      <c r="K153" s="243">
        <v>563</v>
      </c>
      <c r="L153" s="243">
        <v>584</v>
      </c>
      <c r="M153" s="243">
        <v>739</v>
      </c>
      <c r="N153" s="243">
        <v>975</v>
      </c>
      <c r="O153" s="243">
        <v>1171</v>
      </c>
      <c r="P153" s="203">
        <v>1347</v>
      </c>
    </row>
    <row r="154" spans="1:16">
      <c r="A154" s="163" t="s">
        <v>68</v>
      </c>
      <c r="B154" s="163" t="s">
        <v>722</v>
      </c>
      <c r="C154" s="163" t="s">
        <v>68</v>
      </c>
      <c r="E154" s="59">
        <v>516</v>
      </c>
      <c r="F154" s="59">
        <v>553</v>
      </c>
      <c r="G154" s="59">
        <v>663</v>
      </c>
      <c r="H154" s="59">
        <v>766</v>
      </c>
      <c r="I154" s="59">
        <v>855</v>
      </c>
      <c r="J154" s="203">
        <v>943</v>
      </c>
      <c r="K154" s="243">
        <v>545</v>
      </c>
      <c r="L154" s="243">
        <v>636</v>
      </c>
      <c r="M154" s="243">
        <v>789</v>
      </c>
      <c r="N154" s="243">
        <v>1039</v>
      </c>
      <c r="O154" s="243">
        <v>1139</v>
      </c>
      <c r="P154" s="203">
        <v>1238</v>
      </c>
    </row>
    <row r="155" spans="1:16">
      <c r="A155" t="s">
        <v>207</v>
      </c>
      <c r="B155" t="s">
        <v>725</v>
      </c>
      <c r="C155" t="s">
        <v>207</v>
      </c>
      <c r="E155" s="59">
        <v>475</v>
      </c>
      <c r="F155" s="59">
        <v>508</v>
      </c>
      <c r="G155" s="59">
        <v>610</v>
      </c>
      <c r="H155" s="59">
        <v>705</v>
      </c>
      <c r="I155" s="59">
        <v>786</v>
      </c>
      <c r="J155" s="203">
        <v>868</v>
      </c>
      <c r="K155" s="243">
        <v>483</v>
      </c>
      <c r="L155" s="243">
        <v>572</v>
      </c>
      <c r="M155" s="243">
        <v>700</v>
      </c>
      <c r="N155" s="243">
        <v>936</v>
      </c>
      <c r="O155" s="243">
        <v>965</v>
      </c>
      <c r="P155" s="203">
        <v>1110</v>
      </c>
    </row>
    <row r="156" spans="1:16">
      <c r="A156" t="s">
        <v>208</v>
      </c>
      <c r="B156" t="s">
        <v>737</v>
      </c>
      <c r="C156" t="s">
        <v>208</v>
      </c>
      <c r="E156" s="59">
        <v>475</v>
      </c>
      <c r="F156" s="59">
        <v>508</v>
      </c>
      <c r="G156" s="59">
        <v>610</v>
      </c>
      <c r="H156" s="59">
        <v>705</v>
      </c>
      <c r="I156" s="59">
        <v>786</v>
      </c>
      <c r="J156" s="203">
        <v>868</v>
      </c>
      <c r="K156" s="243">
        <v>518</v>
      </c>
      <c r="L156" s="243">
        <v>538</v>
      </c>
      <c r="M156" s="243">
        <v>681</v>
      </c>
      <c r="N156" s="243">
        <v>899</v>
      </c>
      <c r="O156" s="243">
        <v>1066</v>
      </c>
      <c r="P156" s="203">
        <v>1158</v>
      </c>
    </row>
    <row r="157" spans="1:16">
      <c r="A157" t="s">
        <v>209</v>
      </c>
      <c r="B157" t="s">
        <v>740</v>
      </c>
      <c r="C157" t="s">
        <v>209</v>
      </c>
      <c r="E157" s="59">
        <v>490</v>
      </c>
      <c r="F157" s="59">
        <v>525</v>
      </c>
      <c r="G157" s="59">
        <v>630</v>
      </c>
      <c r="H157" s="59">
        <v>728</v>
      </c>
      <c r="I157" s="59">
        <v>812</v>
      </c>
      <c r="J157" s="203">
        <v>896</v>
      </c>
      <c r="K157" s="243">
        <v>517</v>
      </c>
      <c r="L157" s="243">
        <v>617</v>
      </c>
      <c r="M157" s="243">
        <v>811</v>
      </c>
      <c r="N157" s="243">
        <v>1004</v>
      </c>
      <c r="O157" s="243">
        <v>1100</v>
      </c>
      <c r="P157" s="203">
        <v>1196</v>
      </c>
    </row>
    <row r="158" spans="1:16">
      <c r="A158" t="s">
        <v>210</v>
      </c>
      <c r="B158" t="s">
        <v>743</v>
      </c>
      <c r="C158" t="s">
        <v>210</v>
      </c>
      <c r="E158" s="59">
        <v>507</v>
      </c>
      <c r="F158" s="59">
        <v>543</v>
      </c>
      <c r="G158" s="59">
        <v>652</v>
      </c>
      <c r="H158" s="59">
        <v>753</v>
      </c>
      <c r="I158" s="59">
        <v>840</v>
      </c>
      <c r="J158" s="203">
        <v>926</v>
      </c>
      <c r="K158" s="243">
        <v>563</v>
      </c>
      <c r="L158" s="243">
        <v>584</v>
      </c>
      <c r="M158" s="243">
        <v>739</v>
      </c>
      <c r="N158" s="243">
        <v>975</v>
      </c>
      <c r="O158" s="243">
        <v>1079</v>
      </c>
      <c r="P158" s="203">
        <v>1171</v>
      </c>
    </row>
    <row r="159" spans="1:16">
      <c r="A159" t="s">
        <v>211</v>
      </c>
      <c r="B159" t="s">
        <v>746</v>
      </c>
      <c r="C159" t="s">
        <v>211</v>
      </c>
      <c r="E159" s="59">
        <v>475</v>
      </c>
      <c r="F159" s="59">
        <v>508</v>
      </c>
      <c r="G159" s="59">
        <v>610</v>
      </c>
      <c r="H159" s="59">
        <v>705</v>
      </c>
      <c r="I159" s="59">
        <v>786</v>
      </c>
      <c r="J159" s="203">
        <v>868</v>
      </c>
      <c r="K159" s="243">
        <v>525</v>
      </c>
      <c r="L159" s="243">
        <v>528</v>
      </c>
      <c r="M159" s="243">
        <v>702</v>
      </c>
      <c r="N159" s="243">
        <v>974</v>
      </c>
      <c r="O159" s="243">
        <v>1066</v>
      </c>
      <c r="P159" s="203">
        <v>1158</v>
      </c>
    </row>
    <row r="160" spans="1:16">
      <c r="A160" t="s">
        <v>212</v>
      </c>
      <c r="B160" t="s">
        <v>749</v>
      </c>
      <c r="C160" t="s">
        <v>212</v>
      </c>
      <c r="E160" s="59">
        <v>475</v>
      </c>
      <c r="F160" s="59">
        <v>508</v>
      </c>
      <c r="G160" s="59">
        <v>610</v>
      </c>
      <c r="H160" s="59">
        <v>705</v>
      </c>
      <c r="I160" s="59">
        <v>786</v>
      </c>
      <c r="J160" s="203">
        <v>868</v>
      </c>
      <c r="K160" s="243">
        <v>518</v>
      </c>
      <c r="L160" s="243">
        <v>538</v>
      </c>
      <c r="M160" s="243">
        <v>681</v>
      </c>
      <c r="N160" s="243">
        <v>852</v>
      </c>
      <c r="O160" s="243">
        <v>1066</v>
      </c>
      <c r="P160" s="203">
        <v>1158</v>
      </c>
    </row>
    <row r="161" spans="1:16">
      <c r="A161" t="s">
        <v>213</v>
      </c>
      <c r="B161" t="s">
        <v>752</v>
      </c>
      <c r="C161" t="s">
        <v>213</v>
      </c>
      <c r="E161" s="59">
        <v>492</v>
      </c>
      <c r="F161" s="59">
        <v>527</v>
      </c>
      <c r="G161" s="59">
        <v>632</v>
      </c>
      <c r="H161" s="59">
        <v>730</v>
      </c>
      <c r="I161" s="59">
        <v>815</v>
      </c>
      <c r="J161" s="203">
        <v>899</v>
      </c>
      <c r="K161" s="243">
        <v>510</v>
      </c>
      <c r="L161" s="243">
        <v>601</v>
      </c>
      <c r="M161" s="243">
        <v>751</v>
      </c>
      <c r="N161" s="243">
        <v>918</v>
      </c>
      <c r="O161" s="243">
        <v>1005</v>
      </c>
      <c r="P161" s="203">
        <v>1090</v>
      </c>
    </row>
    <row r="162" spans="1:16">
      <c r="A162" t="s">
        <v>214</v>
      </c>
      <c r="B162" t="s">
        <v>728</v>
      </c>
      <c r="C162" t="s">
        <v>214</v>
      </c>
      <c r="E162" s="59">
        <v>541</v>
      </c>
      <c r="F162" s="59">
        <v>580</v>
      </c>
      <c r="G162" s="59">
        <v>696</v>
      </c>
      <c r="H162" s="59">
        <v>803</v>
      </c>
      <c r="I162" s="59">
        <v>896</v>
      </c>
      <c r="J162" s="203">
        <v>989</v>
      </c>
      <c r="K162" s="243">
        <v>726</v>
      </c>
      <c r="L162" s="243">
        <v>779</v>
      </c>
      <c r="M162" s="243">
        <v>937</v>
      </c>
      <c r="N162" s="243">
        <v>1074</v>
      </c>
      <c r="O162" s="243">
        <v>1179</v>
      </c>
      <c r="P162" s="203">
        <v>1282</v>
      </c>
    </row>
    <row r="163" spans="1:16">
      <c r="A163" s="163" t="s">
        <v>90</v>
      </c>
      <c r="B163" s="163" t="s">
        <v>731</v>
      </c>
      <c r="C163" s="163" t="s">
        <v>90</v>
      </c>
      <c r="E163" s="59">
        <v>475</v>
      </c>
      <c r="F163" s="59">
        <v>508</v>
      </c>
      <c r="G163" s="59">
        <v>610</v>
      </c>
      <c r="H163" s="59">
        <v>705</v>
      </c>
      <c r="I163" s="59">
        <v>786</v>
      </c>
      <c r="J163" s="203">
        <v>868</v>
      </c>
      <c r="K163" s="243">
        <v>564</v>
      </c>
      <c r="L163" s="243">
        <v>608</v>
      </c>
      <c r="M163" s="243">
        <v>741</v>
      </c>
      <c r="N163" s="243">
        <v>926</v>
      </c>
      <c r="O163" s="243">
        <v>1014</v>
      </c>
      <c r="P163" s="203">
        <v>1100</v>
      </c>
    </row>
    <row r="164" spans="1:16">
      <c r="A164" t="s">
        <v>215</v>
      </c>
      <c r="B164" t="s">
        <v>734</v>
      </c>
      <c r="C164" t="s">
        <v>215</v>
      </c>
      <c r="E164" s="59">
        <v>475</v>
      </c>
      <c r="F164" s="59">
        <v>508</v>
      </c>
      <c r="G164" s="59">
        <v>610</v>
      </c>
      <c r="H164" s="59">
        <v>705</v>
      </c>
      <c r="I164" s="59">
        <v>786</v>
      </c>
      <c r="J164" s="203">
        <v>868</v>
      </c>
      <c r="K164" s="243">
        <v>568</v>
      </c>
      <c r="L164" s="243">
        <v>611</v>
      </c>
      <c r="M164" s="243">
        <v>723</v>
      </c>
      <c r="N164" s="243">
        <v>905</v>
      </c>
      <c r="O164" s="243">
        <v>1066</v>
      </c>
      <c r="P164" s="203">
        <v>1158</v>
      </c>
    </row>
    <row r="165" spans="1:16">
      <c r="A165" s="163" t="s">
        <v>216</v>
      </c>
      <c r="B165" s="163" t="s">
        <v>755</v>
      </c>
      <c r="C165" s="163" t="s">
        <v>216</v>
      </c>
      <c r="E165" s="59">
        <v>456</v>
      </c>
      <c r="F165" s="59">
        <v>531</v>
      </c>
      <c r="G165" s="59">
        <v>706</v>
      </c>
      <c r="H165" s="59">
        <v>859</v>
      </c>
      <c r="I165" s="59">
        <v>958</v>
      </c>
      <c r="J165" s="203">
        <v>1058</v>
      </c>
      <c r="K165" s="243">
        <v>456</v>
      </c>
      <c r="L165" s="243">
        <v>531</v>
      </c>
      <c r="M165" s="243">
        <v>706</v>
      </c>
      <c r="N165" s="243">
        <v>1028</v>
      </c>
      <c r="O165" s="243">
        <v>1138</v>
      </c>
      <c r="P165" s="203">
        <v>1309</v>
      </c>
    </row>
    <row r="166" spans="1:16">
      <c r="A166" t="s">
        <v>217</v>
      </c>
      <c r="B166" t="s">
        <v>758</v>
      </c>
      <c r="C166" t="s">
        <v>217</v>
      </c>
      <c r="E166" s="59">
        <v>493</v>
      </c>
      <c r="F166" s="59">
        <v>528</v>
      </c>
      <c r="G166" s="59">
        <v>633</v>
      </c>
      <c r="H166" s="59">
        <v>732</v>
      </c>
      <c r="I166" s="59">
        <v>817</v>
      </c>
      <c r="J166" s="203">
        <v>901</v>
      </c>
      <c r="K166" s="243">
        <v>588</v>
      </c>
      <c r="L166" s="243">
        <v>611</v>
      </c>
      <c r="M166" s="243">
        <v>773</v>
      </c>
      <c r="N166" s="243">
        <v>991</v>
      </c>
      <c r="O166" s="243">
        <v>1086</v>
      </c>
      <c r="P166" s="203">
        <v>1180</v>
      </c>
    </row>
    <row r="167" spans="1:16">
      <c r="A167" s="163" t="s">
        <v>71</v>
      </c>
      <c r="B167" s="163" t="s">
        <v>761</v>
      </c>
      <c r="C167" s="163" t="s">
        <v>71</v>
      </c>
      <c r="E167" s="59">
        <v>711</v>
      </c>
      <c r="F167" s="59">
        <v>761</v>
      </c>
      <c r="G167" s="59">
        <v>913</v>
      </c>
      <c r="H167" s="59">
        <v>1055</v>
      </c>
      <c r="I167" s="59">
        <v>1177</v>
      </c>
      <c r="J167" s="203">
        <v>1299</v>
      </c>
      <c r="K167" s="243">
        <v>905</v>
      </c>
      <c r="L167" s="243">
        <v>971</v>
      </c>
      <c r="M167" s="243">
        <v>1167</v>
      </c>
      <c r="N167" s="243">
        <v>1339</v>
      </c>
      <c r="O167" s="243">
        <v>1474</v>
      </c>
      <c r="P167" s="203">
        <v>1608</v>
      </c>
    </row>
    <row r="168" spans="1:16">
      <c r="A168" t="s">
        <v>218</v>
      </c>
      <c r="B168" t="s">
        <v>764</v>
      </c>
      <c r="C168" t="s">
        <v>218</v>
      </c>
      <c r="E168" s="59">
        <v>475</v>
      </c>
      <c r="F168" s="59">
        <v>508</v>
      </c>
      <c r="G168" s="59">
        <v>610</v>
      </c>
      <c r="H168" s="59">
        <v>705</v>
      </c>
      <c r="I168" s="59">
        <v>786</v>
      </c>
      <c r="J168" s="203">
        <v>868</v>
      </c>
      <c r="K168" s="243">
        <v>544</v>
      </c>
      <c r="L168" s="243">
        <v>554</v>
      </c>
      <c r="M168" s="243">
        <v>715</v>
      </c>
      <c r="N168" s="243">
        <v>917</v>
      </c>
      <c r="O168" s="243">
        <v>1003</v>
      </c>
      <c r="P168" s="203">
        <v>1088</v>
      </c>
    </row>
    <row r="169" spans="1:16">
      <c r="A169" t="s">
        <v>219</v>
      </c>
      <c r="B169" t="s">
        <v>767</v>
      </c>
      <c r="C169" t="s">
        <v>219</v>
      </c>
      <c r="E169" s="59">
        <v>496</v>
      </c>
      <c r="F169" s="59">
        <v>531</v>
      </c>
      <c r="G169" s="59">
        <v>637</v>
      </c>
      <c r="H169" s="59">
        <v>736</v>
      </c>
      <c r="I169" s="59">
        <v>821</v>
      </c>
      <c r="J169" s="203">
        <v>906</v>
      </c>
      <c r="K169" s="243">
        <v>558</v>
      </c>
      <c r="L169" s="243">
        <v>561</v>
      </c>
      <c r="M169" s="243">
        <v>746</v>
      </c>
      <c r="N169" s="243">
        <v>933</v>
      </c>
      <c r="O169" s="243">
        <v>1086</v>
      </c>
      <c r="P169" s="203">
        <v>1180</v>
      </c>
    </row>
    <row r="170" spans="1:16">
      <c r="A170" t="s">
        <v>220</v>
      </c>
      <c r="B170" t="s">
        <v>770</v>
      </c>
      <c r="C170" t="s">
        <v>220</v>
      </c>
      <c r="E170" s="59">
        <v>505</v>
      </c>
      <c r="F170" s="59">
        <v>512</v>
      </c>
      <c r="G170" s="59">
        <v>650</v>
      </c>
      <c r="H170" s="59">
        <v>750</v>
      </c>
      <c r="I170" s="59">
        <v>837</v>
      </c>
      <c r="J170" s="203">
        <v>923</v>
      </c>
      <c r="K170" s="243">
        <v>509</v>
      </c>
      <c r="L170" s="243">
        <v>512</v>
      </c>
      <c r="M170" s="243">
        <v>681</v>
      </c>
      <c r="N170" s="243">
        <v>852</v>
      </c>
      <c r="O170" s="243">
        <v>1079</v>
      </c>
      <c r="P170" s="203">
        <v>1227</v>
      </c>
    </row>
    <row r="171" spans="1:16">
      <c r="A171" t="s">
        <v>221</v>
      </c>
      <c r="B171" t="s">
        <v>773</v>
      </c>
      <c r="C171" t="s">
        <v>221</v>
      </c>
      <c r="E171" s="59">
        <v>516</v>
      </c>
      <c r="F171" s="59">
        <v>553</v>
      </c>
      <c r="G171" s="59">
        <v>663</v>
      </c>
      <c r="H171" s="59">
        <v>767</v>
      </c>
      <c r="I171" s="59">
        <v>856</v>
      </c>
      <c r="J171" s="203">
        <v>944</v>
      </c>
      <c r="K171" s="243">
        <v>659</v>
      </c>
      <c r="L171" s="243">
        <v>711</v>
      </c>
      <c r="M171" s="243">
        <v>866</v>
      </c>
      <c r="N171" s="243">
        <v>1022</v>
      </c>
      <c r="O171" s="243">
        <v>1120</v>
      </c>
      <c r="P171" s="203">
        <v>1217</v>
      </c>
    </row>
    <row r="172" spans="1:16">
      <c r="A172" s="163" t="s">
        <v>57</v>
      </c>
      <c r="B172" s="163" t="s">
        <v>775</v>
      </c>
      <c r="C172" s="163" t="s">
        <v>57</v>
      </c>
      <c r="E172" s="59">
        <v>626</v>
      </c>
      <c r="F172" s="59">
        <v>670</v>
      </c>
      <c r="G172" s="59">
        <v>805</v>
      </c>
      <c r="H172" s="59">
        <v>930</v>
      </c>
      <c r="I172" s="59">
        <v>1037</v>
      </c>
      <c r="J172" s="203">
        <v>1144</v>
      </c>
      <c r="K172" s="243">
        <v>701</v>
      </c>
      <c r="L172" s="243">
        <v>797</v>
      </c>
      <c r="M172" s="243">
        <v>976</v>
      </c>
      <c r="N172" s="243">
        <v>1304</v>
      </c>
      <c r="O172" s="243">
        <v>1435</v>
      </c>
      <c r="P172" s="203">
        <v>1565</v>
      </c>
    </row>
    <row r="173" spans="1:16">
      <c r="A173" t="s">
        <v>222</v>
      </c>
      <c r="B173" t="s">
        <v>778</v>
      </c>
      <c r="C173" t="s">
        <v>222</v>
      </c>
      <c r="E173" s="59">
        <v>482</v>
      </c>
      <c r="F173" s="59">
        <v>516</v>
      </c>
      <c r="G173" s="59">
        <v>620</v>
      </c>
      <c r="H173" s="59">
        <v>716</v>
      </c>
      <c r="I173" s="59">
        <v>800</v>
      </c>
      <c r="J173" s="203">
        <v>882</v>
      </c>
      <c r="K173" s="243">
        <v>564</v>
      </c>
      <c r="L173" s="243">
        <v>576</v>
      </c>
      <c r="M173" s="243">
        <v>741</v>
      </c>
      <c r="N173" s="243">
        <v>927</v>
      </c>
      <c r="O173" s="243">
        <v>1079</v>
      </c>
      <c r="P173" s="203">
        <v>1171</v>
      </c>
    </row>
    <row r="174" spans="1:16">
      <c r="A174" t="s">
        <v>223</v>
      </c>
      <c r="B174" t="s">
        <v>781</v>
      </c>
      <c r="C174" t="s">
        <v>223</v>
      </c>
      <c r="E174" s="59">
        <v>432</v>
      </c>
      <c r="F174" s="59">
        <v>508</v>
      </c>
      <c r="G174" s="59">
        <v>610</v>
      </c>
      <c r="H174" s="59">
        <v>705</v>
      </c>
      <c r="I174" s="59">
        <v>786</v>
      </c>
      <c r="J174" s="203">
        <v>868</v>
      </c>
      <c r="K174" s="243">
        <v>432</v>
      </c>
      <c r="L174" s="243">
        <v>550</v>
      </c>
      <c r="M174" s="243">
        <v>681</v>
      </c>
      <c r="N174" s="243">
        <v>991</v>
      </c>
      <c r="O174" s="243">
        <v>1091</v>
      </c>
      <c r="P174" s="203">
        <v>1186</v>
      </c>
    </row>
    <row r="175" spans="1:16">
      <c r="A175" t="s">
        <v>224</v>
      </c>
      <c r="B175" t="s">
        <v>784</v>
      </c>
      <c r="C175" t="s">
        <v>224</v>
      </c>
      <c r="E175" s="59">
        <v>475</v>
      </c>
      <c r="F175" s="59">
        <v>508</v>
      </c>
      <c r="G175" s="59">
        <v>610</v>
      </c>
      <c r="H175" s="59">
        <v>705</v>
      </c>
      <c r="I175" s="59">
        <v>786</v>
      </c>
      <c r="J175" s="203">
        <v>868</v>
      </c>
      <c r="K175" s="243">
        <v>518</v>
      </c>
      <c r="L175" s="243">
        <v>538</v>
      </c>
      <c r="M175" s="243">
        <v>681</v>
      </c>
      <c r="N175" s="243">
        <v>899</v>
      </c>
      <c r="O175" s="243">
        <v>1066</v>
      </c>
      <c r="P175" s="203">
        <v>1158</v>
      </c>
    </row>
    <row r="176" spans="1:16">
      <c r="A176" t="s">
        <v>225</v>
      </c>
      <c r="B176" t="s">
        <v>787</v>
      </c>
      <c r="C176" t="s">
        <v>225</v>
      </c>
      <c r="E176" s="59">
        <v>475</v>
      </c>
      <c r="F176" s="59">
        <v>508</v>
      </c>
      <c r="G176" s="59">
        <v>610</v>
      </c>
      <c r="H176" s="59">
        <v>705</v>
      </c>
      <c r="I176" s="59">
        <v>786</v>
      </c>
      <c r="J176" s="203">
        <v>868</v>
      </c>
      <c r="K176" s="243">
        <v>629</v>
      </c>
      <c r="L176" s="243">
        <v>672</v>
      </c>
      <c r="M176" s="243">
        <v>812</v>
      </c>
      <c r="N176" s="243">
        <v>930</v>
      </c>
      <c r="O176" s="243">
        <v>1018</v>
      </c>
      <c r="P176" s="203">
        <v>1104</v>
      </c>
    </row>
    <row r="177" spans="1:16">
      <c r="A177" t="s">
        <v>226</v>
      </c>
      <c r="B177" t="s">
        <v>790</v>
      </c>
      <c r="C177" t="s">
        <v>226</v>
      </c>
      <c r="E177" s="59">
        <v>475</v>
      </c>
      <c r="F177" s="59">
        <v>508</v>
      </c>
      <c r="G177" s="59">
        <v>610</v>
      </c>
      <c r="H177" s="59">
        <v>705</v>
      </c>
      <c r="I177" s="59">
        <v>786</v>
      </c>
      <c r="J177" s="203">
        <v>868</v>
      </c>
      <c r="K177" s="243">
        <v>631</v>
      </c>
      <c r="L177" s="243">
        <v>638</v>
      </c>
      <c r="M177" s="243">
        <v>789</v>
      </c>
      <c r="N177" s="243">
        <v>932</v>
      </c>
      <c r="O177" s="243">
        <v>1020</v>
      </c>
      <c r="P177" s="203">
        <v>1107</v>
      </c>
    </row>
    <row r="178" spans="1:16">
      <c r="A178" t="s">
        <v>227</v>
      </c>
      <c r="B178" t="s">
        <v>793</v>
      </c>
      <c r="C178" t="s">
        <v>227</v>
      </c>
      <c r="E178" s="59">
        <v>450</v>
      </c>
      <c r="F178" s="59">
        <v>508</v>
      </c>
      <c r="G178" s="59">
        <v>610</v>
      </c>
      <c r="H178" s="59">
        <v>705</v>
      </c>
      <c r="I178" s="59">
        <v>786</v>
      </c>
      <c r="J178" s="203">
        <v>868</v>
      </c>
      <c r="K178" s="243">
        <v>450</v>
      </c>
      <c r="L178" s="243">
        <v>560</v>
      </c>
      <c r="M178" s="243">
        <v>681</v>
      </c>
      <c r="N178" s="243">
        <v>959</v>
      </c>
      <c r="O178" s="243">
        <v>962</v>
      </c>
      <c r="P178" s="203">
        <v>1106</v>
      </c>
    </row>
    <row r="179" spans="1:16">
      <c r="A179" t="s">
        <v>228</v>
      </c>
      <c r="B179" t="s">
        <v>796</v>
      </c>
      <c r="C179" t="s">
        <v>228</v>
      </c>
      <c r="E179" s="59">
        <v>475</v>
      </c>
      <c r="F179" s="59">
        <v>508</v>
      </c>
      <c r="G179" s="59">
        <v>610</v>
      </c>
      <c r="H179" s="59">
        <v>705</v>
      </c>
      <c r="I179" s="59">
        <v>786</v>
      </c>
      <c r="J179" s="203">
        <v>868</v>
      </c>
      <c r="K179" s="243">
        <v>518</v>
      </c>
      <c r="L179" s="243">
        <v>565</v>
      </c>
      <c r="M179" s="243">
        <v>681</v>
      </c>
      <c r="N179" s="243">
        <v>868</v>
      </c>
      <c r="O179" s="243">
        <v>1066</v>
      </c>
      <c r="P179" s="203">
        <v>1158</v>
      </c>
    </row>
    <row r="180" spans="1:16">
      <c r="A180" s="163" t="s">
        <v>38</v>
      </c>
      <c r="B180" s="163" t="s">
        <v>799</v>
      </c>
      <c r="C180" s="163" t="s">
        <v>38</v>
      </c>
      <c r="E180" s="59">
        <v>543</v>
      </c>
      <c r="F180" s="59">
        <v>582</v>
      </c>
      <c r="G180" s="59">
        <v>698</v>
      </c>
      <c r="H180" s="59">
        <v>807</v>
      </c>
      <c r="I180" s="59">
        <v>901</v>
      </c>
      <c r="J180" s="203">
        <v>994</v>
      </c>
      <c r="K180" s="243">
        <v>693</v>
      </c>
      <c r="L180" s="243">
        <v>743</v>
      </c>
      <c r="M180" s="243">
        <v>893</v>
      </c>
      <c r="N180" s="243">
        <v>1024</v>
      </c>
      <c r="O180" s="243">
        <v>1123</v>
      </c>
      <c r="P180" s="203">
        <v>1220</v>
      </c>
    </row>
    <row r="181" spans="1:16">
      <c r="A181" t="s">
        <v>229</v>
      </c>
      <c r="B181" t="s">
        <v>802</v>
      </c>
      <c r="C181" t="s">
        <v>229</v>
      </c>
      <c r="E181" s="59">
        <v>550</v>
      </c>
      <c r="F181" s="59">
        <v>589</v>
      </c>
      <c r="G181" s="59">
        <v>707</v>
      </c>
      <c r="H181" s="59">
        <v>816</v>
      </c>
      <c r="I181" s="59">
        <v>911</v>
      </c>
      <c r="J181" s="203">
        <v>1005</v>
      </c>
      <c r="K181" s="243">
        <v>569</v>
      </c>
      <c r="L181" s="243">
        <v>648</v>
      </c>
      <c r="M181" s="243">
        <v>748</v>
      </c>
      <c r="N181" s="243">
        <v>936</v>
      </c>
      <c r="O181" s="243">
        <v>1210</v>
      </c>
      <c r="P181" s="203">
        <v>1317</v>
      </c>
    </row>
    <row r="182" spans="1:16">
      <c r="A182" t="s">
        <v>230</v>
      </c>
      <c r="B182" t="s">
        <v>805</v>
      </c>
      <c r="C182" t="s">
        <v>230</v>
      </c>
      <c r="E182" s="59">
        <v>598</v>
      </c>
      <c r="F182" s="59">
        <v>642</v>
      </c>
      <c r="G182" s="59">
        <v>771</v>
      </c>
      <c r="H182" s="59">
        <v>890</v>
      </c>
      <c r="I182" s="59">
        <v>993</v>
      </c>
      <c r="J182" s="203">
        <v>1096</v>
      </c>
      <c r="K182" s="243">
        <v>598</v>
      </c>
      <c r="L182" s="243">
        <v>717</v>
      </c>
      <c r="M182" s="243">
        <v>942</v>
      </c>
      <c r="N182" s="243">
        <v>1179</v>
      </c>
      <c r="O182" s="243">
        <v>1296</v>
      </c>
      <c r="P182" s="203">
        <v>1411</v>
      </c>
    </row>
    <row r="183" spans="1:16">
      <c r="A183" s="163" t="s">
        <v>32</v>
      </c>
      <c r="B183" s="163" t="s">
        <v>807</v>
      </c>
      <c r="C183" s="163" t="s">
        <v>32</v>
      </c>
      <c r="E183" s="59">
        <v>511</v>
      </c>
      <c r="F183" s="59">
        <v>548</v>
      </c>
      <c r="G183" s="59">
        <v>657</v>
      </c>
      <c r="H183" s="59">
        <v>759</v>
      </c>
      <c r="I183" s="59">
        <v>847</v>
      </c>
      <c r="J183" s="203">
        <v>935</v>
      </c>
      <c r="K183" s="243">
        <v>539</v>
      </c>
      <c r="L183" s="243">
        <v>685</v>
      </c>
      <c r="M183" s="243">
        <v>832</v>
      </c>
      <c r="N183" s="243">
        <v>979</v>
      </c>
      <c r="O183" s="243">
        <v>1073</v>
      </c>
      <c r="P183" s="203">
        <v>1165</v>
      </c>
    </row>
    <row r="184" spans="1:16">
      <c r="A184" t="s">
        <v>231</v>
      </c>
      <c r="B184" t="s">
        <v>810</v>
      </c>
      <c r="C184" t="s">
        <v>231</v>
      </c>
      <c r="E184" s="59">
        <v>475</v>
      </c>
      <c r="F184" s="59">
        <v>508</v>
      </c>
      <c r="G184" s="59">
        <v>610</v>
      </c>
      <c r="H184" s="59">
        <v>705</v>
      </c>
      <c r="I184" s="59">
        <v>786</v>
      </c>
      <c r="J184" s="203">
        <v>868</v>
      </c>
      <c r="K184" s="243">
        <v>583</v>
      </c>
      <c r="L184" s="243">
        <v>586</v>
      </c>
      <c r="M184" s="243">
        <v>776</v>
      </c>
      <c r="N184" s="243">
        <v>974</v>
      </c>
      <c r="O184" s="243">
        <v>1066</v>
      </c>
      <c r="P184" s="203">
        <v>1158</v>
      </c>
    </row>
    <row r="185" spans="1:16">
      <c r="A185" t="s">
        <v>232</v>
      </c>
      <c r="B185" t="s">
        <v>813</v>
      </c>
      <c r="C185" t="s">
        <v>232</v>
      </c>
      <c r="E185" s="59">
        <v>520</v>
      </c>
      <c r="F185" s="59">
        <v>524</v>
      </c>
      <c r="G185" s="59">
        <v>696</v>
      </c>
      <c r="H185" s="59">
        <v>832</v>
      </c>
      <c r="I185" s="59">
        <v>928</v>
      </c>
      <c r="J185" s="203">
        <v>1024</v>
      </c>
      <c r="K185" s="243">
        <v>520</v>
      </c>
      <c r="L185" s="243">
        <v>524</v>
      </c>
      <c r="M185" s="243">
        <v>696</v>
      </c>
      <c r="N185" s="243">
        <v>881</v>
      </c>
      <c r="O185" s="243">
        <v>1186</v>
      </c>
      <c r="P185" s="203">
        <v>1290</v>
      </c>
    </row>
    <row r="186" spans="1:16">
      <c r="A186" s="163" t="s">
        <v>48</v>
      </c>
      <c r="B186" s="163" t="s">
        <v>815</v>
      </c>
      <c r="C186" s="163" t="s">
        <v>48</v>
      </c>
      <c r="E186" s="59">
        <v>625</v>
      </c>
      <c r="F186" s="59">
        <v>670</v>
      </c>
      <c r="G186" s="59">
        <v>803</v>
      </c>
      <c r="H186" s="59">
        <v>928</v>
      </c>
      <c r="I186" s="59">
        <v>1036</v>
      </c>
      <c r="J186" s="203">
        <v>1143</v>
      </c>
      <c r="K186" s="243">
        <v>671</v>
      </c>
      <c r="L186" s="243">
        <v>770</v>
      </c>
      <c r="M186" s="243">
        <v>973</v>
      </c>
      <c r="N186" s="243">
        <v>1287</v>
      </c>
      <c r="O186" s="243">
        <v>1416</v>
      </c>
      <c r="P186" s="203">
        <v>1544</v>
      </c>
    </row>
    <row r="187" spans="1:16">
      <c r="A187" t="s">
        <v>233</v>
      </c>
      <c r="B187" t="s">
        <v>818</v>
      </c>
      <c r="C187" t="s">
        <v>233</v>
      </c>
      <c r="E187" s="59">
        <v>475</v>
      </c>
      <c r="F187" s="59">
        <v>508</v>
      </c>
      <c r="G187" s="59">
        <v>610</v>
      </c>
      <c r="H187" s="59">
        <v>705</v>
      </c>
      <c r="I187" s="59">
        <v>786</v>
      </c>
      <c r="J187" s="203">
        <v>868</v>
      </c>
      <c r="K187" s="243">
        <v>518</v>
      </c>
      <c r="L187" s="243">
        <v>590</v>
      </c>
      <c r="M187" s="243">
        <v>681</v>
      </c>
      <c r="N187" s="243">
        <v>918</v>
      </c>
      <c r="O187" s="243">
        <v>1066</v>
      </c>
      <c r="P187" s="203">
        <v>1158</v>
      </c>
    </row>
    <row r="188" spans="1:16">
      <c r="A188" t="s">
        <v>234</v>
      </c>
      <c r="B188" t="s">
        <v>821</v>
      </c>
      <c r="C188" t="s">
        <v>234</v>
      </c>
      <c r="E188" s="59">
        <v>522</v>
      </c>
      <c r="F188" s="59">
        <v>560</v>
      </c>
      <c r="G188" s="59">
        <v>672</v>
      </c>
      <c r="H188" s="59">
        <v>776</v>
      </c>
      <c r="I188" s="59">
        <v>866</v>
      </c>
      <c r="J188" s="203">
        <v>956</v>
      </c>
      <c r="K188" s="243">
        <v>574</v>
      </c>
      <c r="L188" s="243">
        <v>640</v>
      </c>
      <c r="M188" s="243">
        <v>754</v>
      </c>
      <c r="N188" s="243">
        <v>951</v>
      </c>
      <c r="O188" s="243">
        <v>1069</v>
      </c>
      <c r="P188" s="203">
        <v>1161</v>
      </c>
    </row>
    <row r="189" spans="1:16">
      <c r="A189" t="s">
        <v>235</v>
      </c>
      <c r="B189" t="s">
        <v>824</v>
      </c>
      <c r="C189" t="s">
        <v>235</v>
      </c>
      <c r="E189" s="59">
        <v>473</v>
      </c>
      <c r="F189" s="59">
        <v>508</v>
      </c>
      <c r="G189" s="59">
        <v>610</v>
      </c>
      <c r="H189" s="59">
        <v>705</v>
      </c>
      <c r="I189" s="59">
        <v>786</v>
      </c>
      <c r="J189" s="203">
        <v>868</v>
      </c>
      <c r="K189" s="243">
        <v>473</v>
      </c>
      <c r="L189" s="243">
        <v>561</v>
      </c>
      <c r="M189" s="243">
        <v>745</v>
      </c>
      <c r="N189" s="243">
        <v>963</v>
      </c>
      <c r="O189" s="243">
        <v>1066</v>
      </c>
      <c r="P189" s="203">
        <v>1158</v>
      </c>
    </row>
    <row r="190" spans="1:16">
      <c r="A190" s="163" t="s">
        <v>23</v>
      </c>
      <c r="B190" s="163" t="s">
        <v>826</v>
      </c>
      <c r="C190" s="163" t="s">
        <v>23</v>
      </c>
      <c r="E190" s="59">
        <v>525</v>
      </c>
      <c r="F190" s="59">
        <v>613</v>
      </c>
      <c r="G190" s="59">
        <v>735</v>
      </c>
      <c r="H190" s="59">
        <v>849</v>
      </c>
      <c r="I190" s="59">
        <v>947</v>
      </c>
      <c r="J190" s="203">
        <v>1045</v>
      </c>
      <c r="K190" s="243">
        <v>525</v>
      </c>
      <c r="L190" s="243">
        <v>632</v>
      </c>
      <c r="M190" s="243">
        <v>828</v>
      </c>
      <c r="N190" s="243">
        <v>1088</v>
      </c>
      <c r="O190" s="243">
        <v>1231</v>
      </c>
      <c r="P190" s="203">
        <v>1340</v>
      </c>
    </row>
    <row r="191" spans="1:16">
      <c r="A191" t="s">
        <v>236</v>
      </c>
      <c r="B191" t="s">
        <v>829</v>
      </c>
      <c r="C191" t="s">
        <v>236</v>
      </c>
      <c r="E191" s="59">
        <v>475</v>
      </c>
      <c r="F191" s="59">
        <v>508</v>
      </c>
      <c r="G191" s="59">
        <v>610</v>
      </c>
      <c r="H191" s="59">
        <v>705</v>
      </c>
      <c r="I191" s="59">
        <v>786</v>
      </c>
      <c r="J191" s="203">
        <v>868</v>
      </c>
      <c r="K191" s="243">
        <v>518</v>
      </c>
      <c r="L191" s="243">
        <v>590</v>
      </c>
      <c r="M191" s="243">
        <v>681</v>
      </c>
      <c r="N191" s="243">
        <v>974</v>
      </c>
      <c r="O191" s="243">
        <v>1066</v>
      </c>
      <c r="P191" s="203">
        <v>1158</v>
      </c>
    </row>
    <row r="192" spans="1:16">
      <c r="A192" t="s">
        <v>237</v>
      </c>
      <c r="B192" t="s">
        <v>832</v>
      </c>
      <c r="C192" t="s">
        <v>237</v>
      </c>
      <c r="E192" s="59">
        <v>511</v>
      </c>
      <c r="F192" s="59">
        <v>538</v>
      </c>
      <c r="G192" s="59">
        <v>656</v>
      </c>
      <c r="H192" s="59">
        <v>758</v>
      </c>
      <c r="I192" s="59">
        <v>846</v>
      </c>
      <c r="J192" s="203">
        <v>933</v>
      </c>
      <c r="K192" s="243">
        <v>535</v>
      </c>
      <c r="L192" s="243">
        <v>538</v>
      </c>
      <c r="M192" s="243">
        <v>681</v>
      </c>
      <c r="N192" s="243">
        <v>991</v>
      </c>
      <c r="O192" s="243">
        <v>1079</v>
      </c>
      <c r="P192" s="203">
        <v>1241</v>
      </c>
    </row>
    <row r="193" spans="1:16">
      <c r="A193" s="163" t="s">
        <v>24</v>
      </c>
      <c r="B193" s="163" t="s">
        <v>834</v>
      </c>
      <c r="C193" s="163" t="s">
        <v>24</v>
      </c>
      <c r="E193" s="59">
        <v>525</v>
      </c>
      <c r="F193" s="59">
        <v>613</v>
      </c>
      <c r="G193" s="59">
        <v>735</v>
      </c>
      <c r="H193" s="59">
        <v>849</v>
      </c>
      <c r="I193" s="59">
        <v>947</v>
      </c>
      <c r="J193" s="203">
        <v>1045</v>
      </c>
      <c r="K193" s="243">
        <v>525</v>
      </c>
      <c r="L193" s="243">
        <v>632</v>
      </c>
      <c r="M193" s="243">
        <v>828</v>
      </c>
      <c r="N193" s="243">
        <v>1088</v>
      </c>
      <c r="O193" s="243">
        <v>1231</v>
      </c>
      <c r="P193" s="203">
        <v>1340</v>
      </c>
    </row>
    <row r="194" spans="1:16">
      <c r="A194" t="s">
        <v>238</v>
      </c>
      <c r="B194" t="s">
        <v>837</v>
      </c>
      <c r="C194" t="s">
        <v>238</v>
      </c>
      <c r="E194" s="59">
        <v>518</v>
      </c>
      <c r="F194" s="59">
        <v>590</v>
      </c>
      <c r="G194" s="59">
        <v>681</v>
      </c>
      <c r="H194" s="59">
        <v>833</v>
      </c>
      <c r="I194" s="59">
        <v>930</v>
      </c>
      <c r="J194" s="203">
        <v>1026</v>
      </c>
      <c r="K194" s="243">
        <v>518</v>
      </c>
      <c r="L194" s="243">
        <v>590</v>
      </c>
      <c r="M194" s="243">
        <v>681</v>
      </c>
      <c r="N194" s="243">
        <v>986</v>
      </c>
      <c r="O194" s="243">
        <v>1079</v>
      </c>
      <c r="P194" s="203">
        <v>1241</v>
      </c>
    </row>
    <row r="195" spans="1:16">
      <c r="A195" t="s">
        <v>239</v>
      </c>
      <c r="B195" t="s">
        <v>840</v>
      </c>
      <c r="C195" t="s">
        <v>239</v>
      </c>
      <c r="E195" s="59">
        <v>475</v>
      </c>
      <c r="F195" s="59">
        <v>508</v>
      </c>
      <c r="G195" s="59">
        <v>610</v>
      </c>
      <c r="H195" s="59">
        <v>705</v>
      </c>
      <c r="I195" s="59">
        <v>786</v>
      </c>
      <c r="J195" s="203">
        <v>868</v>
      </c>
      <c r="K195" s="243">
        <v>518</v>
      </c>
      <c r="L195" s="243">
        <v>590</v>
      </c>
      <c r="M195" s="243">
        <v>681</v>
      </c>
      <c r="N195" s="243">
        <v>974</v>
      </c>
      <c r="O195" s="243">
        <v>1066</v>
      </c>
      <c r="P195" s="203">
        <v>1158</v>
      </c>
    </row>
    <row r="196" spans="1:16">
      <c r="A196" t="s">
        <v>240</v>
      </c>
      <c r="B196" t="s">
        <v>843</v>
      </c>
      <c r="C196" t="s">
        <v>240</v>
      </c>
      <c r="E196" s="59">
        <v>475</v>
      </c>
      <c r="F196" s="59">
        <v>508</v>
      </c>
      <c r="G196" s="59">
        <v>610</v>
      </c>
      <c r="H196" s="59">
        <v>705</v>
      </c>
      <c r="I196" s="59">
        <v>786</v>
      </c>
      <c r="J196" s="203">
        <v>868</v>
      </c>
      <c r="K196" s="243">
        <v>509</v>
      </c>
      <c r="L196" s="243">
        <v>512</v>
      </c>
      <c r="M196" s="243">
        <v>681</v>
      </c>
      <c r="N196" s="243">
        <v>926</v>
      </c>
      <c r="O196" s="243">
        <v>1066</v>
      </c>
      <c r="P196" s="203">
        <v>1158</v>
      </c>
    </row>
    <row r="197" spans="1:16">
      <c r="A197" t="s">
        <v>241</v>
      </c>
      <c r="B197" t="s">
        <v>846</v>
      </c>
      <c r="C197" t="s">
        <v>241</v>
      </c>
      <c r="E197" s="59">
        <v>475</v>
      </c>
      <c r="F197" s="59">
        <v>508</v>
      </c>
      <c r="G197" s="59">
        <v>610</v>
      </c>
      <c r="H197" s="59">
        <v>705</v>
      </c>
      <c r="I197" s="59">
        <v>786</v>
      </c>
      <c r="J197" s="203">
        <v>868</v>
      </c>
      <c r="K197" s="243">
        <v>518</v>
      </c>
      <c r="L197" s="243">
        <v>544</v>
      </c>
      <c r="M197" s="243">
        <v>681</v>
      </c>
      <c r="N197" s="243">
        <v>913</v>
      </c>
      <c r="O197" s="243">
        <v>1066</v>
      </c>
      <c r="P197" s="203">
        <v>1158</v>
      </c>
    </row>
    <row r="198" spans="1:16">
      <c r="A198" t="s">
        <v>242</v>
      </c>
      <c r="B198" t="s">
        <v>849</v>
      </c>
      <c r="C198" t="s">
        <v>242</v>
      </c>
      <c r="E198" s="59">
        <v>475</v>
      </c>
      <c r="F198" s="59">
        <v>508</v>
      </c>
      <c r="G198" s="59">
        <v>610</v>
      </c>
      <c r="H198" s="59">
        <v>705</v>
      </c>
      <c r="I198" s="59">
        <v>786</v>
      </c>
      <c r="J198" s="203">
        <v>868</v>
      </c>
      <c r="K198" s="243">
        <v>553</v>
      </c>
      <c r="L198" s="243">
        <v>630</v>
      </c>
      <c r="M198" s="243">
        <v>727</v>
      </c>
      <c r="N198" s="243">
        <v>952</v>
      </c>
      <c r="O198" s="243">
        <v>1043</v>
      </c>
      <c r="P198" s="203">
        <v>1131</v>
      </c>
    </row>
    <row r="199" spans="1:16">
      <c r="A199" t="s">
        <v>243</v>
      </c>
      <c r="B199" t="s">
        <v>852</v>
      </c>
      <c r="C199" t="s">
        <v>243</v>
      </c>
      <c r="E199" s="59">
        <v>563</v>
      </c>
      <c r="F199" s="59">
        <v>584</v>
      </c>
      <c r="G199" s="59">
        <v>739</v>
      </c>
      <c r="H199" s="59">
        <v>975</v>
      </c>
      <c r="I199" s="59">
        <v>1171</v>
      </c>
      <c r="J199" s="203">
        <v>1346</v>
      </c>
      <c r="K199" s="243">
        <v>563</v>
      </c>
      <c r="L199" s="243">
        <v>584</v>
      </c>
      <c r="M199" s="243">
        <v>739</v>
      </c>
      <c r="N199" s="243">
        <v>975</v>
      </c>
      <c r="O199" s="243">
        <v>1171</v>
      </c>
      <c r="P199" s="203">
        <v>1347</v>
      </c>
    </row>
    <row r="200" spans="1:16">
      <c r="A200" s="163" t="s">
        <v>36</v>
      </c>
      <c r="B200" s="163" t="s">
        <v>854</v>
      </c>
      <c r="C200" s="163" t="s">
        <v>36</v>
      </c>
      <c r="E200" s="59">
        <v>533</v>
      </c>
      <c r="F200" s="59">
        <v>571</v>
      </c>
      <c r="G200" s="59">
        <v>686</v>
      </c>
      <c r="H200" s="59">
        <v>791</v>
      </c>
      <c r="I200" s="59">
        <v>883</v>
      </c>
      <c r="J200" s="203">
        <v>975</v>
      </c>
      <c r="K200" s="243">
        <v>624</v>
      </c>
      <c r="L200" s="243">
        <v>699</v>
      </c>
      <c r="M200" s="243">
        <v>845</v>
      </c>
      <c r="N200" s="243">
        <v>1047</v>
      </c>
      <c r="O200" s="243">
        <v>1148</v>
      </c>
      <c r="P200" s="203">
        <v>1248</v>
      </c>
    </row>
    <row r="201" spans="1:16">
      <c r="A201" s="163" t="s">
        <v>49</v>
      </c>
      <c r="B201" s="163" t="s">
        <v>856</v>
      </c>
      <c r="C201" s="163" t="s">
        <v>49</v>
      </c>
      <c r="E201" s="59">
        <v>642</v>
      </c>
      <c r="F201" s="59">
        <v>688</v>
      </c>
      <c r="G201" s="59">
        <v>826</v>
      </c>
      <c r="H201" s="59">
        <v>954</v>
      </c>
      <c r="I201" s="59">
        <v>1065</v>
      </c>
      <c r="J201" s="203">
        <v>1175</v>
      </c>
      <c r="K201" s="243">
        <v>689</v>
      </c>
      <c r="L201" s="243">
        <v>837</v>
      </c>
      <c r="M201" s="243">
        <v>1031</v>
      </c>
      <c r="N201" s="243">
        <v>1330</v>
      </c>
      <c r="O201" s="243">
        <v>1464</v>
      </c>
      <c r="P201" s="203">
        <v>1597</v>
      </c>
    </row>
    <row r="202" spans="1:16">
      <c r="A202" t="s">
        <v>244</v>
      </c>
      <c r="B202" t="s">
        <v>859</v>
      </c>
      <c r="C202" t="s">
        <v>244</v>
      </c>
      <c r="E202" s="59">
        <v>475</v>
      </c>
      <c r="F202" s="59">
        <v>508</v>
      </c>
      <c r="G202" s="59">
        <v>610</v>
      </c>
      <c r="H202" s="59">
        <v>705</v>
      </c>
      <c r="I202" s="59">
        <v>786</v>
      </c>
      <c r="J202" s="203">
        <v>868</v>
      </c>
      <c r="K202" s="243">
        <v>510</v>
      </c>
      <c r="L202" s="243">
        <v>514</v>
      </c>
      <c r="M202" s="243">
        <v>683</v>
      </c>
      <c r="N202" s="243">
        <v>869</v>
      </c>
      <c r="O202" s="243">
        <v>941</v>
      </c>
      <c r="P202" s="203">
        <v>1082</v>
      </c>
    </row>
    <row r="203" spans="1:16">
      <c r="A203" s="163" t="s">
        <v>245</v>
      </c>
      <c r="B203" s="163" t="s">
        <v>862</v>
      </c>
      <c r="C203" s="163" t="s">
        <v>245</v>
      </c>
      <c r="E203" s="59">
        <v>518</v>
      </c>
      <c r="F203" s="59">
        <v>546</v>
      </c>
      <c r="G203" s="59">
        <v>666</v>
      </c>
      <c r="H203" s="59">
        <v>770</v>
      </c>
      <c r="I203" s="59">
        <v>858</v>
      </c>
      <c r="J203" s="203">
        <v>948</v>
      </c>
      <c r="K203" s="243">
        <v>522</v>
      </c>
      <c r="L203" s="243">
        <v>546</v>
      </c>
      <c r="M203" s="243">
        <v>726</v>
      </c>
      <c r="N203" s="243">
        <v>971</v>
      </c>
      <c r="O203" s="243">
        <v>1001</v>
      </c>
      <c r="P203" s="203">
        <v>1151</v>
      </c>
    </row>
    <row r="204" spans="1:16">
      <c r="A204" t="s">
        <v>246</v>
      </c>
      <c r="B204" t="s">
        <v>865</v>
      </c>
      <c r="C204" t="s">
        <v>246</v>
      </c>
      <c r="E204" s="59">
        <v>475</v>
      </c>
      <c r="F204" s="59">
        <v>508</v>
      </c>
      <c r="G204" s="59">
        <v>610</v>
      </c>
      <c r="H204" s="59">
        <v>705</v>
      </c>
      <c r="I204" s="59">
        <v>786</v>
      </c>
      <c r="J204" s="203">
        <v>868</v>
      </c>
      <c r="K204" s="243">
        <v>534</v>
      </c>
      <c r="L204" s="243">
        <v>538</v>
      </c>
      <c r="M204" s="243">
        <v>715</v>
      </c>
      <c r="N204" s="243">
        <v>894</v>
      </c>
      <c r="O204" s="243">
        <v>1066</v>
      </c>
      <c r="P204" s="203">
        <v>1158</v>
      </c>
    </row>
    <row r="205" spans="1:16">
      <c r="A205" t="s">
        <v>247</v>
      </c>
      <c r="B205" t="s">
        <v>868</v>
      </c>
      <c r="C205" t="s">
        <v>247</v>
      </c>
      <c r="E205" s="59">
        <v>475</v>
      </c>
      <c r="F205" s="59">
        <v>508</v>
      </c>
      <c r="G205" s="59">
        <v>610</v>
      </c>
      <c r="H205" s="59">
        <v>705</v>
      </c>
      <c r="I205" s="59">
        <v>786</v>
      </c>
      <c r="J205" s="203">
        <v>868</v>
      </c>
      <c r="K205" s="243">
        <v>539</v>
      </c>
      <c r="L205" s="243">
        <v>542</v>
      </c>
      <c r="M205" s="243">
        <v>721</v>
      </c>
      <c r="N205" s="243">
        <v>972</v>
      </c>
      <c r="O205" s="243">
        <v>1066</v>
      </c>
      <c r="P205" s="203">
        <v>1158</v>
      </c>
    </row>
    <row r="206" spans="1:16">
      <c r="A206" s="163" t="s">
        <v>58</v>
      </c>
      <c r="B206" s="163" t="s">
        <v>870</v>
      </c>
      <c r="C206" s="163" t="s">
        <v>58</v>
      </c>
      <c r="E206" s="59">
        <v>509</v>
      </c>
      <c r="F206" s="59">
        <v>512</v>
      </c>
      <c r="G206" s="59">
        <v>681</v>
      </c>
      <c r="H206" s="59">
        <v>901</v>
      </c>
      <c r="I206" s="59">
        <v>939</v>
      </c>
      <c r="J206" s="203">
        <v>1080</v>
      </c>
      <c r="K206" s="243">
        <v>509</v>
      </c>
      <c r="L206" s="243">
        <v>512</v>
      </c>
      <c r="M206" s="243">
        <v>681</v>
      </c>
      <c r="N206" s="243">
        <v>935</v>
      </c>
      <c r="O206" s="243">
        <v>939</v>
      </c>
      <c r="P206" s="203">
        <v>1080</v>
      </c>
    </row>
    <row r="207" spans="1:16">
      <c r="A207" s="163" t="s">
        <v>39</v>
      </c>
      <c r="B207" s="163" t="s">
        <v>872</v>
      </c>
      <c r="C207" s="163" t="s">
        <v>39</v>
      </c>
      <c r="E207" s="59">
        <v>543</v>
      </c>
      <c r="F207" s="59">
        <v>582</v>
      </c>
      <c r="G207" s="59">
        <v>698</v>
      </c>
      <c r="H207" s="59">
        <v>807</v>
      </c>
      <c r="I207" s="59">
        <v>901</v>
      </c>
      <c r="J207" s="203">
        <v>994</v>
      </c>
      <c r="K207" s="243">
        <v>693</v>
      </c>
      <c r="L207" s="243">
        <v>743</v>
      </c>
      <c r="M207" s="243">
        <v>893</v>
      </c>
      <c r="N207" s="243">
        <v>1024</v>
      </c>
      <c r="O207" s="243">
        <v>1123</v>
      </c>
      <c r="P207" s="203">
        <v>1220</v>
      </c>
    </row>
    <row r="208" spans="1:16">
      <c r="A208" t="s">
        <v>248</v>
      </c>
      <c r="B208" t="s">
        <v>875</v>
      </c>
      <c r="C208" t="s">
        <v>248</v>
      </c>
      <c r="E208" s="59">
        <v>475</v>
      </c>
      <c r="F208" s="59">
        <v>508</v>
      </c>
      <c r="G208" s="59">
        <v>610</v>
      </c>
      <c r="H208" s="59">
        <v>705</v>
      </c>
      <c r="I208" s="59">
        <v>786</v>
      </c>
      <c r="J208" s="203">
        <v>868</v>
      </c>
      <c r="K208" s="243">
        <v>518</v>
      </c>
      <c r="L208" s="243">
        <v>538</v>
      </c>
      <c r="M208" s="243">
        <v>681</v>
      </c>
      <c r="N208" s="243">
        <v>974</v>
      </c>
      <c r="O208" s="243">
        <v>1066</v>
      </c>
      <c r="P208" s="203">
        <v>1158</v>
      </c>
    </row>
    <row r="209" spans="1:16">
      <c r="A209" t="s">
        <v>249</v>
      </c>
      <c r="B209" t="s">
        <v>878</v>
      </c>
      <c r="C209" t="s">
        <v>249</v>
      </c>
      <c r="E209" s="59">
        <v>509</v>
      </c>
      <c r="F209" s="59">
        <v>512</v>
      </c>
      <c r="G209" s="59">
        <v>681</v>
      </c>
      <c r="H209" s="59">
        <v>836</v>
      </c>
      <c r="I209" s="59">
        <v>932</v>
      </c>
      <c r="J209" s="203">
        <v>1029</v>
      </c>
      <c r="K209" s="243">
        <v>509</v>
      </c>
      <c r="L209" s="243">
        <v>512</v>
      </c>
      <c r="M209" s="243">
        <v>681</v>
      </c>
      <c r="N209" s="243">
        <v>991</v>
      </c>
      <c r="O209" s="243">
        <v>1079</v>
      </c>
      <c r="P209" s="203">
        <v>1241</v>
      </c>
    </row>
    <row r="210" spans="1:16">
      <c r="A210" t="s">
        <v>250</v>
      </c>
      <c r="B210" t="s">
        <v>881</v>
      </c>
      <c r="C210" t="s">
        <v>250</v>
      </c>
      <c r="E210" s="59">
        <v>533</v>
      </c>
      <c r="F210" s="59">
        <v>571</v>
      </c>
      <c r="G210" s="59">
        <v>686</v>
      </c>
      <c r="H210" s="59">
        <v>793</v>
      </c>
      <c r="I210" s="59">
        <v>885</v>
      </c>
      <c r="J210" s="203">
        <v>976</v>
      </c>
      <c r="K210" s="243">
        <v>658</v>
      </c>
      <c r="L210" s="243">
        <v>662</v>
      </c>
      <c r="M210" s="243">
        <v>838</v>
      </c>
      <c r="N210" s="243">
        <v>1029</v>
      </c>
      <c r="O210" s="243">
        <v>1128</v>
      </c>
      <c r="P210" s="203">
        <v>1226</v>
      </c>
    </row>
    <row r="211" spans="1:16">
      <c r="A211" t="s">
        <v>251</v>
      </c>
      <c r="B211" t="s">
        <v>884</v>
      </c>
      <c r="C211" t="s">
        <v>251</v>
      </c>
      <c r="E211" s="59">
        <v>518</v>
      </c>
      <c r="F211" s="59">
        <v>585</v>
      </c>
      <c r="G211" s="59">
        <v>681</v>
      </c>
      <c r="H211" s="59">
        <v>811</v>
      </c>
      <c r="I211" s="59">
        <v>905</v>
      </c>
      <c r="J211" s="203">
        <v>998</v>
      </c>
      <c r="K211" s="243">
        <v>518</v>
      </c>
      <c r="L211" s="243">
        <v>590</v>
      </c>
      <c r="M211" s="243">
        <v>681</v>
      </c>
      <c r="N211" s="243">
        <v>991</v>
      </c>
      <c r="O211" s="243">
        <v>1128</v>
      </c>
      <c r="P211" s="203">
        <v>1226</v>
      </c>
    </row>
    <row r="212" spans="1:16">
      <c r="A212" t="s">
        <v>252</v>
      </c>
      <c r="B212" t="s">
        <v>887</v>
      </c>
      <c r="C212" t="s">
        <v>252</v>
      </c>
      <c r="E212" s="59">
        <v>475</v>
      </c>
      <c r="F212" s="59">
        <v>508</v>
      </c>
      <c r="G212" s="59">
        <v>610</v>
      </c>
      <c r="H212" s="59">
        <v>705</v>
      </c>
      <c r="I212" s="59">
        <v>786</v>
      </c>
      <c r="J212" s="203">
        <v>868</v>
      </c>
      <c r="K212" s="243">
        <v>509</v>
      </c>
      <c r="L212" s="243">
        <v>512</v>
      </c>
      <c r="M212" s="243">
        <v>681</v>
      </c>
      <c r="N212" s="243">
        <v>876</v>
      </c>
      <c r="O212" s="243">
        <v>961</v>
      </c>
      <c r="P212" s="203">
        <v>1105</v>
      </c>
    </row>
    <row r="213" spans="1:16">
      <c r="A213" t="s">
        <v>253</v>
      </c>
      <c r="B213" t="s">
        <v>890</v>
      </c>
      <c r="C213" t="s">
        <v>253</v>
      </c>
      <c r="E213" s="59">
        <v>518</v>
      </c>
      <c r="F213" s="59">
        <v>529</v>
      </c>
      <c r="G213" s="59">
        <v>681</v>
      </c>
      <c r="H213" s="59">
        <v>800</v>
      </c>
      <c r="I213" s="59">
        <v>892</v>
      </c>
      <c r="J213" s="203">
        <v>984</v>
      </c>
      <c r="K213" s="243">
        <v>518</v>
      </c>
      <c r="L213" s="243">
        <v>529</v>
      </c>
      <c r="M213" s="243">
        <v>681</v>
      </c>
      <c r="N213" s="243">
        <v>959</v>
      </c>
      <c r="O213" s="243">
        <v>1079</v>
      </c>
      <c r="P213" s="203">
        <v>1241</v>
      </c>
    </row>
    <row r="214" spans="1:16">
      <c r="A214" s="163" t="s">
        <v>86</v>
      </c>
      <c r="B214" s="163" t="s">
        <v>893</v>
      </c>
      <c r="C214" s="163" t="s">
        <v>86</v>
      </c>
      <c r="E214" s="59">
        <v>540</v>
      </c>
      <c r="F214" s="59">
        <v>578</v>
      </c>
      <c r="G214" s="59">
        <v>693</v>
      </c>
      <c r="H214" s="59">
        <v>801</v>
      </c>
      <c r="I214" s="59">
        <v>893</v>
      </c>
      <c r="J214" s="203">
        <v>986</v>
      </c>
      <c r="K214" s="243">
        <v>626</v>
      </c>
      <c r="L214" s="243">
        <v>696</v>
      </c>
      <c r="M214" s="243">
        <v>853</v>
      </c>
      <c r="N214" s="243">
        <v>1067</v>
      </c>
      <c r="O214" s="243">
        <v>1171</v>
      </c>
      <c r="P214" s="203">
        <v>1274</v>
      </c>
    </row>
    <row r="215" spans="1:16">
      <c r="A215" t="s">
        <v>254</v>
      </c>
      <c r="B215" t="s">
        <v>896</v>
      </c>
      <c r="C215" t="s">
        <v>254</v>
      </c>
      <c r="E215" s="59">
        <v>461</v>
      </c>
      <c r="F215" s="59">
        <v>551</v>
      </c>
      <c r="G215" s="59">
        <v>681</v>
      </c>
      <c r="H215" s="59">
        <v>918</v>
      </c>
      <c r="I215" s="59">
        <v>1023</v>
      </c>
      <c r="J215" s="203">
        <v>1130</v>
      </c>
      <c r="K215" s="243">
        <v>461</v>
      </c>
      <c r="L215" s="243">
        <v>551</v>
      </c>
      <c r="M215" s="243">
        <v>681</v>
      </c>
      <c r="N215" s="243">
        <v>922</v>
      </c>
      <c r="O215" s="243">
        <v>1177</v>
      </c>
      <c r="P215" s="203">
        <v>1354</v>
      </c>
    </row>
    <row r="216" spans="1:16">
      <c r="A216" t="s">
        <v>255</v>
      </c>
      <c r="B216" t="s">
        <v>899</v>
      </c>
      <c r="C216" t="s">
        <v>255</v>
      </c>
      <c r="E216" s="59">
        <v>475</v>
      </c>
      <c r="F216" s="59">
        <v>508</v>
      </c>
      <c r="G216" s="59">
        <v>610</v>
      </c>
      <c r="H216" s="59">
        <v>705</v>
      </c>
      <c r="I216" s="59">
        <v>786</v>
      </c>
      <c r="J216" s="203">
        <v>868</v>
      </c>
      <c r="K216" s="243">
        <v>518</v>
      </c>
      <c r="L216" s="243">
        <v>530</v>
      </c>
      <c r="M216" s="243">
        <v>681</v>
      </c>
      <c r="N216" s="243">
        <v>879</v>
      </c>
      <c r="O216" s="243">
        <v>1066</v>
      </c>
      <c r="P216" s="203">
        <v>1158</v>
      </c>
    </row>
    <row r="217" spans="1:16">
      <c r="A217" t="s">
        <v>256</v>
      </c>
      <c r="B217" t="s">
        <v>902</v>
      </c>
      <c r="C217" t="s">
        <v>256</v>
      </c>
      <c r="E217" s="59">
        <v>478</v>
      </c>
      <c r="F217" s="59">
        <v>512</v>
      </c>
      <c r="G217" s="59">
        <v>615</v>
      </c>
      <c r="H217" s="59">
        <v>710</v>
      </c>
      <c r="I217" s="59">
        <v>792</v>
      </c>
      <c r="J217" s="203">
        <v>874</v>
      </c>
      <c r="K217" s="243">
        <v>509</v>
      </c>
      <c r="L217" s="243">
        <v>512</v>
      </c>
      <c r="M217" s="243">
        <v>681</v>
      </c>
      <c r="N217" s="243">
        <v>935</v>
      </c>
      <c r="O217" s="243">
        <v>939</v>
      </c>
      <c r="P217" s="203">
        <v>1080</v>
      </c>
    </row>
    <row r="218" spans="1:16">
      <c r="A218" t="s">
        <v>257</v>
      </c>
      <c r="B218" t="s">
        <v>905</v>
      </c>
      <c r="C218" t="s">
        <v>257</v>
      </c>
      <c r="E218" s="59">
        <v>520</v>
      </c>
      <c r="F218" s="59">
        <v>556</v>
      </c>
      <c r="G218" s="59">
        <v>667</v>
      </c>
      <c r="H218" s="59">
        <v>771</v>
      </c>
      <c r="I218" s="59">
        <v>860</v>
      </c>
      <c r="J218" s="203">
        <v>949</v>
      </c>
      <c r="K218" s="243">
        <v>573</v>
      </c>
      <c r="L218" s="243">
        <v>594</v>
      </c>
      <c r="M218" s="243">
        <v>752</v>
      </c>
      <c r="N218" s="243">
        <v>941</v>
      </c>
      <c r="O218" s="243">
        <v>1148</v>
      </c>
      <c r="P218" s="203">
        <v>1248</v>
      </c>
    </row>
    <row r="219" spans="1:16">
      <c r="A219" t="s">
        <v>258</v>
      </c>
      <c r="B219" t="s">
        <v>908</v>
      </c>
      <c r="C219" t="s">
        <v>258</v>
      </c>
      <c r="E219" s="59">
        <v>518</v>
      </c>
      <c r="F219" s="59">
        <v>538</v>
      </c>
      <c r="G219" s="59">
        <v>671</v>
      </c>
      <c r="H219" s="59">
        <v>775</v>
      </c>
      <c r="I219" s="59">
        <v>865</v>
      </c>
      <c r="J219" s="203">
        <v>954</v>
      </c>
      <c r="K219" s="243">
        <v>518</v>
      </c>
      <c r="L219" s="243">
        <v>538</v>
      </c>
      <c r="M219" s="243">
        <v>681</v>
      </c>
      <c r="N219" s="243">
        <v>899</v>
      </c>
      <c r="O219" s="243">
        <v>1079</v>
      </c>
      <c r="P219" s="203">
        <v>1220</v>
      </c>
    </row>
    <row r="220" spans="1:16">
      <c r="A220" t="s">
        <v>259</v>
      </c>
      <c r="B220" t="s">
        <v>911</v>
      </c>
      <c r="C220" t="s">
        <v>259</v>
      </c>
      <c r="E220" s="59">
        <v>518</v>
      </c>
      <c r="F220" s="59">
        <v>586</v>
      </c>
      <c r="G220" s="59">
        <v>681</v>
      </c>
      <c r="H220" s="59">
        <v>812</v>
      </c>
      <c r="I220" s="59">
        <v>906</v>
      </c>
      <c r="J220" s="203">
        <v>1000</v>
      </c>
      <c r="K220" s="243">
        <v>518</v>
      </c>
      <c r="L220" s="243">
        <v>590</v>
      </c>
      <c r="M220" s="243">
        <v>681</v>
      </c>
      <c r="N220" s="243">
        <v>934</v>
      </c>
      <c r="O220" s="243">
        <v>1079</v>
      </c>
      <c r="P220" s="203">
        <v>1241</v>
      </c>
    </row>
    <row r="221" spans="1:16">
      <c r="A221" t="s">
        <v>260</v>
      </c>
      <c r="B221" t="s">
        <v>914</v>
      </c>
      <c r="C221" t="s">
        <v>260</v>
      </c>
      <c r="E221" s="59">
        <v>475</v>
      </c>
      <c r="F221" s="59">
        <v>508</v>
      </c>
      <c r="G221" s="59">
        <v>610</v>
      </c>
      <c r="H221" s="59">
        <v>705</v>
      </c>
      <c r="I221" s="59">
        <v>786</v>
      </c>
      <c r="J221" s="203">
        <v>868</v>
      </c>
      <c r="K221" s="243">
        <v>518</v>
      </c>
      <c r="L221" s="243">
        <v>528</v>
      </c>
      <c r="M221" s="243">
        <v>681</v>
      </c>
      <c r="N221" s="243">
        <v>888</v>
      </c>
      <c r="O221" s="243">
        <v>1066</v>
      </c>
      <c r="P221" s="203">
        <v>1158</v>
      </c>
    </row>
    <row r="222" spans="1:16">
      <c r="A222" s="163" t="s">
        <v>50</v>
      </c>
      <c r="B222" s="163" t="s">
        <v>916</v>
      </c>
      <c r="C222" s="163" t="s">
        <v>50</v>
      </c>
      <c r="E222" s="59">
        <v>625</v>
      </c>
      <c r="F222" s="59">
        <v>670</v>
      </c>
      <c r="G222" s="59">
        <v>803</v>
      </c>
      <c r="H222" s="59">
        <v>928</v>
      </c>
      <c r="I222" s="59">
        <v>1036</v>
      </c>
      <c r="J222" s="203">
        <v>1143</v>
      </c>
      <c r="K222" s="243">
        <v>671</v>
      </c>
      <c r="L222" s="243">
        <v>770</v>
      </c>
      <c r="M222" s="243">
        <v>973</v>
      </c>
      <c r="N222" s="243">
        <v>1287</v>
      </c>
      <c r="O222" s="243">
        <v>1416</v>
      </c>
      <c r="P222" s="203">
        <v>1544</v>
      </c>
    </row>
    <row r="223" spans="1:16">
      <c r="A223" s="163" t="s">
        <v>19</v>
      </c>
      <c r="B223" s="163" t="s">
        <v>918</v>
      </c>
      <c r="C223" s="163" t="s">
        <v>19</v>
      </c>
      <c r="E223" s="59">
        <v>507</v>
      </c>
      <c r="F223" s="59">
        <v>543</v>
      </c>
      <c r="G223" s="59">
        <v>652</v>
      </c>
      <c r="H223" s="59">
        <v>754</v>
      </c>
      <c r="I223" s="59">
        <v>841</v>
      </c>
      <c r="J223" s="203">
        <v>928</v>
      </c>
      <c r="K223" s="243">
        <v>566</v>
      </c>
      <c r="L223" s="243">
        <v>617</v>
      </c>
      <c r="M223" s="243">
        <v>820</v>
      </c>
      <c r="N223" s="243">
        <v>1022</v>
      </c>
      <c r="O223" s="243">
        <v>1120</v>
      </c>
      <c r="P223" s="203">
        <v>1217</v>
      </c>
    </row>
    <row r="224" spans="1:16">
      <c r="A224" t="s">
        <v>261</v>
      </c>
      <c r="B224" t="s">
        <v>921</v>
      </c>
      <c r="C224" t="s">
        <v>261</v>
      </c>
      <c r="E224" s="59">
        <v>475</v>
      </c>
      <c r="F224" s="59">
        <v>508</v>
      </c>
      <c r="G224" s="59">
        <v>610</v>
      </c>
      <c r="H224" s="59">
        <v>705</v>
      </c>
      <c r="I224" s="59">
        <v>786</v>
      </c>
      <c r="J224" s="203">
        <v>868</v>
      </c>
      <c r="K224" s="243">
        <v>561</v>
      </c>
      <c r="L224" s="243">
        <v>582</v>
      </c>
      <c r="M224" s="243">
        <v>737</v>
      </c>
      <c r="N224" s="243">
        <v>974</v>
      </c>
      <c r="O224" s="243">
        <v>1066</v>
      </c>
      <c r="P224" s="203">
        <v>1158</v>
      </c>
    </row>
    <row r="225" spans="1:16">
      <c r="A225" t="s">
        <v>262</v>
      </c>
      <c r="B225" t="s">
        <v>924</v>
      </c>
      <c r="C225" t="s">
        <v>262</v>
      </c>
      <c r="E225" s="59">
        <v>475</v>
      </c>
      <c r="F225" s="59">
        <v>508</v>
      </c>
      <c r="G225" s="59">
        <v>610</v>
      </c>
      <c r="H225" s="59">
        <v>705</v>
      </c>
      <c r="I225" s="59">
        <v>786</v>
      </c>
      <c r="J225" s="203">
        <v>868</v>
      </c>
      <c r="K225" s="243">
        <v>545</v>
      </c>
      <c r="L225" s="243">
        <v>548</v>
      </c>
      <c r="M225" s="243">
        <v>729</v>
      </c>
      <c r="N225" s="243">
        <v>974</v>
      </c>
      <c r="O225" s="243">
        <v>1066</v>
      </c>
      <c r="P225" s="203">
        <v>1158</v>
      </c>
    </row>
    <row r="226" spans="1:16">
      <c r="A226" t="s">
        <v>263</v>
      </c>
      <c r="B226" t="s">
        <v>927</v>
      </c>
      <c r="C226" t="s">
        <v>263</v>
      </c>
      <c r="E226" s="59">
        <v>475</v>
      </c>
      <c r="F226" s="59">
        <v>508</v>
      </c>
      <c r="G226" s="59">
        <v>610</v>
      </c>
      <c r="H226" s="59">
        <v>705</v>
      </c>
      <c r="I226" s="59">
        <v>786</v>
      </c>
      <c r="J226" s="203">
        <v>868</v>
      </c>
      <c r="K226" s="243">
        <v>518</v>
      </c>
      <c r="L226" s="243">
        <v>538</v>
      </c>
      <c r="M226" s="243">
        <v>681</v>
      </c>
      <c r="N226" s="243">
        <v>899</v>
      </c>
      <c r="O226" s="243">
        <v>1066</v>
      </c>
      <c r="P226" s="203">
        <v>1158</v>
      </c>
    </row>
    <row r="227" spans="1:16">
      <c r="A227" t="s">
        <v>264</v>
      </c>
      <c r="B227" t="s">
        <v>930</v>
      </c>
      <c r="C227" t="s">
        <v>264</v>
      </c>
      <c r="E227" s="59">
        <v>475</v>
      </c>
      <c r="F227" s="59">
        <v>508</v>
      </c>
      <c r="G227" s="59">
        <v>610</v>
      </c>
      <c r="H227" s="59">
        <v>705</v>
      </c>
      <c r="I227" s="59">
        <v>786</v>
      </c>
      <c r="J227" s="203">
        <v>868</v>
      </c>
      <c r="K227" s="243">
        <v>537</v>
      </c>
      <c r="L227" s="243">
        <v>541</v>
      </c>
      <c r="M227" s="243">
        <v>719</v>
      </c>
      <c r="N227" s="243">
        <v>900</v>
      </c>
      <c r="O227" s="243">
        <v>1066</v>
      </c>
      <c r="P227" s="203">
        <v>1158</v>
      </c>
    </row>
    <row r="228" spans="1:16">
      <c r="A228" s="163" t="s">
        <v>76</v>
      </c>
      <c r="B228" s="163" t="s">
        <v>932</v>
      </c>
      <c r="C228" s="163" t="s">
        <v>76</v>
      </c>
      <c r="E228" s="59">
        <v>537</v>
      </c>
      <c r="F228" s="59">
        <v>576</v>
      </c>
      <c r="G228" s="59">
        <v>691</v>
      </c>
      <c r="H228" s="59">
        <v>798</v>
      </c>
      <c r="I228" s="59">
        <v>891</v>
      </c>
      <c r="J228" s="203">
        <v>983</v>
      </c>
      <c r="K228" s="243">
        <v>618</v>
      </c>
      <c r="L228" s="243">
        <v>758</v>
      </c>
      <c r="M228" s="243">
        <v>953</v>
      </c>
      <c r="N228" s="243">
        <v>1092</v>
      </c>
      <c r="O228" s="243">
        <v>1199</v>
      </c>
      <c r="P228" s="203">
        <v>1304</v>
      </c>
    </row>
    <row r="229" spans="1:16">
      <c r="A229" s="163" t="s">
        <v>28</v>
      </c>
      <c r="B229" s="163" t="s">
        <v>934</v>
      </c>
      <c r="C229" s="163" t="s">
        <v>28</v>
      </c>
      <c r="E229" s="59">
        <v>712</v>
      </c>
      <c r="F229" s="59">
        <v>763</v>
      </c>
      <c r="G229" s="59">
        <v>916</v>
      </c>
      <c r="H229" s="59">
        <v>1058</v>
      </c>
      <c r="I229" s="59">
        <v>1181</v>
      </c>
      <c r="J229" s="203">
        <v>1303</v>
      </c>
      <c r="K229" s="243">
        <v>799</v>
      </c>
      <c r="L229" s="243">
        <v>968</v>
      </c>
      <c r="M229" s="243">
        <v>1195</v>
      </c>
      <c r="N229" s="243">
        <v>1481</v>
      </c>
      <c r="O229" s="243">
        <v>1633</v>
      </c>
      <c r="P229" s="203">
        <v>1782</v>
      </c>
    </row>
    <row r="230" spans="1:16">
      <c r="A230" t="s">
        <v>265</v>
      </c>
      <c r="B230" t="s">
        <v>937</v>
      </c>
      <c r="C230" t="s">
        <v>265</v>
      </c>
      <c r="E230" s="59">
        <v>475</v>
      </c>
      <c r="F230" s="59">
        <v>508</v>
      </c>
      <c r="G230" s="59">
        <v>610</v>
      </c>
      <c r="H230" s="59">
        <v>705</v>
      </c>
      <c r="I230" s="59">
        <v>786</v>
      </c>
      <c r="J230" s="203">
        <v>868</v>
      </c>
      <c r="K230" s="243">
        <v>561</v>
      </c>
      <c r="L230" s="243">
        <v>565</v>
      </c>
      <c r="M230" s="243">
        <v>751</v>
      </c>
      <c r="N230" s="243">
        <v>949</v>
      </c>
      <c r="O230" s="243">
        <v>1080</v>
      </c>
      <c r="P230" s="203">
        <v>1173</v>
      </c>
    </row>
    <row r="231" spans="1:16">
      <c r="A231" t="s">
        <v>85</v>
      </c>
      <c r="B231" t="s">
        <v>940</v>
      </c>
      <c r="C231" t="s">
        <v>85</v>
      </c>
      <c r="E231" s="59">
        <v>475</v>
      </c>
      <c r="F231" s="59">
        <v>508</v>
      </c>
      <c r="G231" s="59">
        <v>610</v>
      </c>
      <c r="H231" s="59">
        <v>705</v>
      </c>
      <c r="I231" s="59">
        <v>786</v>
      </c>
      <c r="J231" s="203">
        <v>868</v>
      </c>
      <c r="K231" s="243">
        <v>525</v>
      </c>
      <c r="L231" s="243">
        <v>565</v>
      </c>
      <c r="M231" s="243">
        <v>689</v>
      </c>
      <c r="N231" s="243">
        <v>974</v>
      </c>
      <c r="O231" s="243">
        <v>1009</v>
      </c>
      <c r="P231" s="203">
        <v>1158</v>
      </c>
    </row>
    <row r="232" spans="1:16">
      <c r="A232" s="163" t="s">
        <v>67</v>
      </c>
      <c r="B232" s="163" t="s">
        <v>942</v>
      </c>
      <c r="C232" s="163" t="s">
        <v>67</v>
      </c>
      <c r="E232" s="59">
        <v>528</v>
      </c>
      <c r="F232" s="59">
        <v>566</v>
      </c>
      <c r="G232" s="59">
        <v>678</v>
      </c>
      <c r="H232" s="59">
        <v>784</v>
      </c>
      <c r="I232" s="59">
        <v>875</v>
      </c>
      <c r="J232" s="203">
        <v>965</v>
      </c>
      <c r="K232" s="243">
        <v>653</v>
      </c>
      <c r="L232" s="243">
        <v>720</v>
      </c>
      <c r="M232" s="243">
        <v>855</v>
      </c>
      <c r="N232" s="243">
        <v>1077</v>
      </c>
      <c r="O232" s="243">
        <v>1181</v>
      </c>
      <c r="P232" s="203">
        <v>1285</v>
      </c>
    </row>
    <row r="233" spans="1:16">
      <c r="A233" t="s">
        <v>266</v>
      </c>
      <c r="B233" t="s">
        <v>945</v>
      </c>
      <c r="C233" t="s">
        <v>266</v>
      </c>
      <c r="E233" s="59">
        <v>518</v>
      </c>
      <c r="F233" s="59">
        <v>538</v>
      </c>
      <c r="G233" s="59">
        <v>681</v>
      </c>
      <c r="H233" s="59">
        <v>816</v>
      </c>
      <c r="I233" s="59">
        <v>911</v>
      </c>
      <c r="J233" s="203">
        <v>1005</v>
      </c>
      <c r="K233" s="243">
        <v>518</v>
      </c>
      <c r="L233" s="243">
        <v>538</v>
      </c>
      <c r="M233" s="243">
        <v>681</v>
      </c>
      <c r="N233" s="243">
        <v>991</v>
      </c>
      <c r="O233" s="243">
        <v>1079</v>
      </c>
      <c r="P233" s="203">
        <v>1241</v>
      </c>
    </row>
    <row r="234" spans="1:16">
      <c r="A234" t="s">
        <v>267</v>
      </c>
      <c r="B234" t="s">
        <v>948</v>
      </c>
      <c r="C234" t="s">
        <v>267</v>
      </c>
      <c r="E234" s="59">
        <v>475</v>
      </c>
      <c r="F234" s="59">
        <v>508</v>
      </c>
      <c r="G234" s="59">
        <v>610</v>
      </c>
      <c r="H234" s="59">
        <v>705</v>
      </c>
      <c r="I234" s="59">
        <v>786</v>
      </c>
      <c r="J234" s="203">
        <v>868</v>
      </c>
      <c r="K234" s="243">
        <v>574</v>
      </c>
      <c r="L234" s="243">
        <v>602</v>
      </c>
      <c r="M234" s="243">
        <v>695</v>
      </c>
      <c r="N234" s="243">
        <v>945</v>
      </c>
      <c r="O234" s="243">
        <v>1066</v>
      </c>
      <c r="P234" s="203">
        <v>1158</v>
      </c>
    </row>
    <row r="235" spans="1:16">
      <c r="A235" t="s">
        <v>269</v>
      </c>
      <c r="B235" t="s">
        <v>951</v>
      </c>
      <c r="C235" t="s">
        <v>269</v>
      </c>
      <c r="E235" s="59">
        <v>475</v>
      </c>
      <c r="F235" s="59">
        <v>508</v>
      </c>
      <c r="G235" s="59">
        <v>610</v>
      </c>
      <c r="H235" s="59">
        <v>705</v>
      </c>
      <c r="I235" s="59">
        <v>786</v>
      </c>
      <c r="J235" s="203">
        <v>868</v>
      </c>
      <c r="K235" s="243">
        <v>566</v>
      </c>
      <c r="L235" s="243">
        <v>579</v>
      </c>
      <c r="M235" s="243">
        <v>743</v>
      </c>
      <c r="N235" s="243">
        <v>974</v>
      </c>
      <c r="O235" s="243">
        <v>1066</v>
      </c>
      <c r="P235" s="203">
        <v>1158</v>
      </c>
    </row>
    <row r="236" spans="1:16">
      <c r="A236" t="s">
        <v>270</v>
      </c>
      <c r="B236" t="s">
        <v>954</v>
      </c>
      <c r="C236" t="s">
        <v>270</v>
      </c>
      <c r="E236" s="59">
        <v>478</v>
      </c>
      <c r="F236" s="59">
        <v>513</v>
      </c>
      <c r="G236" s="59">
        <v>616</v>
      </c>
      <c r="H236" s="59">
        <v>711</v>
      </c>
      <c r="I236" s="59">
        <v>793</v>
      </c>
      <c r="J236" s="203">
        <v>876</v>
      </c>
      <c r="K236" s="243">
        <v>561</v>
      </c>
      <c r="L236" s="243">
        <v>564</v>
      </c>
      <c r="M236" s="243">
        <v>750</v>
      </c>
      <c r="N236" s="243">
        <v>944</v>
      </c>
      <c r="O236" s="243">
        <v>1034</v>
      </c>
      <c r="P236" s="203">
        <v>1122</v>
      </c>
    </row>
    <row r="237" spans="1:16">
      <c r="A237" s="163" t="s">
        <v>87</v>
      </c>
      <c r="B237" s="163" t="s">
        <v>956</v>
      </c>
      <c r="C237" s="163" t="s">
        <v>87</v>
      </c>
      <c r="E237" s="59">
        <v>545</v>
      </c>
      <c r="F237" s="59">
        <v>583</v>
      </c>
      <c r="G237" s="59">
        <v>700</v>
      </c>
      <c r="H237" s="59">
        <v>808</v>
      </c>
      <c r="I237" s="59">
        <v>902</v>
      </c>
      <c r="J237" s="203">
        <v>996</v>
      </c>
      <c r="K237" s="243">
        <v>713</v>
      </c>
      <c r="L237" s="243">
        <v>742</v>
      </c>
      <c r="M237" s="243">
        <v>918</v>
      </c>
      <c r="N237" s="243">
        <v>1054</v>
      </c>
      <c r="O237" s="243">
        <v>1156</v>
      </c>
      <c r="P237" s="203">
        <v>1257</v>
      </c>
    </row>
    <row r="238" spans="1:16">
      <c r="A238" t="s">
        <v>271</v>
      </c>
      <c r="B238" t="s">
        <v>959</v>
      </c>
      <c r="C238" t="s">
        <v>271</v>
      </c>
      <c r="E238" s="59">
        <v>551</v>
      </c>
      <c r="F238" s="59">
        <v>590</v>
      </c>
      <c r="G238" s="59">
        <v>708</v>
      </c>
      <c r="H238" s="59">
        <v>818</v>
      </c>
      <c r="I238" s="59">
        <v>912</v>
      </c>
      <c r="J238" s="203">
        <v>1006</v>
      </c>
      <c r="K238" s="243">
        <v>697</v>
      </c>
      <c r="L238" s="243">
        <v>765</v>
      </c>
      <c r="M238" s="243">
        <v>921</v>
      </c>
      <c r="N238" s="243">
        <v>1054</v>
      </c>
      <c r="O238" s="243">
        <v>1156</v>
      </c>
      <c r="P238" s="203">
        <v>1257</v>
      </c>
    </row>
    <row r="239" spans="1:16">
      <c r="A239" s="163" t="s">
        <v>59</v>
      </c>
      <c r="B239" s="163" t="s">
        <v>961</v>
      </c>
      <c r="C239" s="163" t="s">
        <v>59</v>
      </c>
      <c r="E239" s="59">
        <v>626</v>
      </c>
      <c r="F239" s="59">
        <v>670</v>
      </c>
      <c r="G239" s="59">
        <v>805</v>
      </c>
      <c r="H239" s="59">
        <v>930</v>
      </c>
      <c r="I239" s="59">
        <v>1037</v>
      </c>
      <c r="J239" s="203">
        <v>1144</v>
      </c>
      <c r="K239" s="243">
        <v>701</v>
      </c>
      <c r="L239" s="243">
        <v>797</v>
      </c>
      <c r="M239" s="243">
        <v>976</v>
      </c>
      <c r="N239" s="243">
        <v>1304</v>
      </c>
      <c r="O239" s="243">
        <v>1435</v>
      </c>
      <c r="P239" s="203">
        <v>1565</v>
      </c>
    </row>
    <row r="240" spans="1:16">
      <c r="A240" t="s">
        <v>272</v>
      </c>
      <c r="B240" t="s">
        <v>964</v>
      </c>
      <c r="C240" t="s">
        <v>272</v>
      </c>
      <c r="E240" s="59">
        <v>508</v>
      </c>
      <c r="F240" s="59">
        <v>545</v>
      </c>
      <c r="G240" s="59">
        <v>653</v>
      </c>
      <c r="H240" s="59">
        <v>755</v>
      </c>
      <c r="I240" s="59">
        <v>842</v>
      </c>
      <c r="J240" s="203">
        <v>930</v>
      </c>
      <c r="K240" s="243">
        <v>534</v>
      </c>
      <c r="L240" s="243">
        <v>608</v>
      </c>
      <c r="M240" s="243">
        <v>702</v>
      </c>
      <c r="N240" s="243">
        <v>918</v>
      </c>
      <c r="O240" s="243">
        <v>1091</v>
      </c>
      <c r="P240" s="203">
        <v>1186</v>
      </c>
    </row>
    <row r="241" spans="1:16">
      <c r="A241" t="s">
        <v>273</v>
      </c>
      <c r="B241" t="s">
        <v>967</v>
      </c>
      <c r="C241" t="s">
        <v>273</v>
      </c>
      <c r="E241" s="59">
        <v>533</v>
      </c>
      <c r="F241" s="59">
        <v>571</v>
      </c>
      <c r="G241" s="59">
        <v>686</v>
      </c>
      <c r="H241" s="59">
        <v>793</v>
      </c>
      <c r="I241" s="59">
        <v>885</v>
      </c>
      <c r="J241" s="203">
        <v>976</v>
      </c>
      <c r="K241" s="243">
        <v>630</v>
      </c>
      <c r="L241" s="243">
        <v>718</v>
      </c>
      <c r="M241" s="243">
        <v>828</v>
      </c>
      <c r="N241" s="243">
        <v>1036</v>
      </c>
      <c r="O241" s="243">
        <v>1159</v>
      </c>
      <c r="P241" s="203">
        <v>1260</v>
      </c>
    </row>
    <row r="242" spans="1:16">
      <c r="A242" s="163" t="s">
        <v>63</v>
      </c>
      <c r="B242" s="163" t="s">
        <v>970</v>
      </c>
      <c r="C242" s="163" t="s">
        <v>63</v>
      </c>
      <c r="E242" s="59">
        <v>475</v>
      </c>
      <c r="F242" s="59">
        <v>508</v>
      </c>
      <c r="G242" s="59">
        <v>610</v>
      </c>
      <c r="H242" s="59">
        <v>705</v>
      </c>
      <c r="I242" s="59">
        <v>786</v>
      </c>
      <c r="J242" s="203">
        <v>868</v>
      </c>
      <c r="K242" s="243">
        <v>598</v>
      </c>
      <c r="L242" s="243">
        <v>639</v>
      </c>
      <c r="M242" s="243">
        <v>815</v>
      </c>
      <c r="N242" s="243">
        <v>974</v>
      </c>
      <c r="O242" s="243">
        <v>1066</v>
      </c>
      <c r="P242" s="203">
        <v>1158</v>
      </c>
    </row>
    <row r="243" spans="1:16">
      <c r="A243" t="s">
        <v>274</v>
      </c>
      <c r="B243" t="s">
        <v>973</v>
      </c>
      <c r="C243" t="s">
        <v>274</v>
      </c>
      <c r="E243" s="59">
        <v>488</v>
      </c>
      <c r="F243" s="59">
        <v>523</v>
      </c>
      <c r="G243" s="59">
        <v>628</v>
      </c>
      <c r="H243" s="59">
        <v>725</v>
      </c>
      <c r="I243" s="59">
        <v>810</v>
      </c>
      <c r="J243" s="203">
        <v>893</v>
      </c>
      <c r="K243" s="243">
        <v>590</v>
      </c>
      <c r="L243" s="243">
        <v>646</v>
      </c>
      <c r="M243" s="243">
        <v>795</v>
      </c>
      <c r="N243" s="243">
        <v>948</v>
      </c>
      <c r="O243" s="243">
        <v>1038</v>
      </c>
      <c r="P243" s="203">
        <v>1127</v>
      </c>
    </row>
    <row r="244" spans="1:16">
      <c r="A244" t="s">
        <v>275</v>
      </c>
      <c r="B244" t="s">
        <v>976</v>
      </c>
      <c r="C244" t="s">
        <v>275</v>
      </c>
      <c r="E244" s="59">
        <v>518</v>
      </c>
      <c r="F244" s="59">
        <v>558</v>
      </c>
      <c r="G244" s="59">
        <v>681</v>
      </c>
      <c r="H244" s="59">
        <v>840</v>
      </c>
      <c r="I244" s="59">
        <v>937</v>
      </c>
      <c r="J244" s="203">
        <v>1034</v>
      </c>
      <c r="K244" s="243">
        <v>518</v>
      </c>
      <c r="L244" s="243">
        <v>558</v>
      </c>
      <c r="M244" s="243">
        <v>681</v>
      </c>
      <c r="N244" s="243">
        <v>852</v>
      </c>
      <c r="O244" s="243">
        <v>1079</v>
      </c>
      <c r="P244" s="203">
        <v>1241</v>
      </c>
    </row>
    <row r="245" spans="1:16">
      <c r="A245" s="163" t="s">
        <v>94</v>
      </c>
      <c r="B245" s="163" t="s">
        <v>978</v>
      </c>
      <c r="C245" s="163" t="s">
        <v>94</v>
      </c>
      <c r="E245" s="59">
        <v>483</v>
      </c>
      <c r="F245" s="59">
        <v>550</v>
      </c>
      <c r="G245" s="59">
        <v>661</v>
      </c>
      <c r="H245" s="59">
        <v>763</v>
      </c>
      <c r="I245" s="59">
        <v>851</v>
      </c>
      <c r="J245" s="203">
        <v>939</v>
      </c>
      <c r="K245" s="243">
        <v>483</v>
      </c>
      <c r="L245" s="243">
        <v>601</v>
      </c>
      <c r="M245" s="243">
        <v>761</v>
      </c>
      <c r="N245" s="243">
        <v>1063</v>
      </c>
      <c r="O245" s="243">
        <v>1173</v>
      </c>
      <c r="P245" s="203">
        <v>1276</v>
      </c>
    </row>
    <row r="246" spans="1:16">
      <c r="A246" t="s">
        <v>276</v>
      </c>
      <c r="B246" t="s">
        <v>981</v>
      </c>
      <c r="C246" t="s">
        <v>276</v>
      </c>
      <c r="E246" s="59">
        <v>475</v>
      </c>
      <c r="F246" s="59">
        <v>508</v>
      </c>
      <c r="G246" s="59">
        <v>610</v>
      </c>
      <c r="H246" s="59">
        <v>705</v>
      </c>
      <c r="I246" s="59">
        <v>786</v>
      </c>
      <c r="J246" s="203">
        <v>868</v>
      </c>
      <c r="K246" s="243">
        <v>518</v>
      </c>
      <c r="L246" s="243">
        <v>525</v>
      </c>
      <c r="M246" s="243">
        <v>681</v>
      </c>
      <c r="N246" s="243">
        <v>974</v>
      </c>
      <c r="O246" s="243">
        <v>1066</v>
      </c>
      <c r="P246" s="203">
        <v>1158</v>
      </c>
    </row>
    <row r="247" spans="1:16">
      <c r="A247" t="s">
        <v>277</v>
      </c>
      <c r="B247" t="s">
        <v>984</v>
      </c>
      <c r="C247" t="s">
        <v>277</v>
      </c>
      <c r="E247" s="59">
        <v>475</v>
      </c>
      <c r="F247" s="59">
        <v>508</v>
      </c>
      <c r="G247" s="59">
        <v>610</v>
      </c>
      <c r="H247" s="59">
        <v>705</v>
      </c>
      <c r="I247" s="59">
        <v>786</v>
      </c>
      <c r="J247" s="203">
        <v>868</v>
      </c>
      <c r="K247" s="243">
        <v>535</v>
      </c>
      <c r="L247" s="243">
        <v>538</v>
      </c>
      <c r="M247" s="243">
        <v>681</v>
      </c>
      <c r="N247" s="243">
        <v>974</v>
      </c>
      <c r="O247" s="243">
        <v>1066</v>
      </c>
      <c r="P247" s="203">
        <v>1158</v>
      </c>
    </row>
    <row r="248" spans="1:16">
      <c r="A248" s="163" t="s">
        <v>29</v>
      </c>
      <c r="B248" s="163" t="s">
        <v>986</v>
      </c>
      <c r="C248" s="163" t="s">
        <v>29</v>
      </c>
      <c r="E248" s="59">
        <v>712</v>
      </c>
      <c r="F248" s="59">
        <v>763</v>
      </c>
      <c r="G248" s="59">
        <v>916</v>
      </c>
      <c r="H248" s="59">
        <v>1058</v>
      </c>
      <c r="I248" s="59">
        <v>1181</v>
      </c>
      <c r="J248" s="203">
        <v>1303</v>
      </c>
      <c r="K248" s="243">
        <v>799</v>
      </c>
      <c r="L248" s="243">
        <v>968</v>
      </c>
      <c r="M248" s="243">
        <v>1195</v>
      </c>
      <c r="N248" s="243">
        <v>1481</v>
      </c>
      <c r="O248" s="243">
        <v>1633</v>
      </c>
      <c r="P248" s="203">
        <v>1782</v>
      </c>
    </row>
    <row r="249" spans="1:16">
      <c r="A249" s="163" t="s">
        <v>82</v>
      </c>
      <c r="B249" s="163" t="s">
        <v>988</v>
      </c>
      <c r="C249" s="163" t="s">
        <v>82</v>
      </c>
      <c r="E249" s="59">
        <v>556</v>
      </c>
      <c r="F249" s="59">
        <v>595</v>
      </c>
      <c r="G249" s="59">
        <v>715</v>
      </c>
      <c r="H249" s="59">
        <v>825</v>
      </c>
      <c r="I249" s="59">
        <v>921</v>
      </c>
      <c r="J249" s="203">
        <v>1016</v>
      </c>
      <c r="K249" s="243">
        <v>623</v>
      </c>
      <c r="L249" s="243">
        <v>768</v>
      </c>
      <c r="M249" s="243">
        <v>964</v>
      </c>
      <c r="N249" s="243">
        <v>1147</v>
      </c>
      <c r="O249" s="243">
        <v>1260</v>
      </c>
      <c r="P249" s="203">
        <v>1371</v>
      </c>
    </row>
    <row r="250" spans="1:16">
      <c r="A250" t="s">
        <v>278</v>
      </c>
      <c r="B250" t="s">
        <v>991</v>
      </c>
      <c r="C250" t="s">
        <v>278</v>
      </c>
      <c r="E250" s="59">
        <v>518</v>
      </c>
      <c r="F250" s="59">
        <v>538</v>
      </c>
      <c r="G250" s="59">
        <v>670</v>
      </c>
      <c r="H250" s="59">
        <v>773</v>
      </c>
      <c r="I250" s="59">
        <v>863</v>
      </c>
      <c r="J250" s="203">
        <v>952</v>
      </c>
      <c r="K250" s="243">
        <v>518</v>
      </c>
      <c r="L250" s="243">
        <v>538</v>
      </c>
      <c r="M250" s="243">
        <v>681</v>
      </c>
      <c r="N250" s="243">
        <v>852</v>
      </c>
      <c r="O250" s="243">
        <v>1079</v>
      </c>
      <c r="P250" s="203">
        <v>1241</v>
      </c>
    </row>
    <row r="251" spans="1:16">
      <c r="A251" s="163" t="s">
        <v>279</v>
      </c>
      <c r="B251" s="163" t="s">
        <v>994</v>
      </c>
      <c r="C251" s="163" t="s">
        <v>279</v>
      </c>
      <c r="E251" s="59">
        <v>616</v>
      </c>
      <c r="F251" s="59">
        <v>660</v>
      </c>
      <c r="G251" s="59">
        <v>792</v>
      </c>
      <c r="H251" s="59">
        <v>915</v>
      </c>
      <c r="I251" s="59">
        <v>1021</v>
      </c>
      <c r="J251" s="203">
        <v>1126</v>
      </c>
      <c r="K251" s="243">
        <v>616</v>
      </c>
      <c r="L251" s="243">
        <v>685</v>
      </c>
      <c r="M251" s="243">
        <v>910</v>
      </c>
      <c r="N251" s="243">
        <v>1138</v>
      </c>
      <c r="O251" s="243">
        <v>1254</v>
      </c>
      <c r="P251" s="203">
        <v>1442</v>
      </c>
    </row>
    <row r="252" spans="1:16">
      <c r="A252" t="s">
        <v>280</v>
      </c>
      <c r="B252" t="s">
        <v>997</v>
      </c>
      <c r="C252" t="s">
        <v>280</v>
      </c>
      <c r="E252" s="59">
        <v>476</v>
      </c>
      <c r="F252" s="59">
        <v>510</v>
      </c>
      <c r="G252" s="59">
        <v>611</v>
      </c>
      <c r="H252" s="59">
        <v>706</v>
      </c>
      <c r="I252" s="59">
        <v>787</v>
      </c>
      <c r="J252" s="203">
        <v>869</v>
      </c>
      <c r="K252" s="243">
        <v>566</v>
      </c>
      <c r="L252" s="243">
        <v>571</v>
      </c>
      <c r="M252" s="243">
        <v>743</v>
      </c>
      <c r="N252" s="243">
        <v>941</v>
      </c>
      <c r="O252" s="243">
        <v>1030</v>
      </c>
      <c r="P252" s="203">
        <v>1118</v>
      </c>
    </row>
    <row r="253" spans="1:16">
      <c r="A253" t="s">
        <v>281</v>
      </c>
      <c r="B253" t="s">
        <v>1000</v>
      </c>
      <c r="C253" t="s">
        <v>281</v>
      </c>
      <c r="E253" s="59">
        <v>518</v>
      </c>
      <c r="F253" s="59">
        <v>538</v>
      </c>
      <c r="G253" s="59">
        <v>681</v>
      </c>
      <c r="H253" s="59">
        <v>791</v>
      </c>
      <c r="I253" s="59">
        <v>883</v>
      </c>
      <c r="J253" s="203">
        <v>975</v>
      </c>
      <c r="K253" s="243">
        <v>518</v>
      </c>
      <c r="L253" s="243">
        <v>538</v>
      </c>
      <c r="M253" s="243">
        <v>681</v>
      </c>
      <c r="N253" s="243">
        <v>852</v>
      </c>
      <c r="O253" s="243">
        <v>1079</v>
      </c>
      <c r="P253" s="203">
        <v>1241</v>
      </c>
    </row>
    <row r="254" spans="1:16">
      <c r="A254" t="s">
        <v>282</v>
      </c>
      <c r="B254" t="s">
        <v>1003</v>
      </c>
      <c r="C254" t="s">
        <v>282</v>
      </c>
      <c r="E254" s="59">
        <v>522</v>
      </c>
      <c r="F254" s="59">
        <v>525</v>
      </c>
      <c r="G254" s="59">
        <v>671</v>
      </c>
      <c r="H254" s="59">
        <v>775</v>
      </c>
      <c r="I254" s="59">
        <v>865</v>
      </c>
      <c r="J254" s="203">
        <v>954</v>
      </c>
      <c r="K254" s="243">
        <v>522</v>
      </c>
      <c r="L254" s="243">
        <v>525</v>
      </c>
      <c r="M254" s="243">
        <v>698</v>
      </c>
      <c r="N254" s="243">
        <v>899</v>
      </c>
      <c r="O254" s="243">
        <v>962</v>
      </c>
      <c r="P254" s="203">
        <v>1106</v>
      </c>
    </row>
    <row r="255" spans="1:16">
      <c r="A255" t="s">
        <v>283</v>
      </c>
      <c r="B255" t="s">
        <v>1006</v>
      </c>
      <c r="C255" t="s">
        <v>283</v>
      </c>
      <c r="E255" s="59">
        <v>475</v>
      </c>
      <c r="F255" s="59">
        <v>508</v>
      </c>
      <c r="G255" s="59">
        <v>610</v>
      </c>
      <c r="H255" s="59">
        <v>705</v>
      </c>
      <c r="I255" s="59">
        <v>786</v>
      </c>
      <c r="J255" s="203">
        <v>868</v>
      </c>
      <c r="K255" s="243">
        <v>518</v>
      </c>
      <c r="L255" s="243">
        <v>538</v>
      </c>
      <c r="M255" s="243">
        <v>681</v>
      </c>
      <c r="N255" s="243">
        <v>974</v>
      </c>
      <c r="O255" s="243">
        <v>1066</v>
      </c>
      <c r="P255" s="203">
        <v>1158</v>
      </c>
    </row>
    <row r="256" spans="1:16">
      <c r="A256" t="s">
        <v>284</v>
      </c>
      <c r="B256" t="s">
        <v>1009</v>
      </c>
      <c r="C256" t="s">
        <v>284</v>
      </c>
      <c r="E256" s="59">
        <v>475</v>
      </c>
      <c r="F256" s="59">
        <v>508</v>
      </c>
      <c r="G256" s="59">
        <v>610</v>
      </c>
      <c r="H256" s="59">
        <v>705</v>
      </c>
      <c r="I256" s="59">
        <v>786</v>
      </c>
      <c r="J256" s="203">
        <v>868</v>
      </c>
      <c r="K256" s="243">
        <v>518</v>
      </c>
      <c r="L256" s="243">
        <v>590</v>
      </c>
      <c r="M256" s="243">
        <v>681</v>
      </c>
      <c r="N256" s="243">
        <v>852</v>
      </c>
      <c r="O256" s="243">
        <v>1066</v>
      </c>
      <c r="P256" s="203">
        <v>1158</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3:BA257"/>
  <sheetViews>
    <sheetView workbookViewId="0">
      <selection activeCell="A18" sqref="A18"/>
    </sheetView>
  </sheetViews>
  <sheetFormatPr defaultRowHeight="15"/>
  <cols>
    <col min="1" max="1" width="21.5703125" customWidth="1"/>
    <col min="3" max="3" width="56.7109375" bestFit="1" customWidth="1"/>
    <col min="30" max="30" width="25.140625" customWidth="1"/>
    <col min="46" max="46" width="20.5703125" bestFit="1" customWidth="1"/>
    <col min="257" max="257" width="21.5703125" customWidth="1"/>
    <col min="259" max="259" width="56.7109375" bestFit="1" customWidth="1"/>
    <col min="286" max="286" width="25.140625" customWidth="1"/>
    <col min="302" max="302" width="20.5703125" bestFit="1" customWidth="1"/>
    <col min="513" max="513" width="21.5703125" customWidth="1"/>
    <col min="515" max="515" width="56.7109375" bestFit="1" customWidth="1"/>
    <col min="542" max="542" width="25.140625" customWidth="1"/>
    <col min="558" max="558" width="20.5703125" bestFit="1" customWidth="1"/>
    <col min="769" max="769" width="21.5703125" customWidth="1"/>
    <col min="771" max="771" width="56.7109375" bestFit="1" customWidth="1"/>
    <col min="798" max="798" width="25.140625" customWidth="1"/>
    <col min="814" max="814" width="20.5703125" bestFit="1" customWidth="1"/>
    <col min="1025" max="1025" width="21.5703125" customWidth="1"/>
    <col min="1027" max="1027" width="56.7109375" bestFit="1" customWidth="1"/>
    <col min="1054" max="1054" width="25.140625" customWidth="1"/>
    <col min="1070" max="1070" width="20.5703125" bestFit="1" customWidth="1"/>
    <col min="1281" max="1281" width="21.5703125" customWidth="1"/>
    <col min="1283" max="1283" width="56.7109375" bestFit="1" customWidth="1"/>
    <col min="1310" max="1310" width="25.140625" customWidth="1"/>
    <col min="1326" max="1326" width="20.5703125" bestFit="1" customWidth="1"/>
    <col min="1537" max="1537" width="21.5703125" customWidth="1"/>
    <col min="1539" max="1539" width="56.7109375" bestFit="1" customWidth="1"/>
    <col min="1566" max="1566" width="25.140625" customWidth="1"/>
    <col min="1582" max="1582" width="20.5703125" bestFit="1" customWidth="1"/>
    <col min="1793" max="1793" width="21.5703125" customWidth="1"/>
    <col min="1795" max="1795" width="56.7109375" bestFit="1" customWidth="1"/>
    <col min="1822" max="1822" width="25.140625" customWidth="1"/>
    <col min="1838" max="1838" width="20.5703125" bestFit="1" customWidth="1"/>
    <col min="2049" max="2049" width="21.5703125" customWidth="1"/>
    <col min="2051" max="2051" width="56.7109375" bestFit="1" customWidth="1"/>
    <col min="2078" max="2078" width="25.140625" customWidth="1"/>
    <col min="2094" max="2094" width="20.5703125" bestFit="1" customWidth="1"/>
    <col min="2305" max="2305" width="21.5703125" customWidth="1"/>
    <col min="2307" max="2307" width="56.7109375" bestFit="1" customWidth="1"/>
    <col min="2334" max="2334" width="25.140625" customWidth="1"/>
    <col min="2350" max="2350" width="20.5703125" bestFit="1" customWidth="1"/>
    <col min="2561" max="2561" width="21.5703125" customWidth="1"/>
    <col min="2563" max="2563" width="56.7109375" bestFit="1" customWidth="1"/>
    <col min="2590" max="2590" width="25.140625" customWidth="1"/>
    <col min="2606" max="2606" width="20.5703125" bestFit="1" customWidth="1"/>
    <col min="2817" max="2817" width="21.5703125" customWidth="1"/>
    <col min="2819" max="2819" width="56.7109375" bestFit="1" customWidth="1"/>
    <col min="2846" max="2846" width="25.140625" customWidth="1"/>
    <col min="2862" max="2862" width="20.5703125" bestFit="1" customWidth="1"/>
    <col min="3073" max="3073" width="21.5703125" customWidth="1"/>
    <col min="3075" max="3075" width="56.7109375" bestFit="1" customWidth="1"/>
    <col min="3102" max="3102" width="25.140625" customWidth="1"/>
    <col min="3118" max="3118" width="20.5703125" bestFit="1" customWidth="1"/>
    <col min="3329" max="3329" width="21.5703125" customWidth="1"/>
    <col min="3331" max="3331" width="56.7109375" bestFit="1" customWidth="1"/>
    <col min="3358" max="3358" width="25.140625" customWidth="1"/>
    <col min="3374" max="3374" width="20.5703125" bestFit="1" customWidth="1"/>
    <col min="3585" max="3585" width="21.5703125" customWidth="1"/>
    <col min="3587" max="3587" width="56.7109375" bestFit="1" customWidth="1"/>
    <col min="3614" max="3614" width="25.140625" customWidth="1"/>
    <col min="3630" max="3630" width="20.5703125" bestFit="1" customWidth="1"/>
    <col min="3841" max="3841" width="21.5703125" customWidth="1"/>
    <col min="3843" max="3843" width="56.7109375" bestFit="1" customWidth="1"/>
    <col min="3870" max="3870" width="25.140625" customWidth="1"/>
    <col min="3886" max="3886" width="20.5703125" bestFit="1" customWidth="1"/>
    <col min="4097" max="4097" width="21.5703125" customWidth="1"/>
    <col min="4099" max="4099" width="56.7109375" bestFit="1" customWidth="1"/>
    <col min="4126" max="4126" width="25.140625" customWidth="1"/>
    <col min="4142" max="4142" width="20.5703125" bestFit="1" customWidth="1"/>
    <col min="4353" max="4353" width="21.5703125" customWidth="1"/>
    <col min="4355" max="4355" width="56.7109375" bestFit="1" customWidth="1"/>
    <col min="4382" max="4382" width="25.140625" customWidth="1"/>
    <col min="4398" max="4398" width="20.5703125" bestFit="1" customWidth="1"/>
    <col min="4609" max="4609" width="21.5703125" customWidth="1"/>
    <col min="4611" max="4611" width="56.7109375" bestFit="1" customWidth="1"/>
    <col min="4638" max="4638" width="25.140625" customWidth="1"/>
    <col min="4654" max="4654" width="20.5703125" bestFit="1" customWidth="1"/>
    <col min="4865" max="4865" width="21.5703125" customWidth="1"/>
    <col min="4867" max="4867" width="56.7109375" bestFit="1" customWidth="1"/>
    <col min="4894" max="4894" width="25.140625" customWidth="1"/>
    <col min="4910" max="4910" width="20.5703125" bestFit="1" customWidth="1"/>
    <col min="5121" max="5121" width="21.5703125" customWidth="1"/>
    <col min="5123" max="5123" width="56.7109375" bestFit="1" customWidth="1"/>
    <col min="5150" max="5150" width="25.140625" customWidth="1"/>
    <col min="5166" max="5166" width="20.5703125" bestFit="1" customWidth="1"/>
    <col min="5377" max="5377" width="21.5703125" customWidth="1"/>
    <col min="5379" max="5379" width="56.7109375" bestFit="1" customWidth="1"/>
    <col min="5406" max="5406" width="25.140625" customWidth="1"/>
    <col min="5422" max="5422" width="20.5703125" bestFit="1" customWidth="1"/>
    <col min="5633" max="5633" width="21.5703125" customWidth="1"/>
    <col min="5635" max="5635" width="56.7109375" bestFit="1" customWidth="1"/>
    <col min="5662" max="5662" width="25.140625" customWidth="1"/>
    <col min="5678" max="5678" width="20.5703125" bestFit="1" customWidth="1"/>
    <col min="5889" max="5889" width="21.5703125" customWidth="1"/>
    <col min="5891" max="5891" width="56.7109375" bestFit="1" customWidth="1"/>
    <col min="5918" max="5918" width="25.140625" customWidth="1"/>
    <col min="5934" max="5934" width="20.5703125" bestFit="1" customWidth="1"/>
    <col min="6145" max="6145" width="21.5703125" customWidth="1"/>
    <col min="6147" max="6147" width="56.7109375" bestFit="1" customWidth="1"/>
    <col min="6174" max="6174" width="25.140625" customWidth="1"/>
    <col min="6190" max="6190" width="20.5703125" bestFit="1" customWidth="1"/>
    <col min="6401" max="6401" width="21.5703125" customWidth="1"/>
    <col min="6403" max="6403" width="56.7109375" bestFit="1" customWidth="1"/>
    <col min="6430" max="6430" width="25.140625" customWidth="1"/>
    <col min="6446" max="6446" width="20.5703125" bestFit="1" customWidth="1"/>
    <col min="6657" max="6657" width="21.5703125" customWidth="1"/>
    <col min="6659" max="6659" width="56.7109375" bestFit="1" customWidth="1"/>
    <col min="6686" max="6686" width="25.140625" customWidth="1"/>
    <col min="6702" max="6702" width="20.5703125" bestFit="1" customWidth="1"/>
    <col min="6913" max="6913" width="21.5703125" customWidth="1"/>
    <col min="6915" max="6915" width="56.7109375" bestFit="1" customWidth="1"/>
    <col min="6942" max="6942" width="25.140625" customWidth="1"/>
    <col min="6958" max="6958" width="20.5703125" bestFit="1" customWidth="1"/>
    <col min="7169" max="7169" width="21.5703125" customWidth="1"/>
    <col min="7171" max="7171" width="56.7109375" bestFit="1" customWidth="1"/>
    <col min="7198" max="7198" width="25.140625" customWidth="1"/>
    <col min="7214" max="7214" width="20.5703125" bestFit="1" customWidth="1"/>
    <col min="7425" max="7425" width="21.5703125" customWidth="1"/>
    <col min="7427" max="7427" width="56.7109375" bestFit="1" customWidth="1"/>
    <col min="7454" max="7454" width="25.140625" customWidth="1"/>
    <col min="7470" max="7470" width="20.5703125" bestFit="1" customWidth="1"/>
    <col min="7681" max="7681" width="21.5703125" customWidth="1"/>
    <col min="7683" max="7683" width="56.7109375" bestFit="1" customWidth="1"/>
    <col min="7710" max="7710" width="25.140625" customWidth="1"/>
    <col min="7726" max="7726" width="20.5703125" bestFit="1" customWidth="1"/>
    <col min="7937" max="7937" width="21.5703125" customWidth="1"/>
    <col min="7939" max="7939" width="56.7109375" bestFit="1" customWidth="1"/>
    <col min="7966" max="7966" width="25.140625" customWidth="1"/>
    <col min="7982" max="7982" width="20.5703125" bestFit="1" customWidth="1"/>
    <col min="8193" max="8193" width="21.5703125" customWidth="1"/>
    <col min="8195" max="8195" width="56.7109375" bestFit="1" customWidth="1"/>
    <col min="8222" max="8222" width="25.140625" customWidth="1"/>
    <col min="8238" max="8238" width="20.5703125" bestFit="1" customWidth="1"/>
    <col min="8449" max="8449" width="21.5703125" customWidth="1"/>
    <col min="8451" max="8451" width="56.7109375" bestFit="1" customWidth="1"/>
    <col min="8478" max="8478" width="25.140625" customWidth="1"/>
    <col min="8494" max="8494" width="20.5703125" bestFit="1" customWidth="1"/>
    <col min="8705" max="8705" width="21.5703125" customWidth="1"/>
    <col min="8707" max="8707" width="56.7109375" bestFit="1" customWidth="1"/>
    <col min="8734" max="8734" width="25.140625" customWidth="1"/>
    <col min="8750" max="8750" width="20.5703125" bestFit="1" customWidth="1"/>
    <col min="8961" max="8961" width="21.5703125" customWidth="1"/>
    <col min="8963" max="8963" width="56.7109375" bestFit="1" customWidth="1"/>
    <col min="8990" max="8990" width="25.140625" customWidth="1"/>
    <col min="9006" max="9006" width="20.5703125" bestFit="1" customWidth="1"/>
    <col min="9217" max="9217" width="21.5703125" customWidth="1"/>
    <col min="9219" max="9219" width="56.7109375" bestFit="1" customWidth="1"/>
    <col min="9246" max="9246" width="25.140625" customWidth="1"/>
    <col min="9262" max="9262" width="20.5703125" bestFit="1" customWidth="1"/>
    <col min="9473" max="9473" width="21.5703125" customWidth="1"/>
    <col min="9475" max="9475" width="56.7109375" bestFit="1" customWidth="1"/>
    <col min="9502" max="9502" width="25.140625" customWidth="1"/>
    <col min="9518" max="9518" width="20.5703125" bestFit="1" customWidth="1"/>
    <col min="9729" max="9729" width="21.5703125" customWidth="1"/>
    <col min="9731" max="9731" width="56.7109375" bestFit="1" customWidth="1"/>
    <col min="9758" max="9758" width="25.140625" customWidth="1"/>
    <col min="9774" max="9774" width="20.5703125" bestFit="1" customWidth="1"/>
    <col min="9985" max="9985" width="21.5703125" customWidth="1"/>
    <col min="9987" max="9987" width="56.7109375" bestFit="1" customWidth="1"/>
    <col min="10014" max="10014" width="25.140625" customWidth="1"/>
    <col min="10030" max="10030" width="20.5703125" bestFit="1" customWidth="1"/>
    <col min="10241" max="10241" width="21.5703125" customWidth="1"/>
    <col min="10243" max="10243" width="56.7109375" bestFit="1" customWidth="1"/>
    <col min="10270" max="10270" width="25.140625" customWidth="1"/>
    <col min="10286" max="10286" width="20.5703125" bestFit="1" customWidth="1"/>
    <col min="10497" max="10497" width="21.5703125" customWidth="1"/>
    <col min="10499" max="10499" width="56.7109375" bestFit="1" customWidth="1"/>
    <col min="10526" max="10526" width="25.140625" customWidth="1"/>
    <col min="10542" max="10542" width="20.5703125" bestFit="1" customWidth="1"/>
    <col min="10753" max="10753" width="21.5703125" customWidth="1"/>
    <col min="10755" max="10755" width="56.7109375" bestFit="1" customWidth="1"/>
    <col min="10782" max="10782" width="25.140625" customWidth="1"/>
    <col min="10798" max="10798" width="20.5703125" bestFit="1" customWidth="1"/>
    <col min="11009" max="11009" width="21.5703125" customWidth="1"/>
    <col min="11011" max="11011" width="56.7109375" bestFit="1" customWidth="1"/>
    <col min="11038" max="11038" width="25.140625" customWidth="1"/>
    <col min="11054" max="11054" width="20.5703125" bestFit="1" customWidth="1"/>
    <col min="11265" max="11265" width="21.5703125" customWidth="1"/>
    <col min="11267" max="11267" width="56.7109375" bestFit="1" customWidth="1"/>
    <col min="11294" max="11294" width="25.140625" customWidth="1"/>
    <col min="11310" max="11310" width="20.5703125" bestFit="1" customWidth="1"/>
    <col min="11521" max="11521" width="21.5703125" customWidth="1"/>
    <col min="11523" max="11523" width="56.7109375" bestFit="1" customWidth="1"/>
    <col min="11550" max="11550" width="25.140625" customWidth="1"/>
    <col min="11566" max="11566" width="20.5703125" bestFit="1" customWidth="1"/>
    <col min="11777" max="11777" width="21.5703125" customWidth="1"/>
    <col min="11779" max="11779" width="56.7109375" bestFit="1" customWidth="1"/>
    <col min="11806" max="11806" width="25.140625" customWidth="1"/>
    <col min="11822" max="11822" width="20.5703125" bestFit="1" customWidth="1"/>
    <col min="12033" max="12033" width="21.5703125" customWidth="1"/>
    <col min="12035" max="12035" width="56.7109375" bestFit="1" customWidth="1"/>
    <col min="12062" max="12062" width="25.140625" customWidth="1"/>
    <col min="12078" max="12078" width="20.5703125" bestFit="1" customWidth="1"/>
    <col min="12289" max="12289" width="21.5703125" customWidth="1"/>
    <col min="12291" max="12291" width="56.7109375" bestFit="1" customWidth="1"/>
    <col min="12318" max="12318" width="25.140625" customWidth="1"/>
    <col min="12334" max="12334" width="20.5703125" bestFit="1" customWidth="1"/>
    <col min="12545" max="12545" width="21.5703125" customWidth="1"/>
    <col min="12547" max="12547" width="56.7109375" bestFit="1" customWidth="1"/>
    <col min="12574" max="12574" width="25.140625" customWidth="1"/>
    <col min="12590" max="12590" width="20.5703125" bestFit="1" customWidth="1"/>
    <col min="12801" max="12801" width="21.5703125" customWidth="1"/>
    <col min="12803" max="12803" width="56.7109375" bestFit="1" customWidth="1"/>
    <col min="12830" max="12830" width="25.140625" customWidth="1"/>
    <col min="12846" max="12846" width="20.5703125" bestFit="1" customWidth="1"/>
    <col min="13057" max="13057" width="21.5703125" customWidth="1"/>
    <col min="13059" max="13059" width="56.7109375" bestFit="1" customWidth="1"/>
    <col min="13086" max="13086" width="25.140625" customWidth="1"/>
    <col min="13102" max="13102" width="20.5703125" bestFit="1" customWidth="1"/>
    <col min="13313" max="13313" width="21.5703125" customWidth="1"/>
    <col min="13315" max="13315" width="56.7109375" bestFit="1" customWidth="1"/>
    <col min="13342" max="13342" width="25.140625" customWidth="1"/>
    <col min="13358" max="13358" width="20.5703125" bestFit="1" customWidth="1"/>
    <col min="13569" max="13569" width="21.5703125" customWidth="1"/>
    <col min="13571" max="13571" width="56.7109375" bestFit="1" customWidth="1"/>
    <col min="13598" max="13598" width="25.140625" customWidth="1"/>
    <col min="13614" max="13614" width="20.5703125" bestFit="1" customWidth="1"/>
    <col min="13825" max="13825" width="21.5703125" customWidth="1"/>
    <col min="13827" max="13827" width="56.7109375" bestFit="1" customWidth="1"/>
    <col min="13854" max="13854" width="25.140625" customWidth="1"/>
    <col min="13870" max="13870" width="20.5703125" bestFit="1" customWidth="1"/>
    <col min="14081" max="14081" width="21.5703125" customWidth="1"/>
    <col min="14083" max="14083" width="56.7109375" bestFit="1" customWidth="1"/>
    <col min="14110" max="14110" width="25.140625" customWidth="1"/>
    <col min="14126" max="14126" width="20.5703125" bestFit="1" customWidth="1"/>
    <col min="14337" max="14337" width="21.5703125" customWidth="1"/>
    <col min="14339" max="14339" width="56.7109375" bestFit="1" customWidth="1"/>
    <col min="14366" max="14366" width="25.140625" customWidth="1"/>
    <col min="14382" max="14382" width="20.5703125" bestFit="1" customWidth="1"/>
    <col min="14593" max="14593" width="21.5703125" customWidth="1"/>
    <col min="14595" max="14595" width="56.7109375" bestFit="1" customWidth="1"/>
    <col min="14622" max="14622" width="25.140625" customWidth="1"/>
    <col min="14638" max="14638" width="20.5703125" bestFit="1" customWidth="1"/>
    <col min="14849" max="14849" width="21.5703125" customWidth="1"/>
    <col min="14851" max="14851" width="56.7109375" bestFit="1" customWidth="1"/>
    <col min="14878" max="14878" width="25.140625" customWidth="1"/>
    <col min="14894" max="14894" width="20.5703125" bestFit="1" customWidth="1"/>
    <col min="15105" max="15105" width="21.5703125" customWidth="1"/>
    <col min="15107" max="15107" width="56.7109375" bestFit="1" customWidth="1"/>
    <col min="15134" max="15134" width="25.140625" customWidth="1"/>
    <col min="15150" max="15150" width="20.5703125" bestFit="1" customWidth="1"/>
    <col min="15361" max="15361" width="21.5703125" customWidth="1"/>
    <col min="15363" max="15363" width="56.7109375" bestFit="1" customWidth="1"/>
    <col min="15390" max="15390" width="25.140625" customWidth="1"/>
    <col min="15406" max="15406" width="20.5703125" bestFit="1" customWidth="1"/>
    <col min="15617" max="15617" width="21.5703125" customWidth="1"/>
    <col min="15619" max="15619" width="56.7109375" bestFit="1" customWidth="1"/>
    <col min="15646" max="15646" width="25.140625" customWidth="1"/>
    <col min="15662" max="15662" width="20.5703125" bestFit="1" customWidth="1"/>
    <col min="15873" max="15873" width="21.5703125" customWidth="1"/>
    <col min="15875" max="15875" width="56.7109375" bestFit="1" customWidth="1"/>
    <col min="15902" max="15902" width="25.140625" customWidth="1"/>
    <col min="15918" max="15918" width="20.5703125" bestFit="1" customWidth="1"/>
    <col min="16129" max="16129" width="21.5703125" customWidth="1"/>
    <col min="16131" max="16131" width="56.7109375" bestFit="1" customWidth="1"/>
    <col min="16158" max="16158" width="25.140625" customWidth="1"/>
    <col min="16174" max="16174" width="20.5703125" bestFit="1" customWidth="1"/>
  </cols>
  <sheetData>
    <row r="3" spans="1:53">
      <c r="A3" t="s">
        <v>2232</v>
      </c>
      <c r="B3" t="s">
        <v>1</v>
      </c>
      <c r="C3" t="s">
        <v>2353</v>
      </c>
      <c r="D3" t="s">
        <v>2354</v>
      </c>
      <c r="E3" t="s">
        <v>2355</v>
      </c>
      <c r="F3" t="s">
        <v>2356</v>
      </c>
      <c r="G3" t="s">
        <v>2357</v>
      </c>
      <c r="H3" t="s">
        <v>2358</v>
      </c>
      <c r="I3" t="s">
        <v>2359</v>
      </c>
      <c r="J3" t="s">
        <v>2360</v>
      </c>
      <c r="K3" t="s">
        <v>2361</v>
      </c>
      <c r="L3" t="s">
        <v>2362</v>
      </c>
      <c r="M3" t="s">
        <v>2363</v>
      </c>
      <c r="N3" t="s">
        <v>2364</v>
      </c>
      <c r="O3" t="s">
        <v>2365</v>
      </c>
      <c r="P3" t="s">
        <v>2366</v>
      </c>
      <c r="Q3" t="s">
        <v>2367</v>
      </c>
      <c r="R3" t="s">
        <v>2368</v>
      </c>
      <c r="S3" t="s">
        <v>2369</v>
      </c>
      <c r="T3" t="s">
        <v>2370</v>
      </c>
      <c r="U3" t="s">
        <v>2371</v>
      </c>
      <c r="V3" t="s">
        <v>2372</v>
      </c>
      <c r="W3" t="s">
        <v>2373</v>
      </c>
      <c r="X3" t="s">
        <v>2374</v>
      </c>
      <c r="Y3" t="s">
        <v>2375</v>
      </c>
      <c r="Z3" t="s">
        <v>2376</v>
      </c>
      <c r="AA3" t="s">
        <v>2377</v>
      </c>
      <c r="AB3" t="s">
        <v>2378</v>
      </c>
      <c r="AC3" t="s">
        <v>2379</v>
      </c>
      <c r="AD3" t="s">
        <v>2380</v>
      </c>
      <c r="AE3" t="s">
        <v>2381</v>
      </c>
      <c r="AF3" t="s">
        <v>2382</v>
      </c>
      <c r="AG3" t="s">
        <v>2383</v>
      </c>
      <c r="AH3" t="s">
        <v>2384</v>
      </c>
      <c r="AI3" t="s">
        <v>2385</v>
      </c>
      <c r="AJ3" t="s">
        <v>2386</v>
      </c>
      <c r="AK3" t="s">
        <v>2387</v>
      </c>
      <c r="AL3" t="s">
        <v>2388</v>
      </c>
      <c r="AM3" t="s">
        <v>2389</v>
      </c>
      <c r="AN3" t="s">
        <v>2390</v>
      </c>
      <c r="AO3" t="s">
        <v>2391</v>
      </c>
      <c r="AP3" t="s">
        <v>2392</v>
      </c>
      <c r="AQ3" t="s">
        <v>2393</v>
      </c>
      <c r="AR3" t="s">
        <v>1060</v>
      </c>
      <c r="AT3" t="s">
        <v>1065</v>
      </c>
      <c r="AU3" t="s">
        <v>2424</v>
      </c>
      <c r="AV3" t="s">
        <v>2425</v>
      </c>
      <c r="AW3" t="s">
        <v>2426</v>
      </c>
      <c r="AX3" t="s">
        <v>2427</v>
      </c>
      <c r="AY3" t="s">
        <v>2428</v>
      </c>
      <c r="AZ3" t="s">
        <v>2429</v>
      </c>
      <c r="BA3" t="s">
        <v>1</v>
      </c>
    </row>
    <row r="4" spans="1:53">
      <c r="A4" t="s">
        <v>95</v>
      </c>
      <c r="B4">
        <v>1</v>
      </c>
      <c r="C4" t="s">
        <v>285</v>
      </c>
      <c r="D4">
        <v>12060</v>
      </c>
      <c r="E4">
        <v>16240</v>
      </c>
      <c r="F4">
        <v>20420</v>
      </c>
      <c r="G4">
        <v>24600</v>
      </c>
      <c r="H4">
        <v>28780</v>
      </c>
      <c r="I4">
        <v>32960</v>
      </c>
      <c r="J4">
        <v>37140</v>
      </c>
      <c r="K4">
        <v>41320</v>
      </c>
      <c r="L4">
        <v>11800</v>
      </c>
      <c r="M4">
        <v>13450</v>
      </c>
      <c r="N4">
        <v>15150</v>
      </c>
      <c r="O4">
        <v>16800</v>
      </c>
      <c r="P4">
        <v>18150</v>
      </c>
      <c r="Q4">
        <v>19500</v>
      </c>
      <c r="R4">
        <v>20850</v>
      </c>
      <c r="S4">
        <v>22200</v>
      </c>
      <c r="T4">
        <v>12060</v>
      </c>
      <c r="U4">
        <v>16240</v>
      </c>
      <c r="V4">
        <v>20420</v>
      </c>
      <c r="W4">
        <v>24600</v>
      </c>
      <c r="X4">
        <v>28780</v>
      </c>
      <c r="Y4">
        <v>32960</v>
      </c>
      <c r="Z4">
        <v>37140</v>
      </c>
      <c r="AA4">
        <v>41320</v>
      </c>
      <c r="AR4" t="s">
        <v>288</v>
      </c>
      <c r="AT4" t="s">
        <v>289</v>
      </c>
      <c r="AU4">
        <v>301</v>
      </c>
      <c r="AV4">
        <v>353</v>
      </c>
      <c r="AW4">
        <v>510</v>
      </c>
      <c r="AX4">
        <v>667</v>
      </c>
      <c r="AY4">
        <v>824</v>
      </c>
      <c r="AZ4">
        <v>980</v>
      </c>
      <c r="BA4">
        <v>1</v>
      </c>
    </row>
    <row r="5" spans="1:53">
      <c r="A5" t="s">
        <v>96</v>
      </c>
      <c r="B5">
        <v>3</v>
      </c>
      <c r="C5" t="s">
        <v>291</v>
      </c>
      <c r="D5">
        <v>14350</v>
      </c>
      <c r="E5">
        <v>16400</v>
      </c>
      <c r="F5">
        <v>20420</v>
      </c>
      <c r="G5">
        <v>24600</v>
      </c>
      <c r="H5">
        <v>28780</v>
      </c>
      <c r="I5">
        <v>32960</v>
      </c>
      <c r="J5">
        <v>37140</v>
      </c>
      <c r="K5">
        <v>41320</v>
      </c>
      <c r="L5">
        <v>14350</v>
      </c>
      <c r="M5">
        <v>16400</v>
      </c>
      <c r="N5">
        <v>18450</v>
      </c>
      <c r="O5">
        <v>20450</v>
      </c>
      <c r="P5">
        <v>22100</v>
      </c>
      <c r="Q5">
        <v>23750</v>
      </c>
      <c r="R5">
        <v>25400</v>
      </c>
      <c r="S5">
        <v>27000</v>
      </c>
      <c r="T5">
        <v>12060</v>
      </c>
      <c r="U5">
        <v>16240</v>
      </c>
      <c r="V5">
        <v>20420</v>
      </c>
      <c r="W5">
        <v>24600</v>
      </c>
      <c r="X5">
        <v>28780</v>
      </c>
      <c r="Y5">
        <v>32960</v>
      </c>
      <c r="Z5">
        <v>37140</v>
      </c>
      <c r="AA5">
        <v>41320</v>
      </c>
      <c r="AR5" t="s">
        <v>288</v>
      </c>
      <c r="AT5" t="s">
        <v>293</v>
      </c>
      <c r="AU5">
        <v>358</v>
      </c>
      <c r="AV5">
        <v>384</v>
      </c>
      <c r="AW5">
        <v>510</v>
      </c>
      <c r="AX5">
        <v>667</v>
      </c>
      <c r="AY5">
        <v>824</v>
      </c>
      <c r="AZ5">
        <v>980</v>
      </c>
      <c r="BA5">
        <v>3</v>
      </c>
    </row>
    <row r="6" spans="1:53">
      <c r="A6" t="s">
        <v>97</v>
      </c>
      <c r="B6">
        <v>5</v>
      </c>
      <c r="C6" t="s">
        <v>294</v>
      </c>
      <c r="D6">
        <v>12060</v>
      </c>
      <c r="E6">
        <v>16240</v>
      </c>
      <c r="F6">
        <v>20420</v>
      </c>
      <c r="G6">
        <v>24600</v>
      </c>
      <c r="H6">
        <v>28780</v>
      </c>
      <c r="I6">
        <v>32960</v>
      </c>
      <c r="J6">
        <v>37140</v>
      </c>
      <c r="K6">
        <v>41320</v>
      </c>
      <c r="L6">
        <v>11400</v>
      </c>
      <c r="M6">
        <v>13000</v>
      </c>
      <c r="N6">
        <v>14650</v>
      </c>
      <c r="O6">
        <v>16250</v>
      </c>
      <c r="P6">
        <v>17550</v>
      </c>
      <c r="Q6">
        <v>18850</v>
      </c>
      <c r="R6">
        <v>20150</v>
      </c>
      <c r="S6">
        <v>21450</v>
      </c>
      <c r="T6">
        <v>12060</v>
      </c>
      <c r="U6">
        <v>16240</v>
      </c>
      <c r="V6">
        <v>20420</v>
      </c>
      <c r="W6">
        <v>24600</v>
      </c>
      <c r="X6">
        <v>28780</v>
      </c>
      <c r="Y6">
        <v>32960</v>
      </c>
      <c r="Z6">
        <v>37140</v>
      </c>
      <c r="AA6">
        <v>41320</v>
      </c>
      <c r="AR6" t="s">
        <v>288</v>
      </c>
      <c r="AT6" t="s">
        <v>296</v>
      </c>
      <c r="AU6">
        <v>301</v>
      </c>
      <c r="AV6">
        <v>353</v>
      </c>
      <c r="AW6">
        <v>510</v>
      </c>
      <c r="AX6">
        <v>667</v>
      </c>
      <c r="AY6">
        <v>824</v>
      </c>
      <c r="AZ6">
        <v>980</v>
      </c>
      <c r="BA6">
        <v>5</v>
      </c>
    </row>
    <row r="7" spans="1:53">
      <c r="A7" t="s">
        <v>98</v>
      </c>
      <c r="B7">
        <v>7</v>
      </c>
      <c r="C7" t="s">
        <v>297</v>
      </c>
      <c r="D7">
        <v>12060</v>
      </c>
      <c r="E7">
        <v>16240</v>
      </c>
      <c r="F7">
        <v>20420</v>
      </c>
      <c r="G7">
        <v>24600</v>
      </c>
      <c r="H7">
        <v>28780</v>
      </c>
      <c r="I7">
        <v>32960</v>
      </c>
      <c r="J7">
        <v>37140</v>
      </c>
      <c r="K7">
        <v>41320</v>
      </c>
      <c r="L7">
        <v>11500</v>
      </c>
      <c r="M7">
        <v>13150</v>
      </c>
      <c r="N7">
        <v>14800</v>
      </c>
      <c r="O7">
        <v>16400</v>
      </c>
      <c r="P7">
        <v>17750</v>
      </c>
      <c r="Q7">
        <v>19050</v>
      </c>
      <c r="R7">
        <v>20350</v>
      </c>
      <c r="S7">
        <v>21650</v>
      </c>
      <c r="T7">
        <v>12060</v>
      </c>
      <c r="U7">
        <v>16240</v>
      </c>
      <c r="V7">
        <v>20420</v>
      </c>
      <c r="W7">
        <v>24600</v>
      </c>
      <c r="X7">
        <v>28780</v>
      </c>
      <c r="Y7">
        <v>32960</v>
      </c>
      <c r="Z7">
        <v>37140</v>
      </c>
      <c r="AA7">
        <v>41320</v>
      </c>
      <c r="AR7" t="s">
        <v>288</v>
      </c>
      <c r="AT7" t="s">
        <v>299</v>
      </c>
      <c r="AU7">
        <v>301</v>
      </c>
      <c r="AV7">
        <v>353</v>
      </c>
      <c r="AW7">
        <v>510</v>
      </c>
      <c r="AX7">
        <v>667</v>
      </c>
      <c r="AY7">
        <v>824</v>
      </c>
      <c r="AZ7">
        <v>980</v>
      </c>
      <c r="BA7">
        <v>7</v>
      </c>
    </row>
    <row r="8" spans="1:53">
      <c r="A8" t="s">
        <v>92</v>
      </c>
      <c r="B8">
        <v>9</v>
      </c>
      <c r="C8" t="s">
        <v>300</v>
      </c>
      <c r="D8">
        <v>12350</v>
      </c>
      <c r="E8">
        <v>16240</v>
      </c>
      <c r="F8">
        <v>20420</v>
      </c>
      <c r="G8">
        <v>24600</v>
      </c>
      <c r="H8">
        <v>28780</v>
      </c>
      <c r="I8">
        <v>32960</v>
      </c>
      <c r="J8">
        <v>37140</v>
      </c>
      <c r="K8">
        <v>41320</v>
      </c>
      <c r="L8">
        <v>12350</v>
      </c>
      <c r="M8">
        <v>14100</v>
      </c>
      <c r="N8">
        <v>15850</v>
      </c>
      <c r="O8">
        <v>17600</v>
      </c>
      <c r="P8">
        <v>19050</v>
      </c>
      <c r="Q8">
        <v>20450</v>
      </c>
      <c r="R8">
        <v>21850</v>
      </c>
      <c r="S8">
        <v>23250</v>
      </c>
      <c r="T8">
        <v>12060</v>
      </c>
      <c r="U8">
        <v>16240</v>
      </c>
      <c r="V8">
        <v>20420</v>
      </c>
      <c r="W8">
        <v>24600</v>
      </c>
      <c r="X8">
        <v>28780</v>
      </c>
      <c r="Y8">
        <v>32960</v>
      </c>
      <c r="Z8">
        <v>37140</v>
      </c>
      <c r="AA8">
        <v>41320</v>
      </c>
      <c r="AR8" t="s">
        <v>288</v>
      </c>
      <c r="AT8" t="s">
        <v>303</v>
      </c>
      <c r="AU8">
        <v>308</v>
      </c>
      <c r="AV8">
        <v>353</v>
      </c>
      <c r="AW8">
        <v>510</v>
      </c>
      <c r="AX8">
        <v>667</v>
      </c>
      <c r="AY8">
        <v>824</v>
      </c>
      <c r="AZ8">
        <v>980</v>
      </c>
      <c r="BA8">
        <v>9</v>
      </c>
    </row>
    <row r="9" spans="1:53">
      <c r="A9" t="s">
        <v>21</v>
      </c>
      <c r="B9">
        <v>11</v>
      </c>
      <c r="C9" t="s">
        <v>2394</v>
      </c>
      <c r="D9">
        <v>13750</v>
      </c>
      <c r="E9">
        <v>16240</v>
      </c>
      <c r="F9">
        <v>20420</v>
      </c>
      <c r="G9">
        <v>24600</v>
      </c>
      <c r="H9">
        <v>28780</v>
      </c>
      <c r="I9">
        <v>32960</v>
      </c>
      <c r="J9">
        <v>37140</v>
      </c>
      <c r="K9">
        <v>41320</v>
      </c>
      <c r="L9">
        <v>13750</v>
      </c>
      <c r="M9">
        <v>15700</v>
      </c>
      <c r="N9">
        <v>17650</v>
      </c>
      <c r="O9">
        <v>19600</v>
      </c>
      <c r="P9">
        <v>21200</v>
      </c>
      <c r="Q9">
        <v>22750</v>
      </c>
      <c r="R9">
        <v>24350</v>
      </c>
      <c r="S9">
        <v>25900</v>
      </c>
      <c r="T9">
        <v>12060</v>
      </c>
      <c r="U9">
        <v>16240</v>
      </c>
      <c r="V9">
        <v>20420</v>
      </c>
      <c r="W9">
        <v>24600</v>
      </c>
      <c r="X9">
        <v>28780</v>
      </c>
      <c r="Y9">
        <v>32960</v>
      </c>
      <c r="Z9">
        <v>37140</v>
      </c>
      <c r="AA9">
        <v>41320</v>
      </c>
      <c r="AR9" t="s">
        <v>288</v>
      </c>
      <c r="AT9" t="s">
        <v>306</v>
      </c>
      <c r="AU9">
        <v>343</v>
      </c>
      <c r="AV9">
        <v>368</v>
      </c>
      <c r="AW9">
        <v>510</v>
      </c>
      <c r="AX9">
        <v>667</v>
      </c>
      <c r="AY9">
        <v>824</v>
      </c>
      <c r="AZ9">
        <v>980</v>
      </c>
      <c r="BA9">
        <v>11</v>
      </c>
    </row>
    <row r="10" spans="1:53">
      <c r="A10" t="s">
        <v>99</v>
      </c>
      <c r="B10">
        <v>13</v>
      </c>
      <c r="C10" t="s">
        <v>307</v>
      </c>
      <c r="D10">
        <v>12150</v>
      </c>
      <c r="E10">
        <v>16240</v>
      </c>
      <c r="F10">
        <v>20420</v>
      </c>
      <c r="G10">
        <v>24600</v>
      </c>
      <c r="H10">
        <v>28780</v>
      </c>
      <c r="I10">
        <v>32960</v>
      </c>
      <c r="J10">
        <v>37140</v>
      </c>
      <c r="K10">
        <v>41320</v>
      </c>
      <c r="L10">
        <v>12150</v>
      </c>
      <c r="M10">
        <v>13900</v>
      </c>
      <c r="N10">
        <v>15650</v>
      </c>
      <c r="O10">
        <v>17350</v>
      </c>
      <c r="P10">
        <v>18750</v>
      </c>
      <c r="Q10">
        <v>20150</v>
      </c>
      <c r="R10">
        <v>21550</v>
      </c>
      <c r="S10">
        <v>22950</v>
      </c>
      <c r="T10">
        <v>12060</v>
      </c>
      <c r="U10">
        <v>16240</v>
      </c>
      <c r="V10">
        <v>20420</v>
      </c>
      <c r="W10">
        <v>24600</v>
      </c>
      <c r="X10">
        <v>28780</v>
      </c>
      <c r="Y10">
        <v>32960</v>
      </c>
      <c r="Z10">
        <v>37140</v>
      </c>
      <c r="AA10">
        <v>41320</v>
      </c>
      <c r="AR10" t="s">
        <v>288</v>
      </c>
      <c r="AT10" t="s">
        <v>309</v>
      </c>
      <c r="AU10">
        <v>303</v>
      </c>
      <c r="AV10">
        <v>353</v>
      </c>
      <c r="AW10">
        <v>510</v>
      </c>
      <c r="AX10">
        <v>667</v>
      </c>
      <c r="AY10">
        <v>824</v>
      </c>
      <c r="AZ10">
        <v>980</v>
      </c>
      <c r="BA10">
        <v>13</v>
      </c>
    </row>
    <row r="11" spans="1:53">
      <c r="A11" t="s">
        <v>100</v>
      </c>
      <c r="B11">
        <v>15</v>
      </c>
      <c r="C11" t="s">
        <v>310</v>
      </c>
      <c r="D11">
        <v>14700</v>
      </c>
      <c r="E11">
        <v>16800</v>
      </c>
      <c r="F11">
        <v>20420</v>
      </c>
      <c r="G11">
        <v>24600</v>
      </c>
      <c r="H11">
        <v>28780</v>
      </c>
      <c r="I11">
        <v>32960</v>
      </c>
      <c r="J11">
        <v>37140</v>
      </c>
      <c r="K11">
        <v>41320</v>
      </c>
      <c r="L11">
        <v>14700</v>
      </c>
      <c r="M11">
        <v>16800</v>
      </c>
      <c r="N11">
        <v>18900</v>
      </c>
      <c r="O11">
        <v>20950</v>
      </c>
      <c r="P11">
        <v>22650</v>
      </c>
      <c r="Q11">
        <v>24350</v>
      </c>
      <c r="R11">
        <v>26000</v>
      </c>
      <c r="S11">
        <v>27700</v>
      </c>
      <c r="T11">
        <v>12060</v>
      </c>
      <c r="U11">
        <v>16240</v>
      </c>
      <c r="V11">
        <v>20420</v>
      </c>
      <c r="W11">
        <v>24600</v>
      </c>
      <c r="X11">
        <v>28780</v>
      </c>
      <c r="Y11">
        <v>32960</v>
      </c>
      <c r="Z11">
        <v>37140</v>
      </c>
      <c r="AA11">
        <v>41320</v>
      </c>
      <c r="AR11" t="s">
        <v>288</v>
      </c>
      <c r="AT11" t="s">
        <v>312</v>
      </c>
      <c r="AU11">
        <v>367</v>
      </c>
      <c r="AV11">
        <v>393</v>
      </c>
      <c r="AW11">
        <v>510</v>
      </c>
      <c r="AX11">
        <v>667</v>
      </c>
      <c r="AY11">
        <v>824</v>
      </c>
      <c r="AZ11">
        <v>980</v>
      </c>
      <c r="BA11">
        <v>15</v>
      </c>
    </row>
    <row r="12" spans="1:53">
      <c r="A12" t="s">
        <v>101</v>
      </c>
      <c r="B12">
        <v>17</v>
      </c>
      <c r="C12" t="s">
        <v>313</v>
      </c>
      <c r="D12">
        <v>12060</v>
      </c>
      <c r="E12">
        <v>16240</v>
      </c>
      <c r="F12">
        <v>20420</v>
      </c>
      <c r="G12">
        <v>24600</v>
      </c>
      <c r="H12">
        <v>28780</v>
      </c>
      <c r="I12">
        <v>32960</v>
      </c>
      <c r="J12">
        <v>37140</v>
      </c>
      <c r="K12">
        <v>41320</v>
      </c>
      <c r="L12">
        <v>11400</v>
      </c>
      <c r="M12">
        <v>13000</v>
      </c>
      <c r="N12">
        <v>14650</v>
      </c>
      <c r="O12">
        <v>16250</v>
      </c>
      <c r="P12">
        <v>17550</v>
      </c>
      <c r="Q12">
        <v>18850</v>
      </c>
      <c r="R12">
        <v>20150</v>
      </c>
      <c r="S12">
        <v>21450</v>
      </c>
      <c r="T12">
        <v>12060</v>
      </c>
      <c r="U12">
        <v>16240</v>
      </c>
      <c r="V12">
        <v>20420</v>
      </c>
      <c r="W12">
        <v>24600</v>
      </c>
      <c r="X12">
        <v>28780</v>
      </c>
      <c r="Y12">
        <v>32960</v>
      </c>
      <c r="Z12">
        <v>37140</v>
      </c>
      <c r="AA12">
        <v>41320</v>
      </c>
      <c r="AR12" t="s">
        <v>288</v>
      </c>
      <c r="AT12" t="s">
        <v>315</v>
      </c>
      <c r="AU12">
        <v>301</v>
      </c>
      <c r="AV12">
        <v>353</v>
      </c>
      <c r="AW12">
        <v>510</v>
      </c>
      <c r="AX12">
        <v>667</v>
      </c>
      <c r="AY12">
        <v>824</v>
      </c>
      <c r="AZ12">
        <v>980</v>
      </c>
      <c r="BA12">
        <v>17</v>
      </c>
    </row>
    <row r="13" spans="1:53">
      <c r="A13" t="s">
        <v>78</v>
      </c>
      <c r="B13">
        <v>19</v>
      </c>
      <c r="C13" t="s">
        <v>316</v>
      </c>
      <c r="D13">
        <v>13350</v>
      </c>
      <c r="E13">
        <v>16240</v>
      </c>
      <c r="F13">
        <v>20420</v>
      </c>
      <c r="G13">
        <v>24600</v>
      </c>
      <c r="H13">
        <v>28780</v>
      </c>
      <c r="I13">
        <v>32960</v>
      </c>
      <c r="J13">
        <v>37140</v>
      </c>
      <c r="K13">
        <v>41320</v>
      </c>
      <c r="L13">
        <v>13350</v>
      </c>
      <c r="M13">
        <v>15250</v>
      </c>
      <c r="N13">
        <v>17150</v>
      </c>
      <c r="O13">
        <v>19050</v>
      </c>
      <c r="P13">
        <v>20600</v>
      </c>
      <c r="Q13">
        <v>22100</v>
      </c>
      <c r="R13">
        <v>23650</v>
      </c>
      <c r="S13">
        <v>25150</v>
      </c>
      <c r="T13">
        <v>12060</v>
      </c>
      <c r="U13">
        <v>16240</v>
      </c>
      <c r="V13">
        <v>20420</v>
      </c>
      <c r="W13">
        <v>24600</v>
      </c>
      <c r="X13">
        <v>28780</v>
      </c>
      <c r="Y13">
        <v>32960</v>
      </c>
      <c r="Z13">
        <v>37140</v>
      </c>
      <c r="AA13">
        <v>41320</v>
      </c>
      <c r="AR13" t="s">
        <v>288</v>
      </c>
      <c r="AT13" t="s">
        <v>318</v>
      </c>
      <c r="AU13">
        <v>333</v>
      </c>
      <c r="AV13">
        <v>357</v>
      </c>
      <c r="AW13">
        <v>510</v>
      </c>
      <c r="AX13">
        <v>667</v>
      </c>
      <c r="AY13">
        <v>824</v>
      </c>
      <c r="AZ13">
        <v>980</v>
      </c>
      <c r="BA13">
        <v>19</v>
      </c>
    </row>
    <row r="14" spans="1:53">
      <c r="A14" t="s">
        <v>25</v>
      </c>
      <c r="B14">
        <v>21</v>
      </c>
      <c r="C14" t="s">
        <v>2395</v>
      </c>
      <c r="D14">
        <v>17100</v>
      </c>
      <c r="E14">
        <v>19550</v>
      </c>
      <c r="F14">
        <v>22000</v>
      </c>
      <c r="G14">
        <v>24600</v>
      </c>
      <c r="H14">
        <v>28780</v>
      </c>
      <c r="I14">
        <v>32960</v>
      </c>
      <c r="J14">
        <v>37140</v>
      </c>
      <c r="K14">
        <v>41320</v>
      </c>
      <c r="L14">
        <v>17100</v>
      </c>
      <c r="M14">
        <v>19550</v>
      </c>
      <c r="N14">
        <v>22000</v>
      </c>
      <c r="O14">
        <v>24400</v>
      </c>
      <c r="P14">
        <v>26400</v>
      </c>
      <c r="Q14">
        <v>28350</v>
      </c>
      <c r="R14">
        <v>30300</v>
      </c>
      <c r="S14">
        <v>32250</v>
      </c>
      <c r="T14">
        <v>12060</v>
      </c>
      <c r="U14">
        <v>16240</v>
      </c>
      <c r="V14">
        <v>20420</v>
      </c>
      <c r="W14">
        <v>24600</v>
      </c>
      <c r="X14">
        <v>28780</v>
      </c>
      <c r="Y14">
        <v>32960</v>
      </c>
      <c r="Z14">
        <v>37140</v>
      </c>
      <c r="AA14">
        <v>41320</v>
      </c>
      <c r="AR14" t="s">
        <v>288</v>
      </c>
      <c r="AT14" t="s">
        <v>321</v>
      </c>
      <c r="AU14">
        <v>427</v>
      </c>
      <c r="AV14">
        <v>458</v>
      </c>
      <c r="AW14">
        <v>550</v>
      </c>
      <c r="AX14">
        <v>667</v>
      </c>
      <c r="AY14">
        <v>824</v>
      </c>
      <c r="AZ14">
        <v>980</v>
      </c>
      <c r="BA14">
        <v>21</v>
      </c>
    </row>
    <row r="15" spans="1:53">
      <c r="A15" t="s">
        <v>102</v>
      </c>
      <c r="B15">
        <v>23</v>
      </c>
      <c r="C15" t="s">
        <v>322</v>
      </c>
      <c r="D15">
        <v>12060</v>
      </c>
      <c r="E15">
        <v>16240</v>
      </c>
      <c r="F15">
        <v>20420</v>
      </c>
      <c r="G15">
        <v>24600</v>
      </c>
      <c r="H15">
        <v>28780</v>
      </c>
      <c r="I15">
        <v>32960</v>
      </c>
      <c r="J15">
        <v>37140</v>
      </c>
      <c r="K15">
        <v>41320</v>
      </c>
      <c r="L15">
        <v>11650</v>
      </c>
      <c r="M15">
        <v>13300</v>
      </c>
      <c r="N15">
        <v>14950</v>
      </c>
      <c r="O15">
        <v>16600</v>
      </c>
      <c r="P15">
        <v>17950</v>
      </c>
      <c r="Q15">
        <v>19300</v>
      </c>
      <c r="R15">
        <v>20600</v>
      </c>
      <c r="S15">
        <v>21950</v>
      </c>
      <c r="T15">
        <v>12060</v>
      </c>
      <c r="U15">
        <v>16240</v>
      </c>
      <c r="V15">
        <v>20420</v>
      </c>
      <c r="W15">
        <v>24600</v>
      </c>
      <c r="X15">
        <v>28780</v>
      </c>
      <c r="Y15">
        <v>32960</v>
      </c>
      <c r="Z15">
        <v>37140</v>
      </c>
      <c r="AA15">
        <v>41320</v>
      </c>
      <c r="AR15" t="s">
        <v>288</v>
      </c>
      <c r="AT15" t="s">
        <v>324</v>
      </c>
      <c r="AU15">
        <v>301</v>
      </c>
      <c r="AV15">
        <v>353</v>
      </c>
      <c r="AW15">
        <v>510</v>
      </c>
      <c r="AX15">
        <v>667</v>
      </c>
      <c r="AY15">
        <v>824</v>
      </c>
      <c r="AZ15">
        <v>980</v>
      </c>
      <c r="BA15">
        <v>23</v>
      </c>
    </row>
    <row r="16" spans="1:53">
      <c r="A16" t="s">
        <v>103</v>
      </c>
      <c r="B16">
        <v>25</v>
      </c>
      <c r="C16" t="s">
        <v>325</v>
      </c>
      <c r="D16">
        <v>12060</v>
      </c>
      <c r="E16">
        <v>16240</v>
      </c>
      <c r="F16">
        <v>20420</v>
      </c>
      <c r="G16">
        <v>24600</v>
      </c>
      <c r="H16">
        <v>28780</v>
      </c>
      <c r="I16">
        <v>32960</v>
      </c>
      <c r="J16">
        <v>37140</v>
      </c>
      <c r="K16">
        <v>41320</v>
      </c>
      <c r="L16">
        <v>11400</v>
      </c>
      <c r="M16">
        <v>13000</v>
      </c>
      <c r="N16">
        <v>14650</v>
      </c>
      <c r="O16">
        <v>16250</v>
      </c>
      <c r="P16">
        <v>17550</v>
      </c>
      <c r="Q16">
        <v>18850</v>
      </c>
      <c r="R16">
        <v>20150</v>
      </c>
      <c r="S16">
        <v>21450</v>
      </c>
      <c r="T16">
        <v>12060</v>
      </c>
      <c r="U16">
        <v>16240</v>
      </c>
      <c r="V16">
        <v>20420</v>
      </c>
      <c r="W16">
        <v>24600</v>
      </c>
      <c r="X16">
        <v>28780</v>
      </c>
      <c r="Y16">
        <v>32960</v>
      </c>
      <c r="Z16">
        <v>37140</v>
      </c>
      <c r="AA16">
        <v>41320</v>
      </c>
      <c r="AR16" t="s">
        <v>288</v>
      </c>
      <c r="AT16" t="s">
        <v>327</v>
      </c>
      <c r="AU16">
        <v>301</v>
      </c>
      <c r="AV16">
        <v>353</v>
      </c>
      <c r="AW16">
        <v>510</v>
      </c>
      <c r="AX16">
        <v>667</v>
      </c>
      <c r="AY16">
        <v>824</v>
      </c>
      <c r="AZ16">
        <v>980</v>
      </c>
      <c r="BA16">
        <v>25</v>
      </c>
    </row>
    <row r="17" spans="1:53">
      <c r="A17" t="s">
        <v>60</v>
      </c>
      <c r="B17">
        <v>27</v>
      </c>
      <c r="C17" t="s">
        <v>2396</v>
      </c>
      <c r="D17">
        <v>12400</v>
      </c>
      <c r="E17">
        <v>16240</v>
      </c>
      <c r="F17">
        <v>20420</v>
      </c>
      <c r="G17">
        <v>24600</v>
      </c>
      <c r="H17">
        <v>28780</v>
      </c>
      <c r="I17">
        <v>32960</v>
      </c>
      <c r="J17">
        <v>37140</v>
      </c>
      <c r="K17">
        <v>41320</v>
      </c>
      <c r="L17">
        <v>12400</v>
      </c>
      <c r="M17">
        <v>14200</v>
      </c>
      <c r="N17">
        <v>15950</v>
      </c>
      <c r="O17">
        <v>17700</v>
      </c>
      <c r="P17">
        <v>19150</v>
      </c>
      <c r="Q17">
        <v>20550</v>
      </c>
      <c r="R17">
        <v>21950</v>
      </c>
      <c r="S17">
        <v>23400</v>
      </c>
      <c r="T17">
        <v>12060</v>
      </c>
      <c r="U17">
        <v>16240</v>
      </c>
      <c r="V17">
        <v>20420</v>
      </c>
      <c r="W17">
        <v>24600</v>
      </c>
      <c r="X17">
        <v>28780</v>
      </c>
      <c r="Y17">
        <v>32960</v>
      </c>
      <c r="Z17">
        <v>37140</v>
      </c>
      <c r="AA17">
        <v>41320</v>
      </c>
      <c r="AR17" t="s">
        <v>288</v>
      </c>
      <c r="AT17" t="s">
        <v>330</v>
      </c>
      <c r="AU17">
        <v>310</v>
      </c>
      <c r="AV17">
        <v>353</v>
      </c>
      <c r="AW17">
        <v>510</v>
      </c>
      <c r="AX17">
        <v>667</v>
      </c>
      <c r="AY17">
        <v>824</v>
      </c>
      <c r="AZ17">
        <v>980</v>
      </c>
      <c r="BA17">
        <v>27</v>
      </c>
    </row>
    <row r="18" spans="1:53">
      <c r="A18" t="s">
        <v>79</v>
      </c>
      <c r="B18">
        <v>29</v>
      </c>
      <c r="C18" t="s">
        <v>316</v>
      </c>
      <c r="D18">
        <v>13350</v>
      </c>
      <c r="E18">
        <v>16240</v>
      </c>
      <c r="F18">
        <v>20420</v>
      </c>
      <c r="G18">
        <v>24600</v>
      </c>
      <c r="H18">
        <v>28780</v>
      </c>
      <c r="I18">
        <v>32960</v>
      </c>
      <c r="J18">
        <v>37140</v>
      </c>
      <c r="K18">
        <v>41320</v>
      </c>
      <c r="L18">
        <v>13350</v>
      </c>
      <c r="M18">
        <v>15250</v>
      </c>
      <c r="N18">
        <v>17150</v>
      </c>
      <c r="O18">
        <v>19050</v>
      </c>
      <c r="P18">
        <v>20600</v>
      </c>
      <c r="Q18">
        <v>22100</v>
      </c>
      <c r="R18">
        <v>23650</v>
      </c>
      <c r="S18">
        <v>25150</v>
      </c>
      <c r="T18">
        <v>12060</v>
      </c>
      <c r="U18">
        <v>16240</v>
      </c>
      <c r="V18">
        <v>20420</v>
      </c>
      <c r="W18">
        <v>24600</v>
      </c>
      <c r="X18">
        <v>28780</v>
      </c>
      <c r="Y18">
        <v>32960</v>
      </c>
      <c r="Z18">
        <v>37140</v>
      </c>
      <c r="AA18">
        <v>41320</v>
      </c>
      <c r="AR18" t="s">
        <v>288</v>
      </c>
      <c r="AT18" t="s">
        <v>332</v>
      </c>
      <c r="AU18">
        <v>333</v>
      </c>
      <c r="AV18">
        <v>357</v>
      </c>
      <c r="AW18">
        <v>510</v>
      </c>
      <c r="AX18">
        <v>667</v>
      </c>
      <c r="AY18">
        <v>824</v>
      </c>
      <c r="AZ18">
        <v>980</v>
      </c>
      <c r="BA18">
        <v>29</v>
      </c>
    </row>
    <row r="19" spans="1:53">
      <c r="A19" t="s">
        <v>104</v>
      </c>
      <c r="B19">
        <v>31</v>
      </c>
      <c r="C19" t="s">
        <v>333</v>
      </c>
      <c r="D19">
        <v>15850</v>
      </c>
      <c r="E19">
        <v>18100</v>
      </c>
      <c r="F19">
        <v>20420</v>
      </c>
      <c r="G19">
        <v>24600</v>
      </c>
      <c r="H19">
        <v>28780</v>
      </c>
      <c r="I19">
        <v>32960</v>
      </c>
      <c r="J19">
        <v>37140</v>
      </c>
      <c r="K19">
        <v>41320</v>
      </c>
      <c r="L19">
        <v>15850</v>
      </c>
      <c r="M19">
        <v>18100</v>
      </c>
      <c r="N19">
        <v>20350</v>
      </c>
      <c r="O19">
        <v>22600</v>
      </c>
      <c r="P19">
        <v>24450</v>
      </c>
      <c r="Q19">
        <v>26250</v>
      </c>
      <c r="R19">
        <v>28050</v>
      </c>
      <c r="S19">
        <v>29850</v>
      </c>
      <c r="T19">
        <v>12060</v>
      </c>
      <c r="U19">
        <v>16240</v>
      </c>
      <c r="V19">
        <v>20420</v>
      </c>
      <c r="W19">
        <v>24600</v>
      </c>
      <c r="X19">
        <v>28780</v>
      </c>
      <c r="Y19">
        <v>32960</v>
      </c>
      <c r="Z19">
        <v>37140</v>
      </c>
      <c r="AA19">
        <v>41320</v>
      </c>
      <c r="AR19" t="s">
        <v>288</v>
      </c>
      <c r="AT19" t="s">
        <v>335</v>
      </c>
      <c r="AU19">
        <v>396</v>
      </c>
      <c r="AV19">
        <v>424</v>
      </c>
      <c r="AW19">
        <v>510</v>
      </c>
      <c r="AX19">
        <v>667</v>
      </c>
      <c r="AY19">
        <v>824</v>
      </c>
      <c r="AZ19">
        <v>980</v>
      </c>
      <c r="BA19">
        <v>31</v>
      </c>
    </row>
    <row r="20" spans="1:53">
      <c r="A20" t="s">
        <v>105</v>
      </c>
      <c r="B20">
        <v>33</v>
      </c>
      <c r="C20" t="s">
        <v>336</v>
      </c>
      <c r="D20">
        <v>14050</v>
      </c>
      <c r="E20">
        <v>16240</v>
      </c>
      <c r="F20">
        <v>20420</v>
      </c>
      <c r="G20">
        <v>24600</v>
      </c>
      <c r="H20">
        <v>28780</v>
      </c>
      <c r="I20">
        <v>32960</v>
      </c>
      <c r="J20">
        <v>37140</v>
      </c>
      <c r="K20">
        <v>41320</v>
      </c>
      <c r="L20">
        <v>14050</v>
      </c>
      <c r="M20">
        <v>16050</v>
      </c>
      <c r="N20">
        <v>18050</v>
      </c>
      <c r="O20">
        <v>20050</v>
      </c>
      <c r="P20">
        <v>21700</v>
      </c>
      <c r="Q20">
        <v>23300</v>
      </c>
      <c r="R20">
        <v>24900</v>
      </c>
      <c r="S20">
        <v>26500</v>
      </c>
      <c r="T20">
        <v>12060</v>
      </c>
      <c r="U20">
        <v>16240</v>
      </c>
      <c r="V20">
        <v>20420</v>
      </c>
      <c r="W20">
        <v>24600</v>
      </c>
      <c r="X20">
        <v>28780</v>
      </c>
      <c r="Y20">
        <v>32960</v>
      </c>
      <c r="Z20">
        <v>37140</v>
      </c>
      <c r="AA20">
        <v>41320</v>
      </c>
      <c r="AR20" t="s">
        <v>288</v>
      </c>
      <c r="AT20" t="s">
        <v>338</v>
      </c>
      <c r="AU20">
        <v>351</v>
      </c>
      <c r="AV20">
        <v>376</v>
      </c>
      <c r="AW20">
        <v>510</v>
      </c>
      <c r="AX20">
        <v>667</v>
      </c>
      <c r="AY20">
        <v>824</v>
      </c>
      <c r="AZ20">
        <v>980</v>
      </c>
      <c r="BA20">
        <v>33</v>
      </c>
    </row>
    <row r="21" spans="1:53">
      <c r="A21" t="s">
        <v>106</v>
      </c>
      <c r="B21">
        <v>35</v>
      </c>
      <c r="C21" t="s">
        <v>339</v>
      </c>
      <c r="D21">
        <v>12060</v>
      </c>
      <c r="E21">
        <v>16240</v>
      </c>
      <c r="F21">
        <v>20420</v>
      </c>
      <c r="G21">
        <v>24600</v>
      </c>
      <c r="H21">
        <v>28780</v>
      </c>
      <c r="I21">
        <v>32960</v>
      </c>
      <c r="J21">
        <v>37140</v>
      </c>
      <c r="K21">
        <v>41320</v>
      </c>
      <c r="L21">
        <v>11900</v>
      </c>
      <c r="M21">
        <v>13600</v>
      </c>
      <c r="N21">
        <v>15300</v>
      </c>
      <c r="O21">
        <v>17000</v>
      </c>
      <c r="P21">
        <v>18400</v>
      </c>
      <c r="Q21">
        <v>19750</v>
      </c>
      <c r="R21">
        <v>21100</v>
      </c>
      <c r="S21">
        <v>22450</v>
      </c>
      <c r="T21">
        <v>12060</v>
      </c>
      <c r="U21">
        <v>16240</v>
      </c>
      <c r="V21">
        <v>20420</v>
      </c>
      <c r="W21">
        <v>24600</v>
      </c>
      <c r="X21">
        <v>28780</v>
      </c>
      <c r="Y21">
        <v>32960</v>
      </c>
      <c r="Z21">
        <v>37140</v>
      </c>
      <c r="AA21">
        <v>41320</v>
      </c>
      <c r="AR21" t="s">
        <v>288</v>
      </c>
      <c r="AT21" t="s">
        <v>341</v>
      </c>
      <c r="AU21">
        <v>301</v>
      </c>
      <c r="AV21">
        <v>353</v>
      </c>
      <c r="AW21">
        <v>510</v>
      </c>
      <c r="AX21">
        <v>667</v>
      </c>
      <c r="AY21">
        <v>824</v>
      </c>
      <c r="AZ21">
        <v>980</v>
      </c>
      <c r="BA21">
        <v>35</v>
      </c>
    </row>
    <row r="22" spans="1:53">
      <c r="A22" t="s">
        <v>84</v>
      </c>
      <c r="B22">
        <v>37</v>
      </c>
      <c r="C22" t="s">
        <v>2397</v>
      </c>
      <c r="D22">
        <v>12060</v>
      </c>
      <c r="E22">
        <v>16240</v>
      </c>
      <c r="F22">
        <v>20420</v>
      </c>
      <c r="G22">
        <v>24600</v>
      </c>
      <c r="H22">
        <v>28780</v>
      </c>
      <c r="I22">
        <v>32960</v>
      </c>
      <c r="J22">
        <v>37140</v>
      </c>
      <c r="K22">
        <v>41320</v>
      </c>
      <c r="L22">
        <v>11400</v>
      </c>
      <c r="M22">
        <v>13000</v>
      </c>
      <c r="N22">
        <v>14650</v>
      </c>
      <c r="O22">
        <v>16250</v>
      </c>
      <c r="P22">
        <v>17550</v>
      </c>
      <c r="Q22">
        <v>18850</v>
      </c>
      <c r="R22">
        <v>20150</v>
      </c>
      <c r="S22">
        <v>21450</v>
      </c>
      <c r="T22">
        <v>12060</v>
      </c>
      <c r="U22">
        <v>16240</v>
      </c>
      <c r="V22">
        <v>20420</v>
      </c>
      <c r="W22">
        <v>24600</v>
      </c>
      <c r="X22">
        <v>28780</v>
      </c>
      <c r="Y22">
        <v>32960</v>
      </c>
      <c r="Z22">
        <v>37140</v>
      </c>
      <c r="AA22">
        <v>41320</v>
      </c>
      <c r="AR22" t="s">
        <v>288</v>
      </c>
      <c r="AT22" t="s">
        <v>344</v>
      </c>
      <c r="AU22">
        <v>301</v>
      </c>
      <c r="AV22">
        <v>353</v>
      </c>
      <c r="AW22">
        <v>510</v>
      </c>
      <c r="AX22">
        <v>667</v>
      </c>
      <c r="AY22">
        <v>824</v>
      </c>
      <c r="AZ22">
        <v>980</v>
      </c>
      <c r="BA22">
        <v>37</v>
      </c>
    </row>
    <row r="23" spans="1:53">
      <c r="A23" t="s">
        <v>107</v>
      </c>
      <c r="B23">
        <v>39</v>
      </c>
      <c r="C23" t="s">
        <v>345</v>
      </c>
      <c r="D23">
        <v>18000</v>
      </c>
      <c r="E23">
        <v>20600</v>
      </c>
      <c r="F23">
        <v>23150</v>
      </c>
      <c r="G23">
        <v>25700</v>
      </c>
      <c r="H23">
        <v>28780</v>
      </c>
      <c r="I23">
        <v>32960</v>
      </c>
      <c r="J23">
        <v>37140</v>
      </c>
      <c r="K23">
        <v>41320</v>
      </c>
      <c r="L23">
        <v>18000</v>
      </c>
      <c r="M23">
        <v>20600</v>
      </c>
      <c r="N23">
        <v>23150</v>
      </c>
      <c r="O23">
        <v>25700</v>
      </c>
      <c r="P23">
        <v>27800</v>
      </c>
      <c r="Q23">
        <v>29850</v>
      </c>
      <c r="R23">
        <v>31900</v>
      </c>
      <c r="S23">
        <v>33950</v>
      </c>
      <c r="T23">
        <v>12060</v>
      </c>
      <c r="U23">
        <v>16240</v>
      </c>
      <c r="V23">
        <v>20420</v>
      </c>
      <c r="W23">
        <v>24600</v>
      </c>
      <c r="X23">
        <v>28780</v>
      </c>
      <c r="Y23">
        <v>32960</v>
      </c>
      <c r="Z23">
        <v>37140</v>
      </c>
      <c r="AA23">
        <v>41320</v>
      </c>
      <c r="AR23" t="s">
        <v>288</v>
      </c>
      <c r="AT23" t="s">
        <v>347</v>
      </c>
      <c r="AU23">
        <v>450</v>
      </c>
      <c r="AV23">
        <v>482</v>
      </c>
      <c r="AW23">
        <v>578</v>
      </c>
      <c r="AX23">
        <v>668</v>
      </c>
      <c r="AY23">
        <v>824</v>
      </c>
      <c r="AZ23">
        <v>980</v>
      </c>
      <c r="BA23">
        <v>39</v>
      </c>
    </row>
    <row r="24" spans="1:53">
      <c r="A24" t="s">
        <v>34</v>
      </c>
      <c r="B24">
        <v>41</v>
      </c>
      <c r="C24" t="s">
        <v>348</v>
      </c>
      <c r="D24">
        <v>12700</v>
      </c>
      <c r="E24">
        <v>16240</v>
      </c>
      <c r="F24">
        <v>20420</v>
      </c>
      <c r="G24">
        <v>24600</v>
      </c>
      <c r="H24">
        <v>28780</v>
      </c>
      <c r="I24">
        <v>32960</v>
      </c>
      <c r="J24">
        <v>37140</v>
      </c>
      <c r="K24">
        <v>41320</v>
      </c>
      <c r="L24">
        <v>12700</v>
      </c>
      <c r="M24">
        <v>14500</v>
      </c>
      <c r="N24">
        <v>16300</v>
      </c>
      <c r="O24">
        <v>18100</v>
      </c>
      <c r="P24">
        <v>19550</v>
      </c>
      <c r="Q24">
        <v>21000</v>
      </c>
      <c r="R24">
        <v>22450</v>
      </c>
      <c r="S24">
        <v>23900</v>
      </c>
      <c r="T24">
        <v>12060</v>
      </c>
      <c r="U24">
        <v>16240</v>
      </c>
      <c r="V24">
        <v>20420</v>
      </c>
      <c r="W24">
        <v>24600</v>
      </c>
      <c r="X24">
        <v>28780</v>
      </c>
      <c r="Y24">
        <v>32960</v>
      </c>
      <c r="Z24">
        <v>37140</v>
      </c>
      <c r="AA24">
        <v>41320</v>
      </c>
      <c r="AR24" t="s">
        <v>288</v>
      </c>
      <c r="AT24" t="s">
        <v>350</v>
      </c>
      <c r="AU24">
        <v>317</v>
      </c>
      <c r="AV24">
        <v>353</v>
      </c>
      <c r="AW24">
        <v>510</v>
      </c>
      <c r="AX24">
        <v>667</v>
      </c>
      <c r="AY24">
        <v>824</v>
      </c>
      <c r="AZ24">
        <v>980</v>
      </c>
      <c r="BA24">
        <v>41</v>
      </c>
    </row>
    <row r="25" spans="1:53">
      <c r="A25" t="s">
        <v>108</v>
      </c>
      <c r="B25">
        <v>43</v>
      </c>
      <c r="C25" t="s">
        <v>351</v>
      </c>
      <c r="D25">
        <v>12060</v>
      </c>
      <c r="E25">
        <v>16240</v>
      </c>
      <c r="F25">
        <v>20420</v>
      </c>
      <c r="G25">
        <v>24600</v>
      </c>
      <c r="H25">
        <v>28780</v>
      </c>
      <c r="I25">
        <v>32960</v>
      </c>
      <c r="J25">
        <v>37140</v>
      </c>
      <c r="K25">
        <v>41320</v>
      </c>
      <c r="L25">
        <v>11650</v>
      </c>
      <c r="M25">
        <v>13300</v>
      </c>
      <c r="N25">
        <v>14950</v>
      </c>
      <c r="O25">
        <v>16600</v>
      </c>
      <c r="P25">
        <v>17950</v>
      </c>
      <c r="Q25">
        <v>19300</v>
      </c>
      <c r="R25">
        <v>20600</v>
      </c>
      <c r="S25">
        <v>21950</v>
      </c>
      <c r="T25">
        <v>12060</v>
      </c>
      <c r="U25">
        <v>16240</v>
      </c>
      <c r="V25">
        <v>20420</v>
      </c>
      <c r="W25">
        <v>24600</v>
      </c>
      <c r="X25">
        <v>28780</v>
      </c>
      <c r="Y25">
        <v>32960</v>
      </c>
      <c r="Z25">
        <v>37140</v>
      </c>
      <c r="AA25">
        <v>41320</v>
      </c>
      <c r="AR25" t="s">
        <v>288</v>
      </c>
      <c r="AT25" t="s">
        <v>353</v>
      </c>
      <c r="AU25">
        <v>301</v>
      </c>
      <c r="AV25">
        <v>353</v>
      </c>
      <c r="AW25">
        <v>510</v>
      </c>
      <c r="AX25">
        <v>667</v>
      </c>
      <c r="AY25">
        <v>824</v>
      </c>
      <c r="AZ25">
        <v>980</v>
      </c>
      <c r="BA25">
        <v>43</v>
      </c>
    </row>
    <row r="26" spans="1:53">
      <c r="A26" t="s">
        <v>109</v>
      </c>
      <c r="B26">
        <v>45</v>
      </c>
      <c r="C26" t="s">
        <v>354</v>
      </c>
      <c r="D26">
        <v>12060</v>
      </c>
      <c r="E26">
        <v>16240</v>
      </c>
      <c r="F26">
        <v>20420</v>
      </c>
      <c r="G26">
        <v>24600</v>
      </c>
      <c r="H26">
        <v>28780</v>
      </c>
      <c r="I26">
        <v>32960</v>
      </c>
      <c r="J26">
        <v>37140</v>
      </c>
      <c r="K26">
        <v>41320</v>
      </c>
      <c r="L26">
        <v>11400</v>
      </c>
      <c r="M26">
        <v>13000</v>
      </c>
      <c r="N26">
        <v>14650</v>
      </c>
      <c r="O26">
        <v>16250</v>
      </c>
      <c r="P26">
        <v>17550</v>
      </c>
      <c r="Q26">
        <v>18850</v>
      </c>
      <c r="R26">
        <v>20150</v>
      </c>
      <c r="S26">
        <v>21450</v>
      </c>
      <c r="T26">
        <v>12060</v>
      </c>
      <c r="U26">
        <v>16240</v>
      </c>
      <c r="V26">
        <v>20420</v>
      </c>
      <c r="W26">
        <v>24600</v>
      </c>
      <c r="X26">
        <v>28780</v>
      </c>
      <c r="Y26">
        <v>32960</v>
      </c>
      <c r="Z26">
        <v>37140</v>
      </c>
      <c r="AA26">
        <v>41320</v>
      </c>
      <c r="AR26" t="s">
        <v>288</v>
      </c>
      <c r="AT26" t="s">
        <v>356</v>
      </c>
      <c r="AU26">
        <v>301</v>
      </c>
      <c r="AV26">
        <v>353</v>
      </c>
      <c r="AW26">
        <v>510</v>
      </c>
      <c r="AX26">
        <v>667</v>
      </c>
      <c r="AY26">
        <v>824</v>
      </c>
      <c r="AZ26">
        <v>980</v>
      </c>
      <c r="BA26">
        <v>45</v>
      </c>
    </row>
    <row r="27" spans="1:53">
      <c r="A27" t="s">
        <v>110</v>
      </c>
      <c r="B27">
        <v>47</v>
      </c>
      <c r="C27" t="s">
        <v>357</v>
      </c>
      <c r="D27">
        <v>12060</v>
      </c>
      <c r="E27">
        <v>16240</v>
      </c>
      <c r="F27">
        <v>20420</v>
      </c>
      <c r="G27">
        <v>24600</v>
      </c>
      <c r="H27">
        <v>28780</v>
      </c>
      <c r="I27">
        <v>32960</v>
      </c>
      <c r="J27">
        <v>37140</v>
      </c>
      <c r="K27">
        <v>41320</v>
      </c>
      <c r="L27">
        <v>11400</v>
      </c>
      <c r="M27">
        <v>13000</v>
      </c>
      <c r="N27">
        <v>14650</v>
      </c>
      <c r="O27">
        <v>16250</v>
      </c>
      <c r="P27">
        <v>17550</v>
      </c>
      <c r="Q27">
        <v>18850</v>
      </c>
      <c r="R27">
        <v>20150</v>
      </c>
      <c r="S27">
        <v>21450</v>
      </c>
      <c r="T27">
        <v>12060</v>
      </c>
      <c r="U27">
        <v>16240</v>
      </c>
      <c r="V27">
        <v>20420</v>
      </c>
      <c r="W27">
        <v>24600</v>
      </c>
      <c r="X27">
        <v>28780</v>
      </c>
      <c r="Y27">
        <v>32960</v>
      </c>
      <c r="Z27">
        <v>37140</v>
      </c>
      <c r="AA27">
        <v>41320</v>
      </c>
      <c r="AR27" t="s">
        <v>288</v>
      </c>
      <c r="AT27" t="s">
        <v>359</v>
      </c>
      <c r="AU27">
        <v>301</v>
      </c>
      <c r="AV27">
        <v>353</v>
      </c>
      <c r="AW27">
        <v>510</v>
      </c>
      <c r="AX27">
        <v>667</v>
      </c>
      <c r="AY27">
        <v>824</v>
      </c>
      <c r="AZ27">
        <v>980</v>
      </c>
      <c r="BA27">
        <v>47</v>
      </c>
    </row>
    <row r="28" spans="1:53">
      <c r="A28" t="s">
        <v>111</v>
      </c>
      <c r="B28">
        <v>49</v>
      </c>
      <c r="C28" t="s">
        <v>360</v>
      </c>
      <c r="D28">
        <v>12060</v>
      </c>
      <c r="E28">
        <v>16240</v>
      </c>
      <c r="F28">
        <v>20420</v>
      </c>
      <c r="G28">
        <v>24600</v>
      </c>
      <c r="H28">
        <v>28780</v>
      </c>
      <c r="I28">
        <v>32960</v>
      </c>
      <c r="J28">
        <v>37140</v>
      </c>
      <c r="K28">
        <v>41320</v>
      </c>
      <c r="L28">
        <v>11400</v>
      </c>
      <c r="M28">
        <v>13000</v>
      </c>
      <c r="N28">
        <v>14650</v>
      </c>
      <c r="O28">
        <v>16250</v>
      </c>
      <c r="P28">
        <v>17550</v>
      </c>
      <c r="Q28">
        <v>18850</v>
      </c>
      <c r="R28">
        <v>20150</v>
      </c>
      <c r="S28">
        <v>21450</v>
      </c>
      <c r="T28">
        <v>12060</v>
      </c>
      <c r="U28">
        <v>16240</v>
      </c>
      <c r="V28">
        <v>20420</v>
      </c>
      <c r="W28">
        <v>24600</v>
      </c>
      <c r="X28">
        <v>28780</v>
      </c>
      <c r="Y28">
        <v>32960</v>
      </c>
      <c r="Z28">
        <v>37140</v>
      </c>
      <c r="AA28">
        <v>41320</v>
      </c>
      <c r="AR28" t="s">
        <v>288</v>
      </c>
      <c r="AT28" t="s">
        <v>362</v>
      </c>
      <c r="AU28">
        <v>301</v>
      </c>
      <c r="AV28">
        <v>353</v>
      </c>
      <c r="AW28">
        <v>510</v>
      </c>
      <c r="AX28">
        <v>667</v>
      </c>
      <c r="AY28">
        <v>824</v>
      </c>
      <c r="AZ28">
        <v>980</v>
      </c>
      <c r="BA28">
        <v>49</v>
      </c>
    </row>
    <row r="29" spans="1:53">
      <c r="A29" t="s">
        <v>35</v>
      </c>
      <c r="B29">
        <v>51</v>
      </c>
      <c r="C29" t="s">
        <v>348</v>
      </c>
      <c r="D29">
        <v>12700</v>
      </c>
      <c r="E29">
        <v>16240</v>
      </c>
      <c r="F29">
        <v>20420</v>
      </c>
      <c r="G29">
        <v>24600</v>
      </c>
      <c r="H29">
        <v>28780</v>
      </c>
      <c r="I29">
        <v>32960</v>
      </c>
      <c r="J29">
        <v>37140</v>
      </c>
      <c r="K29">
        <v>41320</v>
      </c>
      <c r="L29">
        <v>12700</v>
      </c>
      <c r="M29">
        <v>14500</v>
      </c>
      <c r="N29">
        <v>16300</v>
      </c>
      <c r="O29">
        <v>18100</v>
      </c>
      <c r="P29">
        <v>19550</v>
      </c>
      <c r="Q29">
        <v>21000</v>
      </c>
      <c r="R29">
        <v>22450</v>
      </c>
      <c r="S29">
        <v>23900</v>
      </c>
      <c r="T29">
        <v>12060</v>
      </c>
      <c r="U29">
        <v>16240</v>
      </c>
      <c r="V29">
        <v>20420</v>
      </c>
      <c r="W29">
        <v>24600</v>
      </c>
      <c r="X29">
        <v>28780</v>
      </c>
      <c r="Y29">
        <v>32960</v>
      </c>
      <c r="Z29">
        <v>37140</v>
      </c>
      <c r="AA29">
        <v>41320</v>
      </c>
      <c r="AR29" t="s">
        <v>288</v>
      </c>
      <c r="AT29" t="s">
        <v>364</v>
      </c>
      <c r="AU29">
        <v>317</v>
      </c>
      <c r="AV29">
        <v>353</v>
      </c>
      <c r="AW29">
        <v>510</v>
      </c>
      <c r="AX29">
        <v>667</v>
      </c>
      <c r="AY29">
        <v>824</v>
      </c>
      <c r="AZ29">
        <v>980</v>
      </c>
      <c r="BA29">
        <v>51</v>
      </c>
    </row>
    <row r="30" spans="1:53">
      <c r="A30" t="s">
        <v>112</v>
      </c>
      <c r="B30">
        <v>53</v>
      </c>
      <c r="C30" t="s">
        <v>365</v>
      </c>
      <c r="D30">
        <v>13000</v>
      </c>
      <c r="E30">
        <v>16240</v>
      </c>
      <c r="F30">
        <v>20420</v>
      </c>
      <c r="G30">
        <v>24600</v>
      </c>
      <c r="H30">
        <v>28780</v>
      </c>
      <c r="I30">
        <v>32960</v>
      </c>
      <c r="J30">
        <v>37140</v>
      </c>
      <c r="K30">
        <v>41320</v>
      </c>
      <c r="L30">
        <v>13000</v>
      </c>
      <c r="M30">
        <v>14850</v>
      </c>
      <c r="N30">
        <v>16700</v>
      </c>
      <c r="O30">
        <v>18550</v>
      </c>
      <c r="P30">
        <v>20050</v>
      </c>
      <c r="Q30">
        <v>21550</v>
      </c>
      <c r="R30">
        <v>23050</v>
      </c>
      <c r="S30">
        <v>24500</v>
      </c>
      <c r="T30">
        <v>12060</v>
      </c>
      <c r="U30">
        <v>16240</v>
      </c>
      <c r="V30">
        <v>20420</v>
      </c>
      <c r="W30">
        <v>24600</v>
      </c>
      <c r="X30">
        <v>28780</v>
      </c>
      <c r="Y30">
        <v>32960</v>
      </c>
      <c r="Z30">
        <v>37140</v>
      </c>
      <c r="AA30">
        <v>41320</v>
      </c>
      <c r="AR30" t="s">
        <v>288</v>
      </c>
      <c r="AT30" t="s">
        <v>367</v>
      </c>
      <c r="AU30">
        <v>325</v>
      </c>
      <c r="AV30">
        <v>353</v>
      </c>
      <c r="AW30">
        <v>510</v>
      </c>
      <c r="AX30">
        <v>667</v>
      </c>
      <c r="AY30">
        <v>824</v>
      </c>
      <c r="AZ30">
        <v>980</v>
      </c>
      <c r="BA30">
        <v>53</v>
      </c>
    </row>
    <row r="31" spans="1:53">
      <c r="A31" t="s">
        <v>26</v>
      </c>
      <c r="B31">
        <v>55</v>
      </c>
      <c r="C31" t="s">
        <v>2395</v>
      </c>
      <c r="D31">
        <v>17100</v>
      </c>
      <c r="E31">
        <v>19550</v>
      </c>
      <c r="F31">
        <v>22000</v>
      </c>
      <c r="G31">
        <v>24600</v>
      </c>
      <c r="H31">
        <v>28780</v>
      </c>
      <c r="I31">
        <v>32960</v>
      </c>
      <c r="J31">
        <v>37140</v>
      </c>
      <c r="K31">
        <v>41320</v>
      </c>
      <c r="L31">
        <v>17100</v>
      </c>
      <c r="M31">
        <v>19550</v>
      </c>
      <c r="N31">
        <v>22000</v>
      </c>
      <c r="O31">
        <v>24400</v>
      </c>
      <c r="P31">
        <v>26400</v>
      </c>
      <c r="Q31">
        <v>28350</v>
      </c>
      <c r="R31">
        <v>30300</v>
      </c>
      <c r="S31">
        <v>32250</v>
      </c>
      <c r="T31">
        <v>12060</v>
      </c>
      <c r="U31">
        <v>16240</v>
      </c>
      <c r="V31">
        <v>20420</v>
      </c>
      <c r="W31">
        <v>24600</v>
      </c>
      <c r="X31">
        <v>28780</v>
      </c>
      <c r="Y31">
        <v>32960</v>
      </c>
      <c r="Z31">
        <v>37140</v>
      </c>
      <c r="AA31">
        <v>41320</v>
      </c>
      <c r="AR31" t="s">
        <v>288</v>
      </c>
      <c r="AT31" t="s">
        <v>369</v>
      </c>
      <c r="AU31">
        <v>427</v>
      </c>
      <c r="AV31">
        <v>458</v>
      </c>
      <c r="AW31">
        <v>550</v>
      </c>
      <c r="AX31">
        <v>667</v>
      </c>
      <c r="AY31">
        <v>824</v>
      </c>
      <c r="AZ31">
        <v>980</v>
      </c>
      <c r="BA31">
        <v>55</v>
      </c>
    </row>
    <row r="32" spans="1:53">
      <c r="A32" t="s">
        <v>113</v>
      </c>
      <c r="B32">
        <v>57</v>
      </c>
      <c r="C32" t="s">
        <v>2398</v>
      </c>
      <c r="D32">
        <v>12500</v>
      </c>
      <c r="E32">
        <v>16240</v>
      </c>
      <c r="F32">
        <v>20420</v>
      </c>
      <c r="G32">
        <v>24600</v>
      </c>
      <c r="H32">
        <v>28780</v>
      </c>
      <c r="I32">
        <v>32960</v>
      </c>
      <c r="J32">
        <v>37140</v>
      </c>
      <c r="K32">
        <v>41320</v>
      </c>
      <c r="L32">
        <v>12500</v>
      </c>
      <c r="M32">
        <v>14250</v>
      </c>
      <c r="N32">
        <v>16050</v>
      </c>
      <c r="O32">
        <v>17800</v>
      </c>
      <c r="P32">
        <v>19250</v>
      </c>
      <c r="Q32">
        <v>20650</v>
      </c>
      <c r="R32">
        <v>22100</v>
      </c>
      <c r="S32">
        <v>23500</v>
      </c>
      <c r="T32">
        <v>12060</v>
      </c>
      <c r="U32">
        <v>16240</v>
      </c>
      <c r="V32">
        <v>20420</v>
      </c>
      <c r="W32">
        <v>24600</v>
      </c>
      <c r="X32">
        <v>28780</v>
      </c>
      <c r="Y32">
        <v>32960</v>
      </c>
      <c r="Z32">
        <v>37140</v>
      </c>
      <c r="AA32">
        <v>41320</v>
      </c>
      <c r="AR32" t="s">
        <v>288</v>
      </c>
      <c r="AT32" t="s">
        <v>372</v>
      </c>
      <c r="AU32">
        <v>312</v>
      </c>
      <c r="AV32">
        <v>353</v>
      </c>
      <c r="AW32">
        <v>510</v>
      </c>
      <c r="AX32">
        <v>667</v>
      </c>
      <c r="AY32">
        <v>824</v>
      </c>
      <c r="AZ32">
        <v>980</v>
      </c>
      <c r="BA32">
        <v>57</v>
      </c>
    </row>
    <row r="33" spans="1:53">
      <c r="A33" t="s">
        <v>12</v>
      </c>
      <c r="B33">
        <v>59</v>
      </c>
      <c r="C33" t="s">
        <v>373</v>
      </c>
      <c r="D33">
        <v>12060</v>
      </c>
      <c r="E33">
        <v>16240</v>
      </c>
      <c r="F33">
        <v>20420</v>
      </c>
      <c r="G33">
        <v>24600</v>
      </c>
      <c r="H33">
        <v>28780</v>
      </c>
      <c r="I33">
        <v>32960</v>
      </c>
      <c r="J33">
        <v>37140</v>
      </c>
      <c r="K33">
        <v>41320</v>
      </c>
      <c r="L33">
        <v>11800</v>
      </c>
      <c r="M33">
        <v>13500</v>
      </c>
      <c r="N33">
        <v>15200</v>
      </c>
      <c r="O33">
        <v>16850</v>
      </c>
      <c r="P33">
        <v>18200</v>
      </c>
      <c r="Q33">
        <v>19550</v>
      </c>
      <c r="R33">
        <v>20900</v>
      </c>
      <c r="S33">
        <v>22250</v>
      </c>
      <c r="T33">
        <v>12060</v>
      </c>
      <c r="U33">
        <v>16240</v>
      </c>
      <c r="V33">
        <v>20420</v>
      </c>
      <c r="W33">
        <v>24600</v>
      </c>
      <c r="X33">
        <v>28780</v>
      </c>
      <c r="Y33">
        <v>32960</v>
      </c>
      <c r="Z33">
        <v>37140</v>
      </c>
      <c r="AA33">
        <v>41320</v>
      </c>
      <c r="AR33" t="s">
        <v>288</v>
      </c>
      <c r="AT33" t="s">
        <v>375</v>
      </c>
      <c r="AU33">
        <v>301</v>
      </c>
      <c r="AV33">
        <v>353</v>
      </c>
      <c r="AW33">
        <v>510</v>
      </c>
      <c r="AX33">
        <v>667</v>
      </c>
      <c r="AY33">
        <v>824</v>
      </c>
      <c r="AZ33">
        <v>980</v>
      </c>
      <c r="BA33">
        <v>59</v>
      </c>
    </row>
    <row r="34" spans="1:53">
      <c r="A34" t="s">
        <v>33</v>
      </c>
      <c r="B34">
        <v>61</v>
      </c>
      <c r="C34" t="s">
        <v>376</v>
      </c>
      <c r="D34">
        <v>12060</v>
      </c>
      <c r="E34">
        <v>16240</v>
      </c>
      <c r="F34">
        <v>20420</v>
      </c>
      <c r="G34">
        <v>24600</v>
      </c>
      <c r="H34">
        <v>28780</v>
      </c>
      <c r="I34">
        <v>32960</v>
      </c>
      <c r="J34">
        <v>37140</v>
      </c>
      <c r="K34">
        <v>41320</v>
      </c>
      <c r="L34">
        <v>11400</v>
      </c>
      <c r="M34">
        <v>13000</v>
      </c>
      <c r="N34">
        <v>14650</v>
      </c>
      <c r="O34">
        <v>16250</v>
      </c>
      <c r="P34">
        <v>17550</v>
      </c>
      <c r="Q34">
        <v>18850</v>
      </c>
      <c r="R34">
        <v>20150</v>
      </c>
      <c r="S34">
        <v>21450</v>
      </c>
      <c r="T34">
        <v>12060</v>
      </c>
      <c r="U34">
        <v>16240</v>
      </c>
      <c r="V34">
        <v>20420</v>
      </c>
      <c r="W34">
        <v>24600</v>
      </c>
      <c r="X34">
        <v>28780</v>
      </c>
      <c r="Y34">
        <v>32960</v>
      </c>
      <c r="Z34">
        <v>37140</v>
      </c>
      <c r="AA34">
        <v>41320</v>
      </c>
      <c r="AR34" t="s">
        <v>288</v>
      </c>
      <c r="AT34" t="s">
        <v>378</v>
      </c>
      <c r="AU34">
        <v>301</v>
      </c>
      <c r="AV34">
        <v>353</v>
      </c>
      <c r="AW34">
        <v>510</v>
      </c>
      <c r="AX34">
        <v>667</v>
      </c>
      <c r="AY34">
        <v>824</v>
      </c>
      <c r="AZ34">
        <v>980</v>
      </c>
      <c r="BA34">
        <v>61</v>
      </c>
    </row>
    <row r="35" spans="1:53">
      <c r="A35" t="s">
        <v>114</v>
      </c>
      <c r="B35">
        <v>63</v>
      </c>
      <c r="C35" t="s">
        <v>379</v>
      </c>
      <c r="D35">
        <v>12060</v>
      </c>
      <c r="E35">
        <v>16240</v>
      </c>
      <c r="F35">
        <v>20420</v>
      </c>
      <c r="G35">
        <v>24600</v>
      </c>
      <c r="H35">
        <v>28780</v>
      </c>
      <c r="I35">
        <v>32960</v>
      </c>
      <c r="J35">
        <v>37140</v>
      </c>
      <c r="K35">
        <v>41320</v>
      </c>
      <c r="L35">
        <v>11400</v>
      </c>
      <c r="M35">
        <v>13000</v>
      </c>
      <c r="N35">
        <v>14650</v>
      </c>
      <c r="O35">
        <v>16250</v>
      </c>
      <c r="P35">
        <v>17550</v>
      </c>
      <c r="Q35">
        <v>18850</v>
      </c>
      <c r="R35">
        <v>20150</v>
      </c>
      <c r="S35">
        <v>21450</v>
      </c>
      <c r="T35">
        <v>12060</v>
      </c>
      <c r="U35">
        <v>16240</v>
      </c>
      <c r="V35">
        <v>20420</v>
      </c>
      <c r="W35">
        <v>24600</v>
      </c>
      <c r="X35">
        <v>28780</v>
      </c>
      <c r="Y35">
        <v>32960</v>
      </c>
      <c r="Z35">
        <v>37140</v>
      </c>
      <c r="AA35">
        <v>41320</v>
      </c>
      <c r="AR35" t="s">
        <v>288</v>
      </c>
      <c r="AT35" t="s">
        <v>381</v>
      </c>
      <c r="AU35">
        <v>301</v>
      </c>
      <c r="AV35">
        <v>353</v>
      </c>
      <c r="AW35">
        <v>510</v>
      </c>
      <c r="AX35">
        <v>667</v>
      </c>
      <c r="AY35">
        <v>824</v>
      </c>
      <c r="AZ35">
        <v>980</v>
      </c>
      <c r="BA35">
        <v>63</v>
      </c>
    </row>
    <row r="36" spans="1:53">
      <c r="A36" t="s">
        <v>22</v>
      </c>
      <c r="B36">
        <v>65</v>
      </c>
      <c r="C36" t="s">
        <v>2394</v>
      </c>
      <c r="D36">
        <v>13750</v>
      </c>
      <c r="E36">
        <v>16240</v>
      </c>
      <c r="F36">
        <v>20420</v>
      </c>
      <c r="G36">
        <v>24600</v>
      </c>
      <c r="H36">
        <v>28780</v>
      </c>
      <c r="I36">
        <v>32960</v>
      </c>
      <c r="J36">
        <v>37140</v>
      </c>
      <c r="K36">
        <v>41320</v>
      </c>
      <c r="L36">
        <v>13750</v>
      </c>
      <c r="M36">
        <v>15700</v>
      </c>
      <c r="N36">
        <v>17650</v>
      </c>
      <c r="O36">
        <v>19600</v>
      </c>
      <c r="P36">
        <v>21200</v>
      </c>
      <c r="Q36">
        <v>22750</v>
      </c>
      <c r="R36">
        <v>24350</v>
      </c>
      <c r="S36">
        <v>25900</v>
      </c>
      <c r="T36">
        <v>12060</v>
      </c>
      <c r="U36">
        <v>16240</v>
      </c>
      <c r="V36">
        <v>20420</v>
      </c>
      <c r="W36">
        <v>24600</v>
      </c>
      <c r="X36">
        <v>28780</v>
      </c>
      <c r="Y36">
        <v>32960</v>
      </c>
      <c r="Z36">
        <v>37140</v>
      </c>
      <c r="AA36">
        <v>41320</v>
      </c>
      <c r="AR36" t="s">
        <v>288</v>
      </c>
      <c r="AT36" t="s">
        <v>383</v>
      </c>
      <c r="AU36">
        <v>343</v>
      </c>
      <c r="AV36">
        <v>368</v>
      </c>
      <c r="AW36">
        <v>510</v>
      </c>
      <c r="AX36">
        <v>667</v>
      </c>
      <c r="AY36">
        <v>824</v>
      </c>
      <c r="AZ36">
        <v>980</v>
      </c>
      <c r="BA36">
        <v>65</v>
      </c>
    </row>
    <row r="37" spans="1:53">
      <c r="A37" t="s">
        <v>115</v>
      </c>
      <c r="B37">
        <v>67</v>
      </c>
      <c r="C37" t="s">
        <v>384</v>
      </c>
      <c r="D37">
        <v>12060</v>
      </c>
      <c r="E37">
        <v>16240</v>
      </c>
      <c r="F37">
        <v>20420</v>
      </c>
      <c r="G37">
        <v>24600</v>
      </c>
      <c r="H37">
        <v>28780</v>
      </c>
      <c r="I37">
        <v>32960</v>
      </c>
      <c r="J37">
        <v>37140</v>
      </c>
      <c r="K37">
        <v>41320</v>
      </c>
      <c r="L37">
        <v>11400</v>
      </c>
      <c r="M37">
        <v>13000</v>
      </c>
      <c r="N37">
        <v>14650</v>
      </c>
      <c r="O37">
        <v>16250</v>
      </c>
      <c r="P37">
        <v>17550</v>
      </c>
      <c r="Q37">
        <v>18850</v>
      </c>
      <c r="R37">
        <v>20150</v>
      </c>
      <c r="S37">
        <v>21450</v>
      </c>
      <c r="T37">
        <v>12060</v>
      </c>
      <c r="U37">
        <v>16240</v>
      </c>
      <c r="V37">
        <v>20420</v>
      </c>
      <c r="W37">
        <v>24600</v>
      </c>
      <c r="X37">
        <v>28780</v>
      </c>
      <c r="Y37">
        <v>32960</v>
      </c>
      <c r="Z37">
        <v>37140</v>
      </c>
      <c r="AA37">
        <v>41320</v>
      </c>
      <c r="AR37" t="s">
        <v>288</v>
      </c>
      <c r="AT37" t="s">
        <v>386</v>
      </c>
      <c r="AU37">
        <v>301</v>
      </c>
      <c r="AV37">
        <v>353</v>
      </c>
      <c r="AW37">
        <v>510</v>
      </c>
      <c r="AX37">
        <v>667</v>
      </c>
      <c r="AY37">
        <v>824</v>
      </c>
      <c r="AZ37">
        <v>980</v>
      </c>
      <c r="BA37">
        <v>67</v>
      </c>
    </row>
    <row r="38" spans="1:53">
      <c r="A38" t="s">
        <v>116</v>
      </c>
      <c r="B38">
        <v>69</v>
      </c>
      <c r="C38" t="s">
        <v>387</v>
      </c>
      <c r="D38">
        <v>12060</v>
      </c>
      <c r="E38">
        <v>16240</v>
      </c>
      <c r="F38">
        <v>20420</v>
      </c>
      <c r="G38">
        <v>24600</v>
      </c>
      <c r="H38">
        <v>28780</v>
      </c>
      <c r="I38">
        <v>32960</v>
      </c>
      <c r="J38">
        <v>37140</v>
      </c>
      <c r="K38">
        <v>41320</v>
      </c>
      <c r="L38">
        <v>11400</v>
      </c>
      <c r="M38">
        <v>13000</v>
      </c>
      <c r="N38">
        <v>14650</v>
      </c>
      <c r="O38">
        <v>16250</v>
      </c>
      <c r="P38">
        <v>17550</v>
      </c>
      <c r="Q38">
        <v>18850</v>
      </c>
      <c r="R38">
        <v>20150</v>
      </c>
      <c r="S38">
        <v>21450</v>
      </c>
      <c r="T38">
        <v>12060</v>
      </c>
      <c r="U38">
        <v>16240</v>
      </c>
      <c r="V38">
        <v>20420</v>
      </c>
      <c r="W38">
        <v>24600</v>
      </c>
      <c r="X38">
        <v>28780</v>
      </c>
      <c r="Y38">
        <v>32960</v>
      </c>
      <c r="Z38">
        <v>37140</v>
      </c>
      <c r="AA38">
        <v>41320</v>
      </c>
      <c r="AR38" t="s">
        <v>288</v>
      </c>
      <c r="AT38" t="s">
        <v>389</v>
      </c>
      <c r="AU38">
        <v>301</v>
      </c>
      <c r="AV38">
        <v>353</v>
      </c>
      <c r="AW38">
        <v>510</v>
      </c>
      <c r="AX38">
        <v>667</v>
      </c>
      <c r="AY38">
        <v>824</v>
      </c>
      <c r="AZ38">
        <v>980</v>
      </c>
      <c r="BA38">
        <v>69</v>
      </c>
    </row>
    <row r="39" spans="1:53">
      <c r="A39" t="s">
        <v>52</v>
      </c>
      <c r="B39">
        <v>71</v>
      </c>
      <c r="C39" t="s">
        <v>2399</v>
      </c>
      <c r="D39">
        <v>15050</v>
      </c>
      <c r="E39">
        <v>17200</v>
      </c>
      <c r="F39">
        <v>20420</v>
      </c>
      <c r="G39">
        <v>24600</v>
      </c>
      <c r="H39">
        <v>28780</v>
      </c>
      <c r="I39">
        <v>32960</v>
      </c>
      <c r="J39">
        <v>37140</v>
      </c>
      <c r="K39">
        <v>41320</v>
      </c>
      <c r="L39">
        <v>15050</v>
      </c>
      <c r="M39">
        <v>17200</v>
      </c>
      <c r="N39">
        <v>19350</v>
      </c>
      <c r="O39">
        <v>21450</v>
      </c>
      <c r="P39">
        <v>23200</v>
      </c>
      <c r="Q39">
        <v>24900</v>
      </c>
      <c r="R39">
        <v>26600</v>
      </c>
      <c r="S39">
        <v>28350</v>
      </c>
      <c r="T39">
        <v>12060</v>
      </c>
      <c r="U39">
        <v>16240</v>
      </c>
      <c r="V39">
        <v>20420</v>
      </c>
      <c r="W39">
        <v>24600</v>
      </c>
      <c r="X39">
        <v>28780</v>
      </c>
      <c r="Y39">
        <v>32960</v>
      </c>
      <c r="Z39">
        <v>37140</v>
      </c>
      <c r="AA39">
        <v>41320</v>
      </c>
      <c r="AR39" t="s">
        <v>288</v>
      </c>
      <c r="AT39" t="s">
        <v>392</v>
      </c>
      <c r="AU39">
        <v>376</v>
      </c>
      <c r="AV39">
        <v>403</v>
      </c>
      <c r="AW39">
        <v>510</v>
      </c>
      <c r="AX39">
        <v>667</v>
      </c>
      <c r="AY39">
        <v>824</v>
      </c>
      <c r="AZ39">
        <v>980</v>
      </c>
      <c r="BA39">
        <v>71</v>
      </c>
    </row>
    <row r="40" spans="1:53">
      <c r="A40" t="s">
        <v>117</v>
      </c>
      <c r="B40">
        <v>73</v>
      </c>
      <c r="C40" t="s">
        <v>393</v>
      </c>
      <c r="D40">
        <v>12060</v>
      </c>
      <c r="E40">
        <v>16240</v>
      </c>
      <c r="F40">
        <v>20420</v>
      </c>
      <c r="G40">
        <v>24600</v>
      </c>
      <c r="H40">
        <v>28780</v>
      </c>
      <c r="I40">
        <v>32960</v>
      </c>
      <c r="J40">
        <v>37140</v>
      </c>
      <c r="K40">
        <v>41320</v>
      </c>
      <c r="L40">
        <v>11400</v>
      </c>
      <c r="M40">
        <v>13000</v>
      </c>
      <c r="N40">
        <v>14650</v>
      </c>
      <c r="O40">
        <v>16250</v>
      </c>
      <c r="P40">
        <v>17550</v>
      </c>
      <c r="Q40">
        <v>18850</v>
      </c>
      <c r="R40">
        <v>20150</v>
      </c>
      <c r="S40">
        <v>21450</v>
      </c>
      <c r="T40">
        <v>12060</v>
      </c>
      <c r="U40">
        <v>16240</v>
      </c>
      <c r="V40">
        <v>20420</v>
      </c>
      <c r="W40">
        <v>24600</v>
      </c>
      <c r="X40">
        <v>28780</v>
      </c>
      <c r="Y40">
        <v>32960</v>
      </c>
      <c r="Z40">
        <v>37140</v>
      </c>
      <c r="AA40">
        <v>41320</v>
      </c>
      <c r="AR40" t="s">
        <v>288</v>
      </c>
      <c r="AT40" t="s">
        <v>395</v>
      </c>
      <c r="AU40">
        <v>301</v>
      </c>
      <c r="AV40">
        <v>353</v>
      </c>
      <c r="AW40">
        <v>510</v>
      </c>
      <c r="AX40">
        <v>667</v>
      </c>
      <c r="AY40">
        <v>824</v>
      </c>
      <c r="AZ40">
        <v>980</v>
      </c>
      <c r="BA40">
        <v>73</v>
      </c>
    </row>
    <row r="41" spans="1:53">
      <c r="A41" t="s">
        <v>118</v>
      </c>
      <c r="B41">
        <v>75</v>
      </c>
      <c r="C41" t="s">
        <v>396</v>
      </c>
      <c r="D41">
        <v>12060</v>
      </c>
      <c r="E41">
        <v>16240</v>
      </c>
      <c r="F41">
        <v>20420</v>
      </c>
      <c r="G41">
        <v>24600</v>
      </c>
      <c r="H41">
        <v>28780</v>
      </c>
      <c r="I41">
        <v>32960</v>
      </c>
      <c r="J41">
        <v>37140</v>
      </c>
      <c r="K41">
        <v>41320</v>
      </c>
      <c r="L41">
        <v>11950</v>
      </c>
      <c r="M41">
        <v>13650</v>
      </c>
      <c r="N41">
        <v>15350</v>
      </c>
      <c r="O41">
        <v>17050</v>
      </c>
      <c r="P41">
        <v>18450</v>
      </c>
      <c r="Q41">
        <v>19800</v>
      </c>
      <c r="R41">
        <v>21150</v>
      </c>
      <c r="S41">
        <v>22550</v>
      </c>
      <c r="T41">
        <v>12060</v>
      </c>
      <c r="U41">
        <v>16240</v>
      </c>
      <c r="V41">
        <v>20420</v>
      </c>
      <c r="W41">
        <v>24600</v>
      </c>
      <c r="X41">
        <v>28780</v>
      </c>
      <c r="Y41">
        <v>32960</v>
      </c>
      <c r="Z41">
        <v>37140</v>
      </c>
      <c r="AA41">
        <v>41320</v>
      </c>
      <c r="AR41" t="s">
        <v>288</v>
      </c>
      <c r="AT41" t="s">
        <v>398</v>
      </c>
      <c r="AU41">
        <v>301</v>
      </c>
      <c r="AV41">
        <v>353</v>
      </c>
      <c r="AW41">
        <v>510</v>
      </c>
      <c r="AX41">
        <v>667</v>
      </c>
      <c r="AY41">
        <v>824</v>
      </c>
      <c r="AZ41">
        <v>980</v>
      </c>
      <c r="BA41">
        <v>75</v>
      </c>
    </row>
    <row r="42" spans="1:53">
      <c r="A42" t="s">
        <v>93</v>
      </c>
      <c r="B42">
        <v>77</v>
      </c>
      <c r="C42" t="s">
        <v>300</v>
      </c>
      <c r="D42">
        <v>12350</v>
      </c>
      <c r="E42">
        <v>16240</v>
      </c>
      <c r="F42">
        <v>20420</v>
      </c>
      <c r="G42">
        <v>24600</v>
      </c>
      <c r="H42">
        <v>28780</v>
      </c>
      <c r="I42">
        <v>32960</v>
      </c>
      <c r="J42">
        <v>37140</v>
      </c>
      <c r="K42">
        <v>41320</v>
      </c>
      <c r="L42">
        <v>12350</v>
      </c>
      <c r="M42">
        <v>14100</v>
      </c>
      <c r="N42">
        <v>15850</v>
      </c>
      <c r="O42">
        <v>17600</v>
      </c>
      <c r="P42">
        <v>19050</v>
      </c>
      <c r="Q42">
        <v>20450</v>
      </c>
      <c r="R42">
        <v>21850</v>
      </c>
      <c r="S42">
        <v>23250</v>
      </c>
      <c r="T42">
        <v>12060</v>
      </c>
      <c r="U42">
        <v>16240</v>
      </c>
      <c r="V42">
        <v>20420</v>
      </c>
      <c r="W42">
        <v>24600</v>
      </c>
      <c r="X42">
        <v>28780</v>
      </c>
      <c r="Y42">
        <v>32960</v>
      </c>
      <c r="Z42">
        <v>37140</v>
      </c>
      <c r="AA42">
        <v>41320</v>
      </c>
      <c r="AR42" t="s">
        <v>288</v>
      </c>
      <c r="AT42" t="s">
        <v>400</v>
      </c>
      <c r="AU42">
        <v>308</v>
      </c>
      <c r="AV42">
        <v>353</v>
      </c>
      <c r="AW42">
        <v>510</v>
      </c>
      <c r="AX42">
        <v>667</v>
      </c>
      <c r="AY42">
        <v>824</v>
      </c>
      <c r="AZ42">
        <v>980</v>
      </c>
      <c r="BA42">
        <v>77</v>
      </c>
    </row>
    <row r="43" spans="1:53">
      <c r="A43" t="s">
        <v>119</v>
      </c>
      <c r="B43">
        <v>79</v>
      </c>
      <c r="C43" t="s">
        <v>401</v>
      </c>
      <c r="D43">
        <v>12060</v>
      </c>
      <c r="E43">
        <v>16240</v>
      </c>
      <c r="F43">
        <v>20420</v>
      </c>
      <c r="G43">
        <v>24600</v>
      </c>
      <c r="H43">
        <v>28780</v>
      </c>
      <c r="I43">
        <v>32960</v>
      </c>
      <c r="J43">
        <v>37140</v>
      </c>
      <c r="K43">
        <v>41320</v>
      </c>
      <c r="L43">
        <v>11400</v>
      </c>
      <c r="M43">
        <v>13000</v>
      </c>
      <c r="N43">
        <v>14650</v>
      </c>
      <c r="O43">
        <v>16250</v>
      </c>
      <c r="P43">
        <v>17550</v>
      </c>
      <c r="Q43">
        <v>18850</v>
      </c>
      <c r="R43">
        <v>20150</v>
      </c>
      <c r="S43">
        <v>21450</v>
      </c>
      <c r="T43">
        <v>12060</v>
      </c>
      <c r="U43">
        <v>16240</v>
      </c>
      <c r="V43">
        <v>20420</v>
      </c>
      <c r="W43">
        <v>24600</v>
      </c>
      <c r="X43">
        <v>28780</v>
      </c>
      <c r="Y43">
        <v>32960</v>
      </c>
      <c r="Z43">
        <v>37140</v>
      </c>
      <c r="AA43">
        <v>41320</v>
      </c>
      <c r="AR43" t="s">
        <v>288</v>
      </c>
      <c r="AT43" t="s">
        <v>403</v>
      </c>
      <c r="AU43">
        <v>301</v>
      </c>
      <c r="AV43">
        <v>353</v>
      </c>
      <c r="AW43">
        <v>510</v>
      </c>
      <c r="AX43">
        <v>667</v>
      </c>
      <c r="AY43">
        <v>824</v>
      </c>
      <c r="AZ43">
        <v>980</v>
      </c>
      <c r="BA43">
        <v>79</v>
      </c>
    </row>
    <row r="44" spans="1:53">
      <c r="A44" t="s">
        <v>120</v>
      </c>
      <c r="B44">
        <v>81</v>
      </c>
      <c r="C44" t="s">
        <v>404</v>
      </c>
      <c r="D44">
        <v>13100</v>
      </c>
      <c r="E44">
        <v>16240</v>
      </c>
      <c r="F44">
        <v>20420</v>
      </c>
      <c r="G44">
        <v>24600</v>
      </c>
      <c r="H44">
        <v>28780</v>
      </c>
      <c r="I44">
        <v>32960</v>
      </c>
      <c r="J44">
        <v>37140</v>
      </c>
      <c r="K44">
        <v>41320</v>
      </c>
      <c r="L44">
        <v>13100</v>
      </c>
      <c r="M44">
        <v>15000</v>
      </c>
      <c r="N44">
        <v>16850</v>
      </c>
      <c r="O44">
        <v>18700</v>
      </c>
      <c r="P44">
        <v>20200</v>
      </c>
      <c r="Q44">
        <v>21700</v>
      </c>
      <c r="R44">
        <v>23200</v>
      </c>
      <c r="S44">
        <v>24700</v>
      </c>
      <c r="T44">
        <v>12060</v>
      </c>
      <c r="U44">
        <v>16240</v>
      </c>
      <c r="V44">
        <v>20420</v>
      </c>
      <c r="W44">
        <v>24600</v>
      </c>
      <c r="X44">
        <v>28780</v>
      </c>
      <c r="Y44">
        <v>32960</v>
      </c>
      <c r="Z44">
        <v>37140</v>
      </c>
      <c r="AA44">
        <v>41320</v>
      </c>
      <c r="AR44" t="s">
        <v>288</v>
      </c>
      <c r="AT44" t="s">
        <v>406</v>
      </c>
      <c r="AU44">
        <v>327</v>
      </c>
      <c r="AV44">
        <v>353</v>
      </c>
      <c r="AW44">
        <v>510</v>
      </c>
      <c r="AX44">
        <v>667</v>
      </c>
      <c r="AY44">
        <v>824</v>
      </c>
      <c r="AZ44">
        <v>980</v>
      </c>
      <c r="BA44">
        <v>81</v>
      </c>
    </row>
    <row r="45" spans="1:53">
      <c r="A45" t="s">
        <v>121</v>
      </c>
      <c r="B45">
        <v>83</v>
      </c>
      <c r="C45" t="s">
        <v>407</v>
      </c>
      <c r="D45">
        <v>12060</v>
      </c>
      <c r="E45">
        <v>16240</v>
      </c>
      <c r="F45">
        <v>20420</v>
      </c>
      <c r="G45">
        <v>24600</v>
      </c>
      <c r="H45">
        <v>28780</v>
      </c>
      <c r="I45">
        <v>32960</v>
      </c>
      <c r="J45">
        <v>37140</v>
      </c>
      <c r="K45">
        <v>41320</v>
      </c>
      <c r="L45">
        <v>11400</v>
      </c>
      <c r="M45">
        <v>13000</v>
      </c>
      <c r="N45">
        <v>14650</v>
      </c>
      <c r="O45">
        <v>16250</v>
      </c>
      <c r="P45">
        <v>17550</v>
      </c>
      <c r="Q45">
        <v>18850</v>
      </c>
      <c r="R45">
        <v>20150</v>
      </c>
      <c r="S45">
        <v>21450</v>
      </c>
      <c r="T45">
        <v>12060</v>
      </c>
      <c r="U45">
        <v>16240</v>
      </c>
      <c r="V45">
        <v>20420</v>
      </c>
      <c r="W45">
        <v>24600</v>
      </c>
      <c r="X45">
        <v>28780</v>
      </c>
      <c r="Y45">
        <v>32960</v>
      </c>
      <c r="Z45">
        <v>37140</v>
      </c>
      <c r="AA45">
        <v>41320</v>
      </c>
      <c r="AR45" t="s">
        <v>288</v>
      </c>
      <c r="AT45" t="s">
        <v>409</v>
      </c>
      <c r="AU45">
        <v>301</v>
      </c>
      <c r="AV45">
        <v>353</v>
      </c>
      <c r="AW45">
        <v>510</v>
      </c>
      <c r="AX45">
        <v>667</v>
      </c>
      <c r="AY45">
        <v>824</v>
      </c>
      <c r="AZ45">
        <v>980</v>
      </c>
      <c r="BA45">
        <v>83</v>
      </c>
    </row>
    <row r="46" spans="1:53">
      <c r="A46" t="s">
        <v>40</v>
      </c>
      <c r="B46">
        <v>85</v>
      </c>
      <c r="C46" t="s">
        <v>410</v>
      </c>
      <c r="D46">
        <v>15400</v>
      </c>
      <c r="E46">
        <v>17600</v>
      </c>
      <c r="F46">
        <v>20420</v>
      </c>
      <c r="G46">
        <v>24600</v>
      </c>
      <c r="H46">
        <v>28780</v>
      </c>
      <c r="I46">
        <v>32960</v>
      </c>
      <c r="J46">
        <v>37140</v>
      </c>
      <c r="K46">
        <v>41320</v>
      </c>
      <c r="L46">
        <v>15400</v>
      </c>
      <c r="M46">
        <v>17600</v>
      </c>
      <c r="N46">
        <v>19800</v>
      </c>
      <c r="O46">
        <v>22000</v>
      </c>
      <c r="P46">
        <v>23800</v>
      </c>
      <c r="Q46">
        <v>25550</v>
      </c>
      <c r="R46">
        <v>27300</v>
      </c>
      <c r="S46">
        <v>29050</v>
      </c>
      <c r="T46">
        <v>12060</v>
      </c>
      <c r="U46">
        <v>16240</v>
      </c>
      <c r="V46">
        <v>20420</v>
      </c>
      <c r="W46">
        <v>24600</v>
      </c>
      <c r="X46">
        <v>28780</v>
      </c>
      <c r="Y46">
        <v>32960</v>
      </c>
      <c r="Z46">
        <v>37140</v>
      </c>
      <c r="AA46">
        <v>41320</v>
      </c>
      <c r="AR46" t="s">
        <v>288</v>
      </c>
      <c r="AT46" t="s">
        <v>412</v>
      </c>
      <c r="AU46">
        <v>385</v>
      </c>
      <c r="AV46">
        <v>412</v>
      </c>
      <c r="AW46">
        <v>510</v>
      </c>
      <c r="AX46">
        <v>667</v>
      </c>
      <c r="AY46">
        <v>824</v>
      </c>
      <c r="AZ46">
        <v>980</v>
      </c>
      <c r="BA46">
        <v>85</v>
      </c>
    </row>
    <row r="47" spans="1:53">
      <c r="A47" t="s">
        <v>122</v>
      </c>
      <c r="B47">
        <v>87</v>
      </c>
      <c r="C47" t="s">
        <v>413</v>
      </c>
      <c r="D47">
        <v>12060</v>
      </c>
      <c r="E47">
        <v>16240</v>
      </c>
      <c r="F47">
        <v>20420</v>
      </c>
      <c r="G47">
        <v>24600</v>
      </c>
      <c r="H47">
        <v>28780</v>
      </c>
      <c r="I47">
        <v>32960</v>
      </c>
      <c r="J47">
        <v>37140</v>
      </c>
      <c r="K47">
        <v>41320</v>
      </c>
      <c r="L47">
        <v>11400</v>
      </c>
      <c r="M47">
        <v>13000</v>
      </c>
      <c r="N47">
        <v>14650</v>
      </c>
      <c r="O47">
        <v>16250</v>
      </c>
      <c r="P47">
        <v>17550</v>
      </c>
      <c r="Q47">
        <v>18850</v>
      </c>
      <c r="R47">
        <v>20150</v>
      </c>
      <c r="S47">
        <v>21450</v>
      </c>
      <c r="T47">
        <v>12060</v>
      </c>
      <c r="U47">
        <v>16240</v>
      </c>
      <c r="V47">
        <v>20420</v>
      </c>
      <c r="W47">
        <v>24600</v>
      </c>
      <c r="X47">
        <v>28780</v>
      </c>
      <c r="Y47">
        <v>32960</v>
      </c>
      <c r="Z47">
        <v>37140</v>
      </c>
      <c r="AA47">
        <v>41320</v>
      </c>
      <c r="AR47" t="s">
        <v>288</v>
      </c>
      <c r="AT47" t="s">
        <v>415</v>
      </c>
      <c r="AU47">
        <v>301</v>
      </c>
      <c r="AV47">
        <v>353</v>
      </c>
      <c r="AW47">
        <v>510</v>
      </c>
      <c r="AX47">
        <v>667</v>
      </c>
      <c r="AY47">
        <v>824</v>
      </c>
      <c r="AZ47">
        <v>980</v>
      </c>
      <c r="BA47">
        <v>87</v>
      </c>
    </row>
    <row r="48" spans="1:53">
      <c r="A48" t="s">
        <v>123</v>
      </c>
      <c r="B48">
        <v>89</v>
      </c>
      <c r="C48" t="s">
        <v>416</v>
      </c>
      <c r="D48">
        <v>12060</v>
      </c>
      <c r="E48">
        <v>16240</v>
      </c>
      <c r="F48">
        <v>20420</v>
      </c>
      <c r="G48">
        <v>24600</v>
      </c>
      <c r="H48">
        <v>28780</v>
      </c>
      <c r="I48">
        <v>32960</v>
      </c>
      <c r="J48">
        <v>37140</v>
      </c>
      <c r="K48">
        <v>41320</v>
      </c>
      <c r="L48">
        <v>12050</v>
      </c>
      <c r="M48">
        <v>13750</v>
      </c>
      <c r="N48">
        <v>15450</v>
      </c>
      <c r="O48">
        <v>17150</v>
      </c>
      <c r="P48">
        <v>18550</v>
      </c>
      <c r="Q48">
        <v>19900</v>
      </c>
      <c r="R48">
        <v>21300</v>
      </c>
      <c r="S48">
        <v>22650</v>
      </c>
      <c r="T48">
        <v>12060</v>
      </c>
      <c r="U48">
        <v>16240</v>
      </c>
      <c r="V48">
        <v>20420</v>
      </c>
      <c r="W48">
        <v>24600</v>
      </c>
      <c r="X48">
        <v>28780</v>
      </c>
      <c r="Y48">
        <v>32960</v>
      </c>
      <c r="Z48">
        <v>37140</v>
      </c>
      <c r="AA48">
        <v>41320</v>
      </c>
      <c r="AR48" t="s">
        <v>288</v>
      </c>
      <c r="AT48" t="s">
        <v>418</v>
      </c>
      <c r="AU48">
        <v>301</v>
      </c>
      <c r="AV48">
        <v>353</v>
      </c>
      <c r="AW48">
        <v>510</v>
      </c>
      <c r="AX48">
        <v>667</v>
      </c>
      <c r="AY48">
        <v>824</v>
      </c>
      <c r="AZ48">
        <v>980</v>
      </c>
      <c r="BA48">
        <v>89</v>
      </c>
    </row>
    <row r="49" spans="1:53">
      <c r="A49" t="s">
        <v>80</v>
      </c>
      <c r="B49">
        <v>91</v>
      </c>
      <c r="C49" t="s">
        <v>316</v>
      </c>
      <c r="D49">
        <v>13350</v>
      </c>
      <c r="E49">
        <v>16240</v>
      </c>
      <c r="F49">
        <v>20420</v>
      </c>
      <c r="G49">
        <v>24600</v>
      </c>
      <c r="H49">
        <v>28780</v>
      </c>
      <c r="I49">
        <v>32960</v>
      </c>
      <c r="J49">
        <v>37140</v>
      </c>
      <c r="K49">
        <v>41320</v>
      </c>
      <c r="L49">
        <v>13350</v>
      </c>
      <c r="M49">
        <v>15250</v>
      </c>
      <c r="N49">
        <v>17150</v>
      </c>
      <c r="O49">
        <v>19050</v>
      </c>
      <c r="P49">
        <v>20600</v>
      </c>
      <c r="Q49">
        <v>22100</v>
      </c>
      <c r="R49">
        <v>23650</v>
      </c>
      <c r="S49">
        <v>25150</v>
      </c>
      <c r="T49">
        <v>12060</v>
      </c>
      <c r="U49">
        <v>16240</v>
      </c>
      <c r="V49">
        <v>20420</v>
      </c>
      <c r="W49">
        <v>24600</v>
      </c>
      <c r="X49">
        <v>28780</v>
      </c>
      <c r="Y49">
        <v>32960</v>
      </c>
      <c r="Z49">
        <v>37140</v>
      </c>
      <c r="AA49">
        <v>41320</v>
      </c>
      <c r="AR49" t="s">
        <v>288</v>
      </c>
      <c r="AT49" t="s">
        <v>420</v>
      </c>
      <c r="AU49">
        <v>333</v>
      </c>
      <c r="AV49">
        <v>357</v>
      </c>
      <c r="AW49">
        <v>510</v>
      </c>
      <c r="AX49">
        <v>667</v>
      </c>
      <c r="AY49">
        <v>824</v>
      </c>
      <c r="AZ49">
        <v>980</v>
      </c>
      <c r="BA49">
        <v>91</v>
      </c>
    </row>
    <row r="50" spans="1:53">
      <c r="A50" t="s">
        <v>124</v>
      </c>
      <c r="B50">
        <v>93</v>
      </c>
      <c r="C50" t="s">
        <v>421</v>
      </c>
      <c r="D50">
        <v>12060</v>
      </c>
      <c r="E50">
        <v>16240</v>
      </c>
      <c r="F50">
        <v>20420</v>
      </c>
      <c r="G50">
        <v>24600</v>
      </c>
      <c r="H50">
        <v>28780</v>
      </c>
      <c r="I50">
        <v>32960</v>
      </c>
      <c r="J50">
        <v>37140</v>
      </c>
      <c r="K50">
        <v>41320</v>
      </c>
      <c r="L50">
        <v>11400</v>
      </c>
      <c r="M50">
        <v>13000</v>
      </c>
      <c r="N50">
        <v>14650</v>
      </c>
      <c r="O50">
        <v>16250</v>
      </c>
      <c r="P50">
        <v>17550</v>
      </c>
      <c r="Q50">
        <v>18850</v>
      </c>
      <c r="R50">
        <v>20150</v>
      </c>
      <c r="S50">
        <v>21450</v>
      </c>
      <c r="T50">
        <v>12060</v>
      </c>
      <c r="U50">
        <v>16240</v>
      </c>
      <c r="V50">
        <v>20420</v>
      </c>
      <c r="W50">
        <v>24600</v>
      </c>
      <c r="X50">
        <v>28780</v>
      </c>
      <c r="Y50">
        <v>32960</v>
      </c>
      <c r="Z50">
        <v>37140</v>
      </c>
      <c r="AA50">
        <v>41320</v>
      </c>
      <c r="AR50" t="s">
        <v>288</v>
      </c>
      <c r="AT50" t="s">
        <v>423</v>
      </c>
      <c r="AU50">
        <v>301</v>
      </c>
      <c r="AV50">
        <v>353</v>
      </c>
      <c r="AW50">
        <v>510</v>
      </c>
      <c r="AX50">
        <v>667</v>
      </c>
      <c r="AY50">
        <v>824</v>
      </c>
      <c r="AZ50">
        <v>980</v>
      </c>
      <c r="BA50">
        <v>93</v>
      </c>
    </row>
    <row r="51" spans="1:53">
      <c r="A51" t="s">
        <v>125</v>
      </c>
      <c r="B51">
        <v>95</v>
      </c>
      <c r="C51" t="s">
        <v>424</v>
      </c>
      <c r="D51">
        <v>14150</v>
      </c>
      <c r="E51">
        <v>16240</v>
      </c>
      <c r="F51">
        <v>20420</v>
      </c>
      <c r="G51">
        <v>24600</v>
      </c>
      <c r="H51">
        <v>28780</v>
      </c>
      <c r="I51">
        <v>32960</v>
      </c>
      <c r="J51">
        <v>37140</v>
      </c>
      <c r="K51">
        <v>41320</v>
      </c>
      <c r="L51">
        <v>14150</v>
      </c>
      <c r="M51">
        <v>16150</v>
      </c>
      <c r="N51">
        <v>18150</v>
      </c>
      <c r="O51">
        <v>20150</v>
      </c>
      <c r="P51">
        <v>21800</v>
      </c>
      <c r="Q51">
        <v>23400</v>
      </c>
      <c r="R51">
        <v>25000</v>
      </c>
      <c r="S51">
        <v>26600</v>
      </c>
      <c r="T51">
        <v>12060</v>
      </c>
      <c r="U51">
        <v>16240</v>
      </c>
      <c r="V51">
        <v>20420</v>
      </c>
      <c r="W51">
        <v>24600</v>
      </c>
      <c r="X51">
        <v>28780</v>
      </c>
      <c r="Y51">
        <v>32960</v>
      </c>
      <c r="Z51">
        <v>37140</v>
      </c>
      <c r="AA51">
        <v>41320</v>
      </c>
      <c r="AR51" t="s">
        <v>288</v>
      </c>
      <c r="AT51" t="s">
        <v>426</v>
      </c>
      <c r="AU51">
        <v>353</v>
      </c>
      <c r="AV51">
        <v>378</v>
      </c>
      <c r="AW51">
        <v>510</v>
      </c>
      <c r="AX51">
        <v>667</v>
      </c>
      <c r="AY51">
        <v>824</v>
      </c>
      <c r="AZ51">
        <v>980</v>
      </c>
      <c r="BA51">
        <v>95</v>
      </c>
    </row>
    <row r="52" spans="1:53">
      <c r="A52" t="s">
        <v>126</v>
      </c>
      <c r="B52">
        <v>97</v>
      </c>
      <c r="C52" t="s">
        <v>427</v>
      </c>
      <c r="D52">
        <v>12950</v>
      </c>
      <c r="E52">
        <v>16240</v>
      </c>
      <c r="F52">
        <v>20420</v>
      </c>
      <c r="G52">
        <v>24600</v>
      </c>
      <c r="H52">
        <v>28780</v>
      </c>
      <c r="I52">
        <v>32960</v>
      </c>
      <c r="J52">
        <v>37140</v>
      </c>
      <c r="K52">
        <v>41320</v>
      </c>
      <c r="L52">
        <v>12950</v>
      </c>
      <c r="M52">
        <v>14800</v>
      </c>
      <c r="N52">
        <v>16650</v>
      </c>
      <c r="O52">
        <v>18500</v>
      </c>
      <c r="P52">
        <v>20000</v>
      </c>
      <c r="Q52">
        <v>21500</v>
      </c>
      <c r="R52">
        <v>22950</v>
      </c>
      <c r="S52">
        <v>24450</v>
      </c>
      <c r="T52">
        <v>12060</v>
      </c>
      <c r="U52">
        <v>16240</v>
      </c>
      <c r="V52">
        <v>20420</v>
      </c>
      <c r="W52">
        <v>24600</v>
      </c>
      <c r="X52">
        <v>28780</v>
      </c>
      <c r="Y52">
        <v>32960</v>
      </c>
      <c r="Z52">
        <v>37140</v>
      </c>
      <c r="AA52">
        <v>41320</v>
      </c>
      <c r="AR52" t="s">
        <v>288</v>
      </c>
      <c r="AT52" t="s">
        <v>429</v>
      </c>
      <c r="AU52">
        <v>323</v>
      </c>
      <c r="AV52">
        <v>353</v>
      </c>
      <c r="AW52">
        <v>510</v>
      </c>
      <c r="AX52">
        <v>667</v>
      </c>
      <c r="AY52">
        <v>824</v>
      </c>
      <c r="AZ52">
        <v>980</v>
      </c>
      <c r="BA52">
        <v>97</v>
      </c>
    </row>
    <row r="53" spans="1:53">
      <c r="A53" t="s">
        <v>61</v>
      </c>
      <c r="B53">
        <v>99</v>
      </c>
      <c r="C53" t="s">
        <v>2396</v>
      </c>
      <c r="D53">
        <v>12400</v>
      </c>
      <c r="E53">
        <v>16240</v>
      </c>
      <c r="F53">
        <v>20420</v>
      </c>
      <c r="G53">
        <v>24600</v>
      </c>
      <c r="H53">
        <v>28780</v>
      </c>
      <c r="I53">
        <v>32960</v>
      </c>
      <c r="J53">
        <v>37140</v>
      </c>
      <c r="K53">
        <v>41320</v>
      </c>
      <c r="L53">
        <v>12400</v>
      </c>
      <c r="M53">
        <v>14200</v>
      </c>
      <c r="N53">
        <v>15950</v>
      </c>
      <c r="O53">
        <v>17700</v>
      </c>
      <c r="P53">
        <v>19150</v>
      </c>
      <c r="Q53">
        <v>20550</v>
      </c>
      <c r="R53">
        <v>21950</v>
      </c>
      <c r="S53">
        <v>23400</v>
      </c>
      <c r="T53">
        <v>12060</v>
      </c>
      <c r="U53">
        <v>16240</v>
      </c>
      <c r="V53">
        <v>20420</v>
      </c>
      <c r="W53">
        <v>24600</v>
      </c>
      <c r="X53">
        <v>28780</v>
      </c>
      <c r="Y53">
        <v>32960</v>
      </c>
      <c r="Z53">
        <v>37140</v>
      </c>
      <c r="AA53">
        <v>41320</v>
      </c>
      <c r="AR53" t="s">
        <v>288</v>
      </c>
      <c r="AT53" t="s">
        <v>431</v>
      </c>
      <c r="AU53">
        <v>310</v>
      </c>
      <c r="AV53">
        <v>353</v>
      </c>
      <c r="AW53">
        <v>510</v>
      </c>
      <c r="AX53">
        <v>667</v>
      </c>
      <c r="AY53">
        <v>824</v>
      </c>
      <c r="AZ53">
        <v>980</v>
      </c>
      <c r="BA53">
        <v>99</v>
      </c>
    </row>
    <row r="54" spans="1:53">
      <c r="A54" t="s">
        <v>127</v>
      </c>
      <c r="B54">
        <v>101</v>
      </c>
      <c r="C54" t="s">
        <v>432</v>
      </c>
      <c r="D54">
        <v>12060</v>
      </c>
      <c r="E54">
        <v>16240</v>
      </c>
      <c r="F54">
        <v>20420</v>
      </c>
      <c r="G54">
        <v>24600</v>
      </c>
      <c r="H54">
        <v>28780</v>
      </c>
      <c r="I54">
        <v>32960</v>
      </c>
      <c r="J54">
        <v>37140</v>
      </c>
      <c r="K54">
        <v>41320</v>
      </c>
      <c r="L54">
        <v>11400</v>
      </c>
      <c r="M54">
        <v>13000</v>
      </c>
      <c r="N54">
        <v>14650</v>
      </c>
      <c r="O54">
        <v>16250</v>
      </c>
      <c r="P54">
        <v>17550</v>
      </c>
      <c r="Q54">
        <v>18850</v>
      </c>
      <c r="R54">
        <v>20150</v>
      </c>
      <c r="S54">
        <v>21450</v>
      </c>
      <c r="T54">
        <v>12060</v>
      </c>
      <c r="U54">
        <v>16240</v>
      </c>
      <c r="V54">
        <v>20420</v>
      </c>
      <c r="W54">
        <v>24600</v>
      </c>
      <c r="X54">
        <v>28780</v>
      </c>
      <c r="Y54">
        <v>32960</v>
      </c>
      <c r="Z54">
        <v>37140</v>
      </c>
      <c r="AA54">
        <v>41320</v>
      </c>
      <c r="AR54" t="s">
        <v>288</v>
      </c>
      <c r="AT54" t="s">
        <v>434</v>
      </c>
      <c r="AU54">
        <v>301</v>
      </c>
      <c r="AV54">
        <v>353</v>
      </c>
      <c r="AW54">
        <v>510</v>
      </c>
      <c r="AX54">
        <v>667</v>
      </c>
      <c r="AY54">
        <v>824</v>
      </c>
      <c r="AZ54">
        <v>980</v>
      </c>
      <c r="BA54">
        <v>101</v>
      </c>
    </row>
    <row r="55" spans="1:53">
      <c r="A55" t="s">
        <v>128</v>
      </c>
      <c r="B55">
        <v>103</v>
      </c>
      <c r="C55" t="s">
        <v>435</v>
      </c>
      <c r="D55">
        <v>13850</v>
      </c>
      <c r="E55">
        <v>16240</v>
      </c>
      <c r="F55">
        <v>20420</v>
      </c>
      <c r="G55">
        <v>24600</v>
      </c>
      <c r="H55">
        <v>28780</v>
      </c>
      <c r="I55">
        <v>32960</v>
      </c>
      <c r="J55">
        <v>37140</v>
      </c>
      <c r="K55">
        <v>41320</v>
      </c>
      <c r="L55">
        <v>13850</v>
      </c>
      <c r="M55">
        <v>15800</v>
      </c>
      <c r="N55">
        <v>17800</v>
      </c>
      <c r="O55">
        <v>19750</v>
      </c>
      <c r="P55">
        <v>21350</v>
      </c>
      <c r="Q55">
        <v>22950</v>
      </c>
      <c r="R55">
        <v>24500</v>
      </c>
      <c r="S55">
        <v>26100</v>
      </c>
      <c r="T55">
        <v>12060</v>
      </c>
      <c r="U55">
        <v>16240</v>
      </c>
      <c r="V55">
        <v>20420</v>
      </c>
      <c r="W55">
        <v>24600</v>
      </c>
      <c r="X55">
        <v>28780</v>
      </c>
      <c r="Y55">
        <v>32960</v>
      </c>
      <c r="Z55">
        <v>37140</v>
      </c>
      <c r="AA55">
        <v>41320</v>
      </c>
      <c r="AR55" t="s">
        <v>288</v>
      </c>
      <c r="AT55" t="s">
        <v>437</v>
      </c>
      <c r="AU55">
        <v>346</v>
      </c>
      <c r="AV55">
        <v>370</v>
      </c>
      <c r="AW55">
        <v>510</v>
      </c>
      <c r="AX55">
        <v>667</v>
      </c>
      <c r="AY55">
        <v>824</v>
      </c>
      <c r="AZ55">
        <v>980</v>
      </c>
      <c r="BA55">
        <v>103</v>
      </c>
    </row>
    <row r="56" spans="1:53">
      <c r="A56" t="s">
        <v>129</v>
      </c>
      <c r="B56">
        <v>105</v>
      </c>
      <c r="C56" t="s">
        <v>438</v>
      </c>
      <c r="D56">
        <v>12900</v>
      </c>
      <c r="E56">
        <v>16240</v>
      </c>
      <c r="F56">
        <v>20420</v>
      </c>
      <c r="G56">
        <v>24600</v>
      </c>
      <c r="H56">
        <v>28780</v>
      </c>
      <c r="I56">
        <v>32960</v>
      </c>
      <c r="J56">
        <v>37140</v>
      </c>
      <c r="K56">
        <v>41320</v>
      </c>
      <c r="L56">
        <v>12900</v>
      </c>
      <c r="M56">
        <v>14750</v>
      </c>
      <c r="N56">
        <v>16600</v>
      </c>
      <c r="O56">
        <v>18400</v>
      </c>
      <c r="P56">
        <v>19900</v>
      </c>
      <c r="Q56">
        <v>21350</v>
      </c>
      <c r="R56">
        <v>22850</v>
      </c>
      <c r="S56">
        <v>24300</v>
      </c>
      <c r="T56">
        <v>12060</v>
      </c>
      <c r="U56">
        <v>16240</v>
      </c>
      <c r="V56">
        <v>20420</v>
      </c>
      <c r="W56">
        <v>24600</v>
      </c>
      <c r="X56">
        <v>28780</v>
      </c>
      <c r="Y56">
        <v>32960</v>
      </c>
      <c r="Z56">
        <v>37140</v>
      </c>
      <c r="AA56">
        <v>41320</v>
      </c>
      <c r="AR56" t="s">
        <v>288</v>
      </c>
      <c r="AT56" t="s">
        <v>440</v>
      </c>
      <c r="AU56">
        <v>322</v>
      </c>
      <c r="AV56">
        <v>353</v>
      </c>
      <c r="AW56">
        <v>510</v>
      </c>
      <c r="AX56">
        <v>667</v>
      </c>
      <c r="AY56">
        <v>824</v>
      </c>
      <c r="AZ56">
        <v>980</v>
      </c>
      <c r="BA56">
        <v>105</v>
      </c>
    </row>
    <row r="57" spans="1:53">
      <c r="A57" t="s">
        <v>69</v>
      </c>
      <c r="B57">
        <v>107</v>
      </c>
      <c r="C57" t="s">
        <v>2400</v>
      </c>
      <c r="D57">
        <v>12300</v>
      </c>
      <c r="E57">
        <v>16240</v>
      </c>
      <c r="F57">
        <v>20420</v>
      </c>
      <c r="G57">
        <v>24600</v>
      </c>
      <c r="H57">
        <v>28780</v>
      </c>
      <c r="I57">
        <v>32960</v>
      </c>
      <c r="J57">
        <v>37140</v>
      </c>
      <c r="K57">
        <v>41320</v>
      </c>
      <c r="L57">
        <v>12300</v>
      </c>
      <c r="M57">
        <v>14050</v>
      </c>
      <c r="N57">
        <v>15800</v>
      </c>
      <c r="O57">
        <v>17550</v>
      </c>
      <c r="P57">
        <v>19000</v>
      </c>
      <c r="Q57">
        <v>20400</v>
      </c>
      <c r="R57">
        <v>21800</v>
      </c>
      <c r="S57">
        <v>23200</v>
      </c>
      <c r="T57">
        <v>12060</v>
      </c>
      <c r="U57">
        <v>16240</v>
      </c>
      <c r="V57">
        <v>20420</v>
      </c>
      <c r="W57">
        <v>24600</v>
      </c>
      <c r="X57">
        <v>28780</v>
      </c>
      <c r="Y57">
        <v>32960</v>
      </c>
      <c r="Z57">
        <v>37140</v>
      </c>
      <c r="AA57">
        <v>41320</v>
      </c>
      <c r="AR57" t="s">
        <v>288</v>
      </c>
      <c r="AT57" t="s">
        <v>443</v>
      </c>
      <c r="AU57">
        <v>307</v>
      </c>
      <c r="AV57">
        <v>353</v>
      </c>
      <c r="AW57">
        <v>510</v>
      </c>
      <c r="AX57">
        <v>667</v>
      </c>
      <c r="AY57">
        <v>824</v>
      </c>
      <c r="AZ57">
        <v>980</v>
      </c>
      <c r="BA57">
        <v>107</v>
      </c>
    </row>
    <row r="58" spans="1:53">
      <c r="A58" t="s">
        <v>130</v>
      </c>
      <c r="B58">
        <v>109</v>
      </c>
      <c r="C58" t="s">
        <v>444</v>
      </c>
      <c r="D58">
        <v>12060</v>
      </c>
      <c r="E58">
        <v>16240</v>
      </c>
      <c r="F58">
        <v>20420</v>
      </c>
      <c r="G58">
        <v>24600</v>
      </c>
      <c r="H58">
        <v>28780</v>
      </c>
      <c r="I58">
        <v>32960</v>
      </c>
      <c r="J58">
        <v>37140</v>
      </c>
      <c r="K58">
        <v>41320</v>
      </c>
      <c r="L58">
        <v>11400</v>
      </c>
      <c r="M58">
        <v>13000</v>
      </c>
      <c r="N58">
        <v>14650</v>
      </c>
      <c r="O58">
        <v>16250</v>
      </c>
      <c r="P58">
        <v>17550</v>
      </c>
      <c r="Q58">
        <v>18850</v>
      </c>
      <c r="R58">
        <v>20150</v>
      </c>
      <c r="S58">
        <v>21450</v>
      </c>
      <c r="T58">
        <v>12060</v>
      </c>
      <c r="U58">
        <v>16240</v>
      </c>
      <c r="V58">
        <v>20420</v>
      </c>
      <c r="W58">
        <v>24600</v>
      </c>
      <c r="X58">
        <v>28780</v>
      </c>
      <c r="Y58">
        <v>32960</v>
      </c>
      <c r="Z58">
        <v>37140</v>
      </c>
      <c r="AA58">
        <v>41320</v>
      </c>
      <c r="AR58" t="s">
        <v>288</v>
      </c>
      <c r="AT58" t="s">
        <v>446</v>
      </c>
      <c r="AU58">
        <v>301</v>
      </c>
      <c r="AV58">
        <v>353</v>
      </c>
      <c r="AW58">
        <v>510</v>
      </c>
      <c r="AX58">
        <v>667</v>
      </c>
      <c r="AY58">
        <v>824</v>
      </c>
      <c r="AZ58">
        <v>980</v>
      </c>
      <c r="BA58">
        <v>109</v>
      </c>
    </row>
    <row r="59" spans="1:53">
      <c r="A59" t="s">
        <v>131</v>
      </c>
      <c r="B59">
        <v>111</v>
      </c>
      <c r="C59" t="s">
        <v>447</v>
      </c>
      <c r="D59">
        <v>12060</v>
      </c>
      <c r="E59">
        <v>16240</v>
      </c>
      <c r="F59">
        <v>20420</v>
      </c>
      <c r="G59">
        <v>24600</v>
      </c>
      <c r="H59">
        <v>28780</v>
      </c>
      <c r="I59">
        <v>32960</v>
      </c>
      <c r="J59">
        <v>37140</v>
      </c>
      <c r="K59">
        <v>41320</v>
      </c>
      <c r="L59">
        <v>11400</v>
      </c>
      <c r="M59">
        <v>13000</v>
      </c>
      <c r="N59">
        <v>14650</v>
      </c>
      <c r="O59">
        <v>16250</v>
      </c>
      <c r="P59">
        <v>17550</v>
      </c>
      <c r="Q59">
        <v>18850</v>
      </c>
      <c r="R59">
        <v>20150</v>
      </c>
      <c r="S59">
        <v>21450</v>
      </c>
      <c r="T59">
        <v>12060</v>
      </c>
      <c r="U59">
        <v>16240</v>
      </c>
      <c r="V59">
        <v>20420</v>
      </c>
      <c r="W59">
        <v>24600</v>
      </c>
      <c r="X59">
        <v>28780</v>
      </c>
      <c r="Y59">
        <v>32960</v>
      </c>
      <c r="Z59">
        <v>37140</v>
      </c>
      <c r="AA59">
        <v>41320</v>
      </c>
      <c r="AR59" t="s">
        <v>288</v>
      </c>
      <c r="AT59" t="s">
        <v>449</v>
      </c>
      <c r="AU59">
        <v>301</v>
      </c>
      <c r="AV59">
        <v>353</v>
      </c>
      <c r="AW59">
        <v>510</v>
      </c>
      <c r="AX59">
        <v>667</v>
      </c>
      <c r="AY59">
        <v>824</v>
      </c>
      <c r="AZ59">
        <v>980</v>
      </c>
      <c r="BA59">
        <v>111</v>
      </c>
    </row>
    <row r="60" spans="1:53">
      <c r="A60" t="s">
        <v>41</v>
      </c>
      <c r="B60">
        <v>113</v>
      </c>
      <c r="C60" t="s">
        <v>410</v>
      </c>
      <c r="D60">
        <v>15400</v>
      </c>
      <c r="E60">
        <v>17600</v>
      </c>
      <c r="F60">
        <v>20420</v>
      </c>
      <c r="G60">
        <v>24600</v>
      </c>
      <c r="H60">
        <v>28780</v>
      </c>
      <c r="I60">
        <v>32960</v>
      </c>
      <c r="J60">
        <v>37140</v>
      </c>
      <c r="K60">
        <v>41320</v>
      </c>
      <c r="L60">
        <v>15400</v>
      </c>
      <c r="M60">
        <v>17600</v>
      </c>
      <c r="N60">
        <v>19800</v>
      </c>
      <c r="O60">
        <v>22000</v>
      </c>
      <c r="P60">
        <v>23800</v>
      </c>
      <c r="Q60">
        <v>25550</v>
      </c>
      <c r="R60">
        <v>27300</v>
      </c>
      <c r="S60">
        <v>29050</v>
      </c>
      <c r="T60">
        <v>12060</v>
      </c>
      <c r="U60">
        <v>16240</v>
      </c>
      <c r="V60">
        <v>20420</v>
      </c>
      <c r="W60">
        <v>24600</v>
      </c>
      <c r="X60">
        <v>28780</v>
      </c>
      <c r="Y60">
        <v>32960</v>
      </c>
      <c r="Z60">
        <v>37140</v>
      </c>
      <c r="AA60">
        <v>41320</v>
      </c>
      <c r="AR60" t="s">
        <v>288</v>
      </c>
      <c r="AT60" t="s">
        <v>451</v>
      </c>
      <c r="AU60">
        <v>385</v>
      </c>
      <c r="AV60">
        <v>412</v>
      </c>
      <c r="AW60">
        <v>510</v>
      </c>
      <c r="AX60">
        <v>667</v>
      </c>
      <c r="AY60">
        <v>824</v>
      </c>
      <c r="AZ60">
        <v>980</v>
      </c>
      <c r="BA60">
        <v>113</v>
      </c>
    </row>
    <row r="61" spans="1:53">
      <c r="A61" t="s">
        <v>132</v>
      </c>
      <c r="B61">
        <v>115</v>
      </c>
      <c r="C61" t="s">
        <v>452</v>
      </c>
      <c r="D61">
        <v>12060</v>
      </c>
      <c r="E61">
        <v>16240</v>
      </c>
      <c r="F61">
        <v>20420</v>
      </c>
      <c r="G61">
        <v>24600</v>
      </c>
      <c r="H61">
        <v>28780</v>
      </c>
      <c r="I61">
        <v>32960</v>
      </c>
      <c r="J61">
        <v>37140</v>
      </c>
      <c r="K61">
        <v>41320</v>
      </c>
      <c r="L61">
        <v>11400</v>
      </c>
      <c r="M61">
        <v>13000</v>
      </c>
      <c r="N61">
        <v>14650</v>
      </c>
      <c r="O61">
        <v>16250</v>
      </c>
      <c r="P61">
        <v>17550</v>
      </c>
      <c r="Q61">
        <v>18850</v>
      </c>
      <c r="R61">
        <v>20150</v>
      </c>
      <c r="S61">
        <v>21450</v>
      </c>
      <c r="T61">
        <v>12060</v>
      </c>
      <c r="U61">
        <v>16240</v>
      </c>
      <c r="V61">
        <v>20420</v>
      </c>
      <c r="W61">
        <v>24600</v>
      </c>
      <c r="X61">
        <v>28780</v>
      </c>
      <c r="Y61">
        <v>32960</v>
      </c>
      <c r="Z61">
        <v>37140</v>
      </c>
      <c r="AA61">
        <v>41320</v>
      </c>
      <c r="AR61" t="s">
        <v>288</v>
      </c>
      <c r="AT61" t="s">
        <v>454</v>
      </c>
      <c r="AU61">
        <v>301</v>
      </c>
      <c r="AV61">
        <v>353</v>
      </c>
      <c r="AW61">
        <v>510</v>
      </c>
      <c r="AX61">
        <v>667</v>
      </c>
      <c r="AY61">
        <v>824</v>
      </c>
      <c r="AZ61">
        <v>980</v>
      </c>
      <c r="BA61">
        <v>115</v>
      </c>
    </row>
    <row r="62" spans="1:53">
      <c r="A62" t="s">
        <v>134</v>
      </c>
      <c r="B62">
        <v>117</v>
      </c>
      <c r="C62" t="s">
        <v>455</v>
      </c>
      <c r="D62">
        <v>12060</v>
      </c>
      <c r="E62">
        <v>16240</v>
      </c>
      <c r="F62">
        <v>20420</v>
      </c>
      <c r="G62">
        <v>24600</v>
      </c>
      <c r="H62">
        <v>28780</v>
      </c>
      <c r="I62">
        <v>32960</v>
      </c>
      <c r="J62">
        <v>37140</v>
      </c>
      <c r="K62">
        <v>41320</v>
      </c>
      <c r="L62">
        <v>11400</v>
      </c>
      <c r="M62">
        <v>13000</v>
      </c>
      <c r="N62">
        <v>14650</v>
      </c>
      <c r="O62">
        <v>16250</v>
      </c>
      <c r="P62">
        <v>17550</v>
      </c>
      <c r="Q62">
        <v>18850</v>
      </c>
      <c r="R62">
        <v>20150</v>
      </c>
      <c r="S62">
        <v>21450</v>
      </c>
      <c r="T62">
        <v>12060</v>
      </c>
      <c r="U62">
        <v>16240</v>
      </c>
      <c r="V62">
        <v>20420</v>
      </c>
      <c r="W62">
        <v>24600</v>
      </c>
      <c r="X62">
        <v>28780</v>
      </c>
      <c r="Y62">
        <v>32960</v>
      </c>
      <c r="Z62">
        <v>37140</v>
      </c>
      <c r="AA62">
        <v>41320</v>
      </c>
      <c r="AR62" t="s">
        <v>288</v>
      </c>
      <c r="AT62" t="s">
        <v>457</v>
      </c>
      <c r="AU62">
        <v>301</v>
      </c>
      <c r="AV62">
        <v>353</v>
      </c>
      <c r="AW62">
        <v>510</v>
      </c>
      <c r="AX62">
        <v>667</v>
      </c>
      <c r="AY62">
        <v>824</v>
      </c>
      <c r="AZ62">
        <v>980</v>
      </c>
      <c r="BA62">
        <v>117</v>
      </c>
    </row>
    <row r="63" spans="1:53">
      <c r="A63" t="s">
        <v>42</v>
      </c>
      <c r="B63">
        <v>119</v>
      </c>
      <c r="C63" t="s">
        <v>2401</v>
      </c>
      <c r="D63">
        <v>13400</v>
      </c>
      <c r="E63">
        <v>16240</v>
      </c>
      <c r="F63">
        <v>20420</v>
      </c>
      <c r="G63">
        <v>24600</v>
      </c>
      <c r="H63">
        <v>28780</v>
      </c>
      <c r="I63">
        <v>32960</v>
      </c>
      <c r="J63">
        <v>37140</v>
      </c>
      <c r="K63">
        <v>41320</v>
      </c>
      <c r="L63">
        <v>13400</v>
      </c>
      <c r="M63">
        <v>15300</v>
      </c>
      <c r="N63">
        <v>17200</v>
      </c>
      <c r="O63">
        <v>19100</v>
      </c>
      <c r="P63">
        <v>20650</v>
      </c>
      <c r="Q63">
        <v>22200</v>
      </c>
      <c r="R63">
        <v>23700</v>
      </c>
      <c r="S63">
        <v>25250</v>
      </c>
      <c r="T63">
        <v>12060</v>
      </c>
      <c r="U63">
        <v>16240</v>
      </c>
      <c r="V63">
        <v>20420</v>
      </c>
      <c r="W63">
        <v>24600</v>
      </c>
      <c r="X63">
        <v>28780</v>
      </c>
      <c r="Y63">
        <v>32960</v>
      </c>
      <c r="Z63">
        <v>37140</v>
      </c>
      <c r="AA63">
        <v>41320</v>
      </c>
      <c r="AR63" t="s">
        <v>288</v>
      </c>
      <c r="AT63" t="s">
        <v>459</v>
      </c>
      <c r="AU63">
        <v>335</v>
      </c>
      <c r="AV63">
        <v>358</v>
      </c>
      <c r="AW63">
        <v>510</v>
      </c>
      <c r="AX63">
        <v>667</v>
      </c>
      <c r="AY63">
        <v>824</v>
      </c>
      <c r="AZ63">
        <v>980</v>
      </c>
      <c r="BA63">
        <v>119</v>
      </c>
    </row>
    <row r="64" spans="1:53">
      <c r="A64" t="s">
        <v>43</v>
      </c>
      <c r="B64">
        <v>121</v>
      </c>
      <c r="C64" t="s">
        <v>410</v>
      </c>
      <c r="D64">
        <v>15400</v>
      </c>
      <c r="E64">
        <v>17600</v>
      </c>
      <c r="F64">
        <v>20420</v>
      </c>
      <c r="G64">
        <v>24600</v>
      </c>
      <c r="H64">
        <v>28780</v>
      </c>
      <c r="I64">
        <v>32960</v>
      </c>
      <c r="J64">
        <v>37140</v>
      </c>
      <c r="K64">
        <v>41320</v>
      </c>
      <c r="L64">
        <v>15400</v>
      </c>
      <c r="M64">
        <v>17600</v>
      </c>
      <c r="N64">
        <v>19800</v>
      </c>
      <c r="O64">
        <v>22000</v>
      </c>
      <c r="P64">
        <v>23800</v>
      </c>
      <c r="Q64">
        <v>25550</v>
      </c>
      <c r="R64">
        <v>27300</v>
      </c>
      <c r="S64">
        <v>29050</v>
      </c>
      <c r="T64">
        <v>12060</v>
      </c>
      <c r="U64">
        <v>16240</v>
      </c>
      <c r="V64">
        <v>20420</v>
      </c>
      <c r="W64">
        <v>24600</v>
      </c>
      <c r="X64">
        <v>28780</v>
      </c>
      <c r="Y64">
        <v>32960</v>
      </c>
      <c r="Z64">
        <v>37140</v>
      </c>
      <c r="AA64">
        <v>41320</v>
      </c>
      <c r="AR64" t="s">
        <v>288</v>
      </c>
      <c r="AT64" t="s">
        <v>461</v>
      </c>
      <c r="AU64">
        <v>385</v>
      </c>
      <c r="AV64">
        <v>412</v>
      </c>
      <c r="AW64">
        <v>510</v>
      </c>
      <c r="AX64">
        <v>667</v>
      </c>
      <c r="AY64">
        <v>824</v>
      </c>
      <c r="AZ64">
        <v>980</v>
      </c>
      <c r="BA64">
        <v>121</v>
      </c>
    </row>
    <row r="65" spans="1:53">
      <c r="A65" t="s">
        <v>133</v>
      </c>
      <c r="B65">
        <v>123</v>
      </c>
      <c r="C65" t="s">
        <v>462</v>
      </c>
      <c r="D65">
        <v>12800</v>
      </c>
      <c r="E65">
        <v>16240</v>
      </c>
      <c r="F65">
        <v>20420</v>
      </c>
      <c r="G65">
        <v>24600</v>
      </c>
      <c r="H65">
        <v>28780</v>
      </c>
      <c r="I65">
        <v>32960</v>
      </c>
      <c r="J65">
        <v>37140</v>
      </c>
      <c r="K65">
        <v>41320</v>
      </c>
      <c r="L65">
        <v>12800</v>
      </c>
      <c r="M65">
        <v>14600</v>
      </c>
      <c r="N65">
        <v>16450</v>
      </c>
      <c r="O65">
        <v>18250</v>
      </c>
      <c r="P65">
        <v>19750</v>
      </c>
      <c r="Q65">
        <v>21200</v>
      </c>
      <c r="R65">
        <v>22650</v>
      </c>
      <c r="S65">
        <v>24100</v>
      </c>
      <c r="T65">
        <v>12060</v>
      </c>
      <c r="U65">
        <v>16240</v>
      </c>
      <c r="V65">
        <v>20420</v>
      </c>
      <c r="W65">
        <v>24600</v>
      </c>
      <c r="X65">
        <v>28780</v>
      </c>
      <c r="Y65">
        <v>32960</v>
      </c>
      <c r="Z65">
        <v>37140</v>
      </c>
      <c r="AA65">
        <v>41320</v>
      </c>
      <c r="AR65" t="s">
        <v>288</v>
      </c>
      <c r="AT65" t="s">
        <v>464</v>
      </c>
      <c r="AU65">
        <v>320</v>
      </c>
      <c r="AV65">
        <v>353</v>
      </c>
      <c r="AW65">
        <v>510</v>
      </c>
      <c r="AX65">
        <v>667</v>
      </c>
      <c r="AY65">
        <v>824</v>
      </c>
      <c r="AZ65">
        <v>980</v>
      </c>
      <c r="BA65">
        <v>123</v>
      </c>
    </row>
    <row r="66" spans="1:53">
      <c r="A66" t="s">
        <v>135</v>
      </c>
      <c r="B66">
        <v>125</v>
      </c>
      <c r="C66" t="s">
        <v>465</v>
      </c>
      <c r="D66">
        <v>12060</v>
      </c>
      <c r="E66">
        <v>16240</v>
      </c>
      <c r="F66">
        <v>20420</v>
      </c>
      <c r="G66">
        <v>24600</v>
      </c>
      <c r="H66">
        <v>28780</v>
      </c>
      <c r="I66">
        <v>32960</v>
      </c>
      <c r="J66">
        <v>37140</v>
      </c>
      <c r="K66">
        <v>41320</v>
      </c>
      <c r="L66">
        <v>11450</v>
      </c>
      <c r="M66">
        <v>13100</v>
      </c>
      <c r="N66">
        <v>14750</v>
      </c>
      <c r="O66">
        <v>16350</v>
      </c>
      <c r="P66">
        <v>17700</v>
      </c>
      <c r="Q66">
        <v>19000</v>
      </c>
      <c r="R66">
        <v>20300</v>
      </c>
      <c r="S66">
        <v>21600</v>
      </c>
      <c r="T66">
        <v>12060</v>
      </c>
      <c r="U66">
        <v>16240</v>
      </c>
      <c r="V66">
        <v>20420</v>
      </c>
      <c r="W66">
        <v>24600</v>
      </c>
      <c r="X66">
        <v>28780</v>
      </c>
      <c r="Y66">
        <v>32960</v>
      </c>
      <c r="Z66">
        <v>37140</v>
      </c>
      <c r="AA66">
        <v>41320</v>
      </c>
      <c r="AR66" t="s">
        <v>288</v>
      </c>
      <c r="AT66" t="s">
        <v>467</v>
      </c>
      <c r="AU66">
        <v>301</v>
      </c>
      <c r="AV66">
        <v>353</v>
      </c>
      <c r="AW66">
        <v>510</v>
      </c>
      <c r="AX66">
        <v>667</v>
      </c>
      <c r="AY66">
        <v>824</v>
      </c>
      <c r="AZ66">
        <v>980</v>
      </c>
      <c r="BA66">
        <v>125</v>
      </c>
    </row>
    <row r="67" spans="1:53">
      <c r="A67" t="s">
        <v>136</v>
      </c>
      <c r="B67">
        <v>127</v>
      </c>
      <c r="C67" t="s">
        <v>468</v>
      </c>
      <c r="D67">
        <v>12060</v>
      </c>
      <c r="E67">
        <v>16240</v>
      </c>
      <c r="F67">
        <v>20420</v>
      </c>
      <c r="G67">
        <v>24600</v>
      </c>
      <c r="H67">
        <v>28780</v>
      </c>
      <c r="I67">
        <v>32960</v>
      </c>
      <c r="J67">
        <v>37140</v>
      </c>
      <c r="K67">
        <v>41320</v>
      </c>
      <c r="L67">
        <v>11400</v>
      </c>
      <c r="M67">
        <v>13000</v>
      </c>
      <c r="N67">
        <v>14650</v>
      </c>
      <c r="O67">
        <v>16250</v>
      </c>
      <c r="P67">
        <v>17550</v>
      </c>
      <c r="Q67">
        <v>18850</v>
      </c>
      <c r="R67">
        <v>20150</v>
      </c>
      <c r="S67">
        <v>21450</v>
      </c>
      <c r="T67">
        <v>12060</v>
      </c>
      <c r="U67">
        <v>16240</v>
      </c>
      <c r="V67">
        <v>20420</v>
      </c>
      <c r="W67">
        <v>24600</v>
      </c>
      <c r="X67">
        <v>28780</v>
      </c>
      <c r="Y67">
        <v>32960</v>
      </c>
      <c r="Z67">
        <v>37140</v>
      </c>
      <c r="AA67">
        <v>41320</v>
      </c>
      <c r="AR67" t="s">
        <v>288</v>
      </c>
      <c r="AT67" t="s">
        <v>470</v>
      </c>
      <c r="AU67">
        <v>301</v>
      </c>
      <c r="AV67">
        <v>353</v>
      </c>
      <c r="AW67">
        <v>510</v>
      </c>
      <c r="AX67">
        <v>667</v>
      </c>
      <c r="AY67">
        <v>824</v>
      </c>
      <c r="AZ67">
        <v>980</v>
      </c>
      <c r="BA67">
        <v>127</v>
      </c>
    </row>
    <row r="68" spans="1:53">
      <c r="A68" t="s">
        <v>137</v>
      </c>
      <c r="B68">
        <v>129</v>
      </c>
      <c r="C68" t="s">
        <v>471</v>
      </c>
      <c r="D68">
        <v>12060</v>
      </c>
      <c r="E68">
        <v>16240</v>
      </c>
      <c r="F68">
        <v>20420</v>
      </c>
      <c r="G68">
        <v>24600</v>
      </c>
      <c r="H68">
        <v>28780</v>
      </c>
      <c r="I68">
        <v>32960</v>
      </c>
      <c r="J68">
        <v>37140</v>
      </c>
      <c r="K68">
        <v>41320</v>
      </c>
      <c r="L68">
        <v>11900</v>
      </c>
      <c r="M68">
        <v>13600</v>
      </c>
      <c r="N68">
        <v>15300</v>
      </c>
      <c r="O68">
        <v>17000</v>
      </c>
      <c r="P68">
        <v>18400</v>
      </c>
      <c r="Q68">
        <v>19750</v>
      </c>
      <c r="R68">
        <v>21100</v>
      </c>
      <c r="S68">
        <v>22450</v>
      </c>
      <c r="T68">
        <v>12060</v>
      </c>
      <c r="U68">
        <v>16240</v>
      </c>
      <c r="V68">
        <v>20420</v>
      </c>
      <c r="W68">
        <v>24600</v>
      </c>
      <c r="X68">
        <v>28780</v>
      </c>
      <c r="Y68">
        <v>32960</v>
      </c>
      <c r="Z68">
        <v>37140</v>
      </c>
      <c r="AA68">
        <v>41320</v>
      </c>
      <c r="AR68" t="s">
        <v>288</v>
      </c>
      <c r="AT68" t="s">
        <v>473</v>
      </c>
      <c r="AU68">
        <v>301</v>
      </c>
      <c r="AV68">
        <v>353</v>
      </c>
      <c r="AW68">
        <v>510</v>
      </c>
      <c r="AX68">
        <v>667</v>
      </c>
      <c r="AY68">
        <v>824</v>
      </c>
      <c r="AZ68">
        <v>980</v>
      </c>
      <c r="BA68">
        <v>129</v>
      </c>
    </row>
    <row r="69" spans="1:53">
      <c r="A69" t="s">
        <v>138</v>
      </c>
      <c r="B69">
        <v>131</v>
      </c>
      <c r="C69" t="s">
        <v>474</v>
      </c>
      <c r="D69">
        <v>12060</v>
      </c>
      <c r="E69">
        <v>16240</v>
      </c>
      <c r="F69">
        <v>20420</v>
      </c>
      <c r="G69">
        <v>24600</v>
      </c>
      <c r="H69">
        <v>28780</v>
      </c>
      <c r="I69">
        <v>32960</v>
      </c>
      <c r="J69">
        <v>37140</v>
      </c>
      <c r="K69">
        <v>41320</v>
      </c>
      <c r="L69">
        <v>11400</v>
      </c>
      <c r="M69">
        <v>13000</v>
      </c>
      <c r="N69">
        <v>14650</v>
      </c>
      <c r="O69">
        <v>16250</v>
      </c>
      <c r="P69">
        <v>17550</v>
      </c>
      <c r="Q69">
        <v>18850</v>
      </c>
      <c r="R69">
        <v>20150</v>
      </c>
      <c r="S69">
        <v>21450</v>
      </c>
      <c r="T69">
        <v>12060</v>
      </c>
      <c r="U69">
        <v>16240</v>
      </c>
      <c r="V69">
        <v>20420</v>
      </c>
      <c r="W69">
        <v>24600</v>
      </c>
      <c r="X69">
        <v>28780</v>
      </c>
      <c r="Y69">
        <v>32960</v>
      </c>
      <c r="Z69">
        <v>37140</v>
      </c>
      <c r="AA69">
        <v>41320</v>
      </c>
      <c r="AR69" t="s">
        <v>288</v>
      </c>
      <c r="AT69" t="s">
        <v>476</v>
      </c>
      <c r="AU69">
        <v>301</v>
      </c>
      <c r="AV69">
        <v>353</v>
      </c>
      <c r="AW69">
        <v>510</v>
      </c>
      <c r="AX69">
        <v>667</v>
      </c>
      <c r="AY69">
        <v>824</v>
      </c>
      <c r="AZ69">
        <v>980</v>
      </c>
      <c r="BA69">
        <v>131</v>
      </c>
    </row>
    <row r="70" spans="1:53">
      <c r="A70" t="s">
        <v>139</v>
      </c>
      <c r="B70">
        <v>133</v>
      </c>
      <c r="C70" t="s">
        <v>477</v>
      </c>
      <c r="D70">
        <v>12060</v>
      </c>
      <c r="E70">
        <v>16240</v>
      </c>
      <c r="F70">
        <v>20420</v>
      </c>
      <c r="G70">
        <v>24600</v>
      </c>
      <c r="H70">
        <v>28780</v>
      </c>
      <c r="I70">
        <v>32960</v>
      </c>
      <c r="J70">
        <v>37140</v>
      </c>
      <c r="K70">
        <v>41320</v>
      </c>
      <c r="L70">
        <v>11400</v>
      </c>
      <c r="M70">
        <v>13000</v>
      </c>
      <c r="N70">
        <v>14650</v>
      </c>
      <c r="O70">
        <v>16250</v>
      </c>
      <c r="P70">
        <v>17550</v>
      </c>
      <c r="Q70">
        <v>18850</v>
      </c>
      <c r="R70">
        <v>20150</v>
      </c>
      <c r="S70">
        <v>21450</v>
      </c>
      <c r="T70">
        <v>12060</v>
      </c>
      <c r="U70">
        <v>16240</v>
      </c>
      <c r="V70">
        <v>20420</v>
      </c>
      <c r="W70">
        <v>24600</v>
      </c>
      <c r="X70">
        <v>28780</v>
      </c>
      <c r="Y70">
        <v>32960</v>
      </c>
      <c r="Z70">
        <v>37140</v>
      </c>
      <c r="AA70">
        <v>41320</v>
      </c>
      <c r="AR70" t="s">
        <v>288</v>
      </c>
      <c r="AT70" t="s">
        <v>479</v>
      </c>
      <c r="AU70">
        <v>301</v>
      </c>
      <c r="AV70">
        <v>353</v>
      </c>
      <c r="AW70">
        <v>510</v>
      </c>
      <c r="AX70">
        <v>667</v>
      </c>
      <c r="AY70">
        <v>824</v>
      </c>
      <c r="AZ70">
        <v>980</v>
      </c>
      <c r="BA70">
        <v>133</v>
      </c>
    </row>
    <row r="71" spans="1:53">
      <c r="A71" t="s">
        <v>73</v>
      </c>
      <c r="B71">
        <v>135</v>
      </c>
      <c r="C71" t="s">
        <v>480</v>
      </c>
      <c r="D71">
        <v>13700</v>
      </c>
      <c r="E71">
        <v>16240</v>
      </c>
      <c r="F71">
        <v>20420</v>
      </c>
      <c r="G71">
        <v>24600</v>
      </c>
      <c r="H71">
        <v>28780</v>
      </c>
      <c r="I71">
        <v>32960</v>
      </c>
      <c r="J71">
        <v>37140</v>
      </c>
      <c r="K71">
        <v>41320</v>
      </c>
      <c r="L71">
        <v>13700</v>
      </c>
      <c r="M71">
        <v>15650</v>
      </c>
      <c r="N71">
        <v>17600</v>
      </c>
      <c r="O71">
        <v>19550</v>
      </c>
      <c r="P71">
        <v>21150</v>
      </c>
      <c r="Q71">
        <v>22700</v>
      </c>
      <c r="R71">
        <v>24250</v>
      </c>
      <c r="S71">
        <v>25850</v>
      </c>
      <c r="T71">
        <v>12060</v>
      </c>
      <c r="U71">
        <v>16240</v>
      </c>
      <c r="V71">
        <v>20420</v>
      </c>
      <c r="W71">
        <v>24600</v>
      </c>
      <c r="X71">
        <v>28780</v>
      </c>
      <c r="Y71">
        <v>32960</v>
      </c>
      <c r="Z71">
        <v>37140</v>
      </c>
      <c r="AA71">
        <v>41320</v>
      </c>
      <c r="AR71" t="s">
        <v>288</v>
      </c>
      <c r="AT71" t="s">
        <v>482</v>
      </c>
      <c r="AU71">
        <v>342</v>
      </c>
      <c r="AV71">
        <v>366</v>
      </c>
      <c r="AW71">
        <v>510</v>
      </c>
      <c r="AX71">
        <v>667</v>
      </c>
      <c r="AY71">
        <v>824</v>
      </c>
      <c r="AZ71">
        <v>980</v>
      </c>
      <c r="BA71">
        <v>135</v>
      </c>
    </row>
    <row r="72" spans="1:53">
      <c r="A72" t="s">
        <v>140</v>
      </c>
      <c r="B72">
        <v>137</v>
      </c>
      <c r="C72" t="s">
        <v>483</v>
      </c>
      <c r="D72">
        <v>12060</v>
      </c>
      <c r="E72">
        <v>16240</v>
      </c>
      <c r="F72">
        <v>20420</v>
      </c>
      <c r="G72">
        <v>24600</v>
      </c>
      <c r="H72">
        <v>28780</v>
      </c>
      <c r="I72">
        <v>32960</v>
      </c>
      <c r="J72">
        <v>37140</v>
      </c>
      <c r="K72">
        <v>41320</v>
      </c>
      <c r="L72">
        <v>11400</v>
      </c>
      <c r="M72">
        <v>13000</v>
      </c>
      <c r="N72">
        <v>14650</v>
      </c>
      <c r="O72">
        <v>16250</v>
      </c>
      <c r="P72">
        <v>17550</v>
      </c>
      <c r="Q72">
        <v>18850</v>
      </c>
      <c r="R72">
        <v>20150</v>
      </c>
      <c r="S72">
        <v>21450</v>
      </c>
      <c r="T72">
        <v>12060</v>
      </c>
      <c r="U72">
        <v>16240</v>
      </c>
      <c r="V72">
        <v>20420</v>
      </c>
      <c r="W72">
        <v>24600</v>
      </c>
      <c r="X72">
        <v>28780</v>
      </c>
      <c r="Y72">
        <v>32960</v>
      </c>
      <c r="Z72">
        <v>37140</v>
      </c>
      <c r="AA72">
        <v>41320</v>
      </c>
      <c r="AR72" t="s">
        <v>288</v>
      </c>
      <c r="AT72" t="s">
        <v>485</v>
      </c>
      <c r="AU72">
        <v>301</v>
      </c>
      <c r="AV72">
        <v>353</v>
      </c>
      <c r="AW72">
        <v>510</v>
      </c>
      <c r="AX72">
        <v>667</v>
      </c>
      <c r="AY72">
        <v>824</v>
      </c>
      <c r="AZ72">
        <v>980</v>
      </c>
      <c r="BA72">
        <v>137</v>
      </c>
    </row>
    <row r="73" spans="1:53">
      <c r="A73" t="s">
        <v>44</v>
      </c>
      <c r="B73">
        <v>139</v>
      </c>
      <c r="C73" t="s">
        <v>410</v>
      </c>
      <c r="D73">
        <v>15400</v>
      </c>
      <c r="E73">
        <v>17600</v>
      </c>
      <c r="F73">
        <v>20420</v>
      </c>
      <c r="G73">
        <v>24600</v>
      </c>
      <c r="H73">
        <v>28780</v>
      </c>
      <c r="I73">
        <v>32960</v>
      </c>
      <c r="J73">
        <v>37140</v>
      </c>
      <c r="K73">
        <v>41320</v>
      </c>
      <c r="L73">
        <v>15400</v>
      </c>
      <c r="M73">
        <v>17600</v>
      </c>
      <c r="N73">
        <v>19800</v>
      </c>
      <c r="O73">
        <v>22000</v>
      </c>
      <c r="P73">
        <v>23800</v>
      </c>
      <c r="Q73">
        <v>25550</v>
      </c>
      <c r="R73">
        <v>27300</v>
      </c>
      <c r="S73">
        <v>29050</v>
      </c>
      <c r="T73">
        <v>12060</v>
      </c>
      <c r="U73">
        <v>16240</v>
      </c>
      <c r="V73">
        <v>20420</v>
      </c>
      <c r="W73">
        <v>24600</v>
      </c>
      <c r="X73">
        <v>28780</v>
      </c>
      <c r="Y73">
        <v>32960</v>
      </c>
      <c r="Z73">
        <v>37140</v>
      </c>
      <c r="AA73">
        <v>41320</v>
      </c>
      <c r="AR73" t="s">
        <v>288</v>
      </c>
      <c r="AT73" t="s">
        <v>487</v>
      </c>
      <c r="AU73">
        <v>385</v>
      </c>
      <c r="AV73">
        <v>412</v>
      </c>
      <c r="AW73">
        <v>510</v>
      </c>
      <c r="AX73">
        <v>667</v>
      </c>
      <c r="AY73">
        <v>824</v>
      </c>
      <c r="AZ73">
        <v>980</v>
      </c>
      <c r="BA73">
        <v>139</v>
      </c>
    </row>
    <row r="74" spans="1:53">
      <c r="A74" t="s">
        <v>51</v>
      </c>
      <c r="B74">
        <v>141</v>
      </c>
      <c r="C74" t="s">
        <v>2402</v>
      </c>
      <c r="D74">
        <v>12060</v>
      </c>
      <c r="E74">
        <v>16240</v>
      </c>
      <c r="F74">
        <v>20420</v>
      </c>
      <c r="G74">
        <v>24600</v>
      </c>
      <c r="H74">
        <v>28780</v>
      </c>
      <c r="I74">
        <v>32960</v>
      </c>
      <c r="J74">
        <v>37140</v>
      </c>
      <c r="K74">
        <v>41320</v>
      </c>
      <c r="L74">
        <v>11400</v>
      </c>
      <c r="M74">
        <v>13000</v>
      </c>
      <c r="N74">
        <v>14650</v>
      </c>
      <c r="O74">
        <v>16250</v>
      </c>
      <c r="P74">
        <v>17550</v>
      </c>
      <c r="Q74">
        <v>18850</v>
      </c>
      <c r="R74">
        <v>20150</v>
      </c>
      <c r="S74">
        <v>21450</v>
      </c>
      <c r="T74">
        <v>12060</v>
      </c>
      <c r="U74">
        <v>16240</v>
      </c>
      <c r="V74">
        <v>20420</v>
      </c>
      <c r="W74">
        <v>24600</v>
      </c>
      <c r="X74">
        <v>28780</v>
      </c>
      <c r="Y74">
        <v>32960</v>
      </c>
      <c r="Z74">
        <v>37140</v>
      </c>
      <c r="AA74">
        <v>41320</v>
      </c>
      <c r="AR74" t="s">
        <v>288</v>
      </c>
      <c r="AT74" t="s">
        <v>490</v>
      </c>
      <c r="AU74">
        <v>301</v>
      </c>
      <c r="AV74">
        <v>353</v>
      </c>
      <c r="AW74">
        <v>510</v>
      </c>
      <c r="AX74">
        <v>667</v>
      </c>
      <c r="AY74">
        <v>824</v>
      </c>
      <c r="AZ74">
        <v>980</v>
      </c>
      <c r="BA74">
        <v>141</v>
      </c>
    </row>
    <row r="75" spans="1:53">
      <c r="A75" t="s">
        <v>141</v>
      </c>
      <c r="B75">
        <v>143</v>
      </c>
      <c r="C75" t="s">
        <v>491</v>
      </c>
      <c r="D75">
        <v>12060</v>
      </c>
      <c r="E75">
        <v>16240</v>
      </c>
      <c r="F75">
        <v>20420</v>
      </c>
      <c r="G75">
        <v>24600</v>
      </c>
      <c r="H75">
        <v>28780</v>
      </c>
      <c r="I75">
        <v>32960</v>
      </c>
      <c r="J75">
        <v>37140</v>
      </c>
      <c r="K75">
        <v>41320</v>
      </c>
      <c r="L75">
        <v>11400</v>
      </c>
      <c r="M75">
        <v>13000</v>
      </c>
      <c r="N75">
        <v>14650</v>
      </c>
      <c r="O75">
        <v>16250</v>
      </c>
      <c r="P75">
        <v>17550</v>
      </c>
      <c r="Q75">
        <v>18850</v>
      </c>
      <c r="R75">
        <v>20150</v>
      </c>
      <c r="S75">
        <v>21450</v>
      </c>
      <c r="T75">
        <v>12060</v>
      </c>
      <c r="U75">
        <v>16240</v>
      </c>
      <c r="V75">
        <v>20420</v>
      </c>
      <c r="W75">
        <v>24600</v>
      </c>
      <c r="X75">
        <v>28780</v>
      </c>
      <c r="Y75">
        <v>32960</v>
      </c>
      <c r="Z75">
        <v>37140</v>
      </c>
      <c r="AA75">
        <v>41320</v>
      </c>
      <c r="AR75" t="s">
        <v>288</v>
      </c>
      <c r="AT75" t="s">
        <v>493</v>
      </c>
      <c r="AU75">
        <v>301</v>
      </c>
      <c r="AV75">
        <v>353</v>
      </c>
      <c r="AW75">
        <v>510</v>
      </c>
      <c r="AX75">
        <v>667</v>
      </c>
      <c r="AY75">
        <v>824</v>
      </c>
      <c r="AZ75">
        <v>980</v>
      </c>
      <c r="BA75">
        <v>143</v>
      </c>
    </row>
    <row r="76" spans="1:53">
      <c r="A76" t="s">
        <v>142</v>
      </c>
      <c r="B76">
        <v>145</v>
      </c>
      <c r="C76" t="s">
        <v>2403</v>
      </c>
      <c r="D76">
        <v>12060</v>
      </c>
      <c r="E76">
        <v>16240</v>
      </c>
      <c r="F76">
        <v>20420</v>
      </c>
      <c r="G76">
        <v>24600</v>
      </c>
      <c r="H76">
        <v>28780</v>
      </c>
      <c r="I76">
        <v>32960</v>
      </c>
      <c r="J76">
        <v>37140</v>
      </c>
      <c r="K76">
        <v>41320</v>
      </c>
      <c r="L76">
        <v>11400</v>
      </c>
      <c r="M76">
        <v>13000</v>
      </c>
      <c r="N76">
        <v>14650</v>
      </c>
      <c r="O76">
        <v>16250</v>
      </c>
      <c r="P76">
        <v>17550</v>
      </c>
      <c r="Q76">
        <v>18850</v>
      </c>
      <c r="R76">
        <v>20150</v>
      </c>
      <c r="S76">
        <v>21450</v>
      </c>
      <c r="T76">
        <v>12060</v>
      </c>
      <c r="U76">
        <v>16240</v>
      </c>
      <c r="V76">
        <v>20420</v>
      </c>
      <c r="W76">
        <v>24600</v>
      </c>
      <c r="X76">
        <v>28780</v>
      </c>
      <c r="Y76">
        <v>32960</v>
      </c>
      <c r="Z76">
        <v>37140</v>
      </c>
      <c r="AA76">
        <v>41320</v>
      </c>
      <c r="AR76" t="s">
        <v>288</v>
      </c>
      <c r="AT76" t="s">
        <v>496</v>
      </c>
      <c r="AU76">
        <v>301</v>
      </c>
      <c r="AV76">
        <v>353</v>
      </c>
      <c r="AW76">
        <v>510</v>
      </c>
      <c r="AX76">
        <v>667</v>
      </c>
      <c r="AY76">
        <v>824</v>
      </c>
      <c r="AZ76">
        <v>980</v>
      </c>
      <c r="BA76">
        <v>145</v>
      </c>
    </row>
    <row r="77" spans="1:53">
      <c r="A77" t="s">
        <v>143</v>
      </c>
      <c r="B77">
        <v>147</v>
      </c>
      <c r="C77" t="s">
        <v>497</v>
      </c>
      <c r="D77">
        <v>12060</v>
      </c>
      <c r="E77">
        <v>16240</v>
      </c>
      <c r="F77">
        <v>20420</v>
      </c>
      <c r="G77">
        <v>24600</v>
      </c>
      <c r="H77">
        <v>28780</v>
      </c>
      <c r="I77">
        <v>32960</v>
      </c>
      <c r="J77">
        <v>37140</v>
      </c>
      <c r="K77">
        <v>41320</v>
      </c>
      <c r="L77">
        <v>11800</v>
      </c>
      <c r="M77">
        <v>13500</v>
      </c>
      <c r="N77">
        <v>15200</v>
      </c>
      <c r="O77">
        <v>16850</v>
      </c>
      <c r="P77">
        <v>18200</v>
      </c>
      <c r="Q77">
        <v>19550</v>
      </c>
      <c r="R77">
        <v>20900</v>
      </c>
      <c r="S77">
        <v>22250</v>
      </c>
      <c r="T77">
        <v>12060</v>
      </c>
      <c r="U77">
        <v>16240</v>
      </c>
      <c r="V77">
        <v>20420</v>
      </c>
      <c r="W77">
        <v>24600</v>
      </c>
      <c r="X77">
        <v>28780</v>
      </c>
      <c r="Y77">
        <v>32960</v>
      </c>
      <c r="Z77">
        <v>37140</v>
      </c>
      <c r="AA77">
        <v>41320</v>
      </c>
      <c r="AR77" t="s">
        <v>288</v>
      </c>
      <c r="AT77" t="s">
        <v>499</v>
      </c>
      <c r="AU77">
        <v>301</v>
      </c>
      <c r="AV77">
        <v>353</v>
      </c>
      <c r="AW77">
        <v>510</v>
      </c>
      <c r="AX77">
        <v>667</v>
      </c>
      <c r="AY77">
        <v>824</v>
      </c>
      <c r="AZ77">
        <v>980</v>
      </c>
      <c r="BA77">
        <v>147</v>
      </c>
    </row>
    <row r="78" spans="1:53">
      <c r="A78" t="s">
        <v>144</v>
      </c>
      <c r="B78">
        <v>149</v>
      </c>
      <c r="C78" t="s">
        <v>500</v>
      </c>
      <c r="D78">
        <v>13250</v>
      </c>
      <c r="E78">
        <v>16240</v>
      </c>
      <c r="F78">
        <v>20420</v>
      </c>
      <c r="G78">
        <v>24600</v>
      </c>
      <c r="H78">
        <v>28780</v>
      </c>
      <c r="I78">
        <v>32960</v>
      </c>
      <c r="J78">
        <v>37140</v>
      </c>
      <c r="K78">
        <v>41320</v>
      </c>
      <c r="L78">
        <v>13250</v>
      </c>
      <c r="M78">
        <v>15150</v>
      </c>
      <c r="N78">
        <v>17050</v>
      </c>
      <c r="O78">
        <v>18900</v>
      </c>
      <c r="P78">
        <v>20450</v>
      </c>
      <c r="Q78">
        <v>21950</v>
      </c>
      <c r="R78">
        <v>23450</v>
      </c>
      <c r="S78">
        <v>24950</v>
      </c>
      <c r="T78">
        <v>12060</v>
      </c>
      <c r="U78">
        <v>16240</v>
      </c>
      <c r="V78">
        <v>20420</v>
      </c>
      <c r="W78">
        <v>24600</v>
      </c>
      <c r="X78">
        <v>28780</v>
      </c>
      <c r="Y78">
        <v>32960</v>
      </c>
      <c r="Z78">
        <v>37140</v>
      </c>
      <c r="AA78">
        <v>41320</v>
      </c>
      <c r="AR78" t="s">
        <v>288</v>
      </c>
      <c r="AT78" t="s">
        <v>502</v>
      </c>
      <c r="AU78">
        <v>331</v>
      </c>
      <c r="AV78">
        <v>355</v>
      </c>
      <c r="AW78">
        <v>510</v>
      </c>
      <c r="AX78">
        <v>667</v>
      </c>
      <c r="AY78">
        <v>824</v>
      </c>
      <c r="AZ78">
        <v>980</v>
      </c>
      <c r="BA78">
        <v>149</v>
      </c>
    </row>
    <row r="79" spans="1:53">
      <c r="A79" t="s">
        <v>145</v>
      </c>
      <c r="B79">
        <v>151</v>
      </c>
      <c r="C79" t="s">
        <v>503</v>
      </c>
      <c r="D79">
        <v>12550</v>
      </c>
      <c r="E79">
        <v>16240</v>
      </c>
      <c r="F79">
        <v>20420</v>
      </c>
      <c r="G79">
        <v>24600</v>
      </c>
      <c r="H79">
        <v>28780</v>
      </c>
      <c r="I79">
        <v>32960</v>
      </c>
      <c r="J79">
        <v>37140</v>
      </c>
      <c r="K79">
        <v>41320</v>
      </c>
      <c r="L79">
        <v>12550</v>
      </c>
      <c r="M79">
        <v>14350</v>
      </c>
      <c r="N79">
        <v>16150</v>
      </c>
      <c r="O79">
        <v>17900</v>
      </c>
      <c r="P79">
        <v>19350</v>
      </c>
      <c r="Q79">
        <v>20800</v>
      </c>
      <c r="R79">
        <v>22200</v>
      </c>
      <c r="S79">
        <v>23650</v>
      </c>
      <c r="T79">
        <v>12060</v>
      </c>
      <c r="U79">
        <v>16240</v>
      </c>
      <c r="V79">
        <v>20420</v>
      </c>
      <c r="W79">
        <v>24600</v>
      </c>
      <c r="X79">
        <v>28780</v>
      </c>
      <c r="Y79">
        <v>32960</v>
      </c>
      <c r="Z79">
        <v>37140</v>
      </c>
      <c r="AA79">
        <v>41320</v>
      </c>
      <c r="AR79" t="s">
        <v>288</v>
      </c>
      <c r="AT79" t="s">
        <v>505</v>
      </c>
      <c r="AU79">
        <v>313</v>
      </c>
      <c r="AV79">
        <v>353</v>
      </c>
      <c r="AW79">
        <v>510</v>
      </c>
      <c r="AX79">
        <v>667</v>
      </c>
      <c r="AY79">
        <v>824</v>
      </c>
      <c r="AZ79">
        <v>980</v>
      </c>
      <c r="BA79">
        <v>151</v>
      </c>
    </row>
    <row r="80" spans="1:53">
      <c r="A80" t="s">
        <v>146</v>
      </c>
      <c r="B80">
        <v>153</v>
      </c>
      <c r="C80" t="s">
        <v>506</v>
      </c>
      <c r="D80">
        <v>12060</v>
      </c>
      <c r="E80">
        <v>16240</v>
      </c>
      <c r="F80">
        <v>20420</v>
      </c>
      <c r="G80">
        <v>24600</v>
      </c>
      <c r="H80">
        <v>28780</v>
      </c>
      <c r="I80">
        <v>32960</v>
      </c>
      <c r="J80">
        <v>37140</v>
      </c>
      <c r="K80">
        <v>41320</v>
      </c>
      <c r="L80">
        <v>11400</v>
      </c>
      <c r="M80">
        <v>13000</v>
      </c>
      <c r="N80">
        <v>14650</v>
      </c>
      <c r="O80">
        <v>16250</v>
      </c>
      <c r="P80">
        <v>17550</v>
      </c>
      <c r="Q80">
        <v>18850</v>
      </c>
      <c r="R80">
        <v>20150</v>
      </c>
      <c r="S80">
        <v>21450</v>
      </c>
      <c r="T80">
        <v>12060</v>
      </c>
      <c r="U80">
        <v>16240</v>
      </c>
      <c r="V80">
        <v>20420</v>
      </c>
      <c r="W80">
        <v>24600</v>
      </c>
      <c r="X80">
        <v>28780</v>
      </c>
      <c r="Y80">
        <v>32960</v>
      </c>
      <c r="Z80">
        <v>37140</v>
      </c>
      <c r="AA80">
        <v>41320</v>
      </c>
      <c r="AR80" t="s">
        <v>288</v>
      </c>
      <c r="AT80" t="s">
        <v>508</v>
      </c>
      <c r="AU80">
        <v>301</v>
      </c>
      <c r="AV80">
        <v>353</v>
      </c>
      <c r="AW80">
        <v>510</v>
      </c>
      <c r="AX80">
        <v>667</v>
      </c>
      <c r="AY80">
        <v>824</v>
      </c>
      <c r="AZ80">
        <v>980</v>
      </c>
      <c r="BA80">
        <v>153</v>
      </c>
    </row>
    <row r="81" spans="1:53">
      <c r="A81" t="s">
        <v>147</v>
      </c>
      <c r="B81">
        <v>155</v>
      </c>
      <c r="C81" t="s">
        <v>509</v>
      </c>
      <c r="D81">
        <v>12060</v>
      </c>
      <c r="E81">
        <v>16240</v>
      </c>
      <c r="F81">
        <v>20420</v>
      </c>
      <c r="G81">
        <v>24600</v>
      </c>
      <c r="H81">
        <v>28780</v>
      </c>
      <c r="I81">
        <v>32960</v>
      </c>
      <c r="J81">
        <v>37140</v>
      </c>
      <c r="K81">
        <v>41320</v>
      </c>
      <c r="L81">
        <v>11400</v>
      </c>
      <c r="M81">
        <v>13000</v>
      </c>
      <c r="N81">
        <v>14650</v>
      </c>
      <c r="O81">
        <v>16250</v>
      </c>
      <c r="P81">
        <v>17550</v>
      </c>
      <c r="Q81">
        <v>18850</v>
      </c>
      <c r="R81">
        <v>20150</v>
      </c>
      <c r="S81">
        <v>21450</v>
      </c>
      <c r="T81">
        <v>12060</v>
      </c>
      <c r="U81">
        <v>16240</v>
      </c>
      <c r="V81">
        <v>20420</v>
      </c>
      <c r="W81">
        <v>24600</v>
      </c>
      <c r="X81">
        <v>28780</v>
      </c>
      <c r="Y81">
        <v>32960</v>
      </c>
      <c r="Z81">
        <v>37140</v>
      </c>
      <c r="AA81">
        <v>41320</v>
      </c>
      <c r="AR81" t="s">
        <v>288</v>
      </c>
      <c r="AT81" t="s">
        <v>511</v>
      </c>
      <c r="AU81">
        <v>301</v>
      </c>
      <c r="AV81">
        <v>353</v>
      </c>
      <c r="AW81">
        <v>510</v>
      </c>
      <c r="AX81">
        <v>667</v>
      </c>
      <c r="AY81">
        <v>824</v>
      </c>
      <c r="AZ81">
        <v>980</v>
      </c>
      <c r="BA81">
        <v>155</v>
      </c>
    </row>
    <row r="82" spans="1:53">
      <c r="A82" t="s">
        <v>53</v>
      </c>
      <c r="B82">
        <v>157</v>
      </c>
      <c r="C82" t="s">
        <v>2399</v>
      </c>
      <c r="D82">
        <v>15050</v>
      </c>
      <c r="E82">
        <v>17200</v>
      </c>
      <c r="F82">
        <v>20420</v>
      </c>
      <c r="G82">
        <v>24600</v>
      </c>
      <c r="H82">
        <v>28780</v>
      </c>
      <c r="I82">
        <v>32960</v>
      </c>
      <c r="J82">
        <v>37140</v>
      </c>
      <c r="K82">
        <v>41320</v>
      </c>
      <c r="L82">
        <v>15050</v>
      </c>
      <c r="M82">
        <v>17200</v>
      </c>
      <c r="N82">
        <v>19350</v>
      </c>
      <c r="O82">
        <v>21450</v>
      </c>
      <c r="P82">
        <v>23200</v>
      </c>
      <c r="Q82">
        <v>24900</v>
      </c>
      <c r="R82">
        <v>26600</v>
      </c>
      <c r="S82">
        <v>28350</v>
      </c>
      <c r="T82">
        <v>12060</v>
      </c>
      <c r="U82">
        <v>16240</v>
      </c>
      <c r="V82">
        <v>20420</v>
      </c>
      <c r="W82">
        <v>24600</v>
      </c>
      <c r="X82">
        <v>28780</v>
      </c>
      <c r="Y82">
        <v>32960</v>
      </c>
      <c r="Z82">
        <v>37140</v>
      </c>
      <c r="AA82">
        <v>41320</v>
      </c>
      <c r="AR82" t="s">
        <v>288</v>
      </c>
      <c r="AT82" t="s">
        <v>513</v>
      </c>
      <c r="AU82">
        <v>376</v>
      </c>
      <c r="AV82">
        <v>403</v>
      </c>
      <c r="AW82">
        <v>510</v>
      </c>
      <c r="AX82">
        <v>667</v>
      </c>
      <c r="AY82">
        <v>824</v>
      </c>
      <c r="AZ82">
        <v>980</v>
      </c>
      <c r="BA82">
        <v>157</v>
      </c>
    </row>
    <row r="83" spans="1:53">
      <c r="A83" t="s">
        <v>148</v>
      </c>
      <c r="B83">
        <v>159</v>
      </c>
      <c r="C83" t="s">
        <v>514</v>
      </c>
      <c r="D83">
        <v>13550</v>
      </c>
      <c r="E83">
        <v>16240</v>
      </c>
      <c r="F83">
        <v>20420</v>
      </c>
      <c r="G83">
        <v>24600</v>
      </c>
      <c r="H83">
        <v>28780</v>
      </c>
      <c r="I83">
        <v>32960</v>
      </c>
      <c r="J83">
        <v>37140</v>
      </c>
      <c r="K83">
        <v>41320</v>
      </c>
      <c r="L83">
        <v>13550</v>
      </c>
      <c r="M83">
        <v>15450</v>
      </c>
      <c r="N83">
        <v>17400</v>
      </c>
      <c r="O83">
        <v>19300</v>
      </c>
      <c r="P83">
        <v>20850</v>
      </c>
      <c r="Q83">
        <v>22400</v>
      </c>
      <c r="R83">
        <v>23950</v>
      </c>
      <c r="S83">
        <v>25500</v>
      </c>
      <c r="T83">
        <v>12060</v>
      </c>
      <c r="U83">
        <v>16240</v>
      </c>
      <c r="V83">
        <v>20420</v>
      </c>
      <c r="W83">
        <v>24600</v>
      </c>
      <c r="X83">
        <v>28780</v>
      </c>
      <c r="Y83">
        <v>32960</v>
      </c>
      <c r="Z83">
        <v>37140</v>
      </c>
      <c r="AA83">
        <v>41320</v>
      </c>
      <c r="AR83" t="s">
        <v>288</v>
      </c>
      <c r="AT83" t="s">
        <v>516</v>
      </c>
      <c r="AU83">
        <v>338</v>
      </c>
      <c r="AV83">
        <v>362</v>
      </c>
      <c r="AW83">
        <v>510</v>
      </c>
      <c r="AX83">
        <v>667</v>
      </c>
      <c r="AY83">
        <v>824</v>
      </c>
      <c r="AZ83">
        <v>980</v>
      </c>
      <c r="BA83">
        <v>159</v>
      </c>
    </row>
    <row r="84" spans="1:53">
      <c r="A84" t="s">
        <v>149</v>
      </c>
      <c r="B84">
        <v>161</v>
      </c>
      <c r="C84" t="s">
        <v>517</v>
      </c>
      <c r="D84">
        <v>12060</v>
      </c>
      <c r="E84">
        <v>16240</v>
      </c>
      <c r="F84">
        <v>20420</v>
      </c>
      <c r="G84">
        <v>24600</v>
      </c>
      <c r="H84">
        <v>28780</v>
      </c>
      <c r="I84">
        <v>32960</v>
      </c>
      <c r="J84">
        <v>37140</v>
      </c>
      <c r="K84">
        <v>41320</v>
      </c>
      <c r="L84">
        <v>11550</v>
      </c>
      <c r="M84">
        <v>13200</v>
      </c>
      <c r="N84">
        <v>14850</v>
      </c>
      <c r="O84">
        <v>16500</v>
      </c>
      <c r="P84">
        <v>17850</v>
      </c>
      <c r="Q84">
        <v>19150</v>
      </c>
      <c r="R84">
        <v>20500</v>
      </c>
      <c r="S84">
        <v>21800</v>
      </c>
      <c r="T84">
        <v>12060</v>
      </c>
      <c r="U84">
        <v>16240</v>
      </c>
      <c r="V84">
        <v>20420</v>
      </c>
      <c r="W84">
        <v>24600</v>
      </c>
      <c r="X84">
        <v>28780</v>
      </c>
      <c r="Y84">
        <v>32960</v>
      </c>
      <c r="Z84">
        <v>37140</v>
      </c>
      <c r="AA84">
        <v>41320</v>
      </c>
      <c r="AR84" t="s">
        <v>288</v>
      </c>
      <c r="AT84" t="s">
        <v>519</v>
      </c>
      <c r="AU84">
        <v>301</v>
      </c>
      <c r="AV84">
        <v>353</v>
      </c>
      <c r="AW84">
        <v>510</v>
      </c>
      <c r="AX84">
        <v>667</v>
      </c>
      <c r="AY84">
        <v>824</v>
      </c>
      <c r="AZ84">
        <v>980</v>
      </c>
      <c r="BA84">
        <v>161</v>
      </c>
    </row>
    <row r="85" spans="1:53">
      <c r="A85" t="s">
        <v>150</v>
      </c>
      <c r="B85">
        <v>163</v>
      </c>
      <c r="C85" t="s">
        <v>520</v>
      </c>
      <c r="D85">
        <v>12060</v>
      </c>
      <c r="E85">
        <v>16240</v>
      </c>
      <c r="F85">
        <v>20420</v>
      </c>
      <c r="G85">
        <v>24600</v>
      </c>
      <c r="H85">
        <v>28780</v>
      </c>
      <c r="I85">
        <v>32960</v>
      </c>
      <c r="J85">
        <v>37140</v>
      </c>
      <c r="K85">
        <v>41320</v>
      </c>
      <c r="L85">
        <v>11400</v>
      </c>
      <c r="M85">
        <v>13000</v>
      </c>
      <c r="N85">
        <v>14650</v>
      </c>
      <c r="O85">
        <v>16250</v>
      </c>
      <c r="P85">
        <v>17550</v>
      </c>
      <c r="Q85">
        <v>18850</v>
      </c>
      <c r="R85">
        <v>20150</v>
      </c>
      <c r="S85">
        <v>21450</v>
      </c>
      <c r="T85">
        <v>12060</v>
      </c>
      <c r="U85">
        <v>16240</v>
      </c>
      <c r="V85">
        <v>20420</v>
      </c>
      <c r="W85">
        <v>24600</v>
      </c>
      <c r="X85">
        <v>28780</v>
      </c>
      <c r="Y85">
        <v>32960</v>
      </c>
      <c r="Z85">
        <v>37140</v>
      </c>
      <c r="AA85">
        <v>41320</v>
      </c>
      <c r="AR85" t="s">
        <v>288</v>
      </c>
      <c r="AT85" t="s">
        <v>522</v>
      </c>
      <c r="AU85">
        <v>301</v>
      </c>
      <c r="AV85">
        <v>353</v>
      </c>
      <c r="AW85">
        <v>510</v>
      </c>
      <c r="AX85">
        <v>667</v>
      </c>
      <c r="AY85">
        <v>824</v>
      </c>
      <c r="AZ85">
        <v>980</v>
      </c>
      <c r="BA85">
        <v>163</v>
      </c>
    </row>
    <row r="86" spans="1:53">
      <c r="A86" t="s">
        <v>151</v>
      </c>
      <c r="B86">
        <v>165</v>
      </c>
      <c r="C86" t="s">
        <v>523</v>
      </c>
      <c r="D86">
        <v>12500</v>
      </c>
      <c r="E86">
        <v>16240</v>
      </c>
      <c r="F86">
        <v>20420</v>
      </c>
      <c r="G86">
        <v>24600</v>
      </c>
      <c r="H86">
        <v>28780</v>
      </c>
      <c r="I86">
        <v>32960</v>
      </c>
      <c r="J86">
        <v>37140</v>
      </c>
      <c r="K86">
        <v>41320</v>
      </c>
      <c r="L86">
        <v>12500</v>
      </c>
      <c r="M86">
        <v>14300</v>
      </c>
      <c r="N86">
        <v>16100</v>
      </c>
      <c r="O86">
        <v>17850</v>
      </c>
      <c r="P86">
        <v>19300</v>
      </c>
      <c r="Q86">
        <v>20750</v>
      </c>
      <c r="R86">
        <v>22150</v>
      </c>
      <c r="S86">
        <v>23600</v>
      </c>
      <c r="T86">
        <v>12060</v>
      </c>
      <c r="U86">
        <v>16240</v>
      </c>
      <c r="V86">
        <v>20420</v>
      </c>
      <c r="W86">
        <v>24600</v>
      </c>
      <c r="X86">
        <v>28780</v>
      </c>
      <c r="Y86">
        <v>32960</v>
      </c>
      <c r="Z86">
        <v>37140</v>
      </c>
      <c r="AA86">
        <v>41320</v>
      </c>
      <c r="AR86" t="s">
        <v>288</v>
      </c>
      <c r="AT86" t="s">
        <v>525</v>
      </c>
      <c r="AU86">
        <v>312</v>
      </c>
      <c r="AV86">
        <v>353</v>
      </c>
      <c r="AW86">
        <v>510</v>
      </c>
      <c r="AX86">
        <v>667</v>
      </c>
      <c r="AY86">
        <v>824</v>
      </c>
      <c r="AZ86">
        <v>980</v>
      </c>
      <c r="BA86">
        <v>165</v>
      </c>
    </row>
    <row r="87" spans="1:53">
      <c r="A87" t="s">
        <v>54</v>
      </c>
      <c r="B87">
        <v>167</v>
      </c>
      <c r="C87" t="s">
        <v>2399</v>
      </c>
      <c r="D87">
        <v>15050</v>
      </c>
      <c r="E87">
        <v>17200</v>
      </c>
      <c r="F87">
        <v>20420</v>
      </c>
      <c r="G87">
        <v>24600</v>
      </c>
      <c r="H87">
        <v>28780</v>
      </c>
      <c r="I87">
        <v>32960</v>
      </c>
      <c r="J87">
        <v>37140</v>
      </c>
      <c r="K87">
        <v>41320</v>
      </c>
      <c r="L87">
        <v>15050</v>
      </c>
      <c r="M87">
        <v>17200</v>
      </c>
      <c r="N87">
        <v>19350</v>
      </c>
      <c r="O87">
        <v>21450</v>
      </c>
      <c r="P87">
        <v>23200</v>
      </c>
      <c r="Q87">
        <v>24900</v>
      </c>
      <c r="R87">
        <v>26600</v>
      </c>
      <c r="S87">
        <v>28350</v>
      </c>
      <c r="T87">
        <v>12060</v>
      </c>
      <c r="U87">
        <v>16240</v>
      </c>
      <c r="V87">
        <v>20420</v>
      </c>
      <c r="W87">
        <v>24600</v>
      </c>
      <c r="X87">
        <v>28780</v>
      </c>
      <c r="Y87">
        <v>32960</v>
      </c>
      <c r="Z87">
        <v>37140</v>
      </c>
      <c r="AA87">
        <v>41320</v>
      </c>
      <c r="AR87" t="s">
        <v>288</v>
      </c>
      <c r="AT87" t="s">
        <v>527</v>
      </c>
      <c r="AU87">
        <v>376</v>
      </c>
      <c r="AV87">
        <v>403</v>
      </c>
      <c r="AW87">
        <v>510</v>
      </c>
      <c r="AX87">
        <v>667</v>
      </c>
      <c r="AY87">
        <v>824</v>
      </c>
      <c r="AZ87">
        <v>980</v>
      </c>
      <c r="BA87">
        <v>167</v>
      </c>
    </row>
    <row r="88" spans="1:53">
      <c r="A88" t="s">
        <v>152</v>
      </c>
      <c r="B88">
        <v>169</v>
      </c>
      <c r="C88" t="s">
        <v>528</v>
      </c>
      <c r="D88">
        <v>12250</v>
      </c>
      <c r="E88">
        <v>16240</v>
      </c>
      <c r="F88">
        <v>20420</v>
      </c>
      <c r="G88">
        <v>24600</v>
      </c>
      <c r="H88">
        <v>28780</v>
      </c>
      <c r="I88">
        <v>32960</v>
      </c>
      <c r="J88">
        <v>37140</v>
      </c>
      <c r="K88">
        <v>41320</v>
      </c>
      <c r="L88">
        <v>12250</v>
      </c>
      <c r="M88">
        <v>14000</v>
      </c>
      <c r="N88">
        <v>15750</v>
      </c>
      <c r="O88">
        <v>17500</v>
      </c>
      <c r="P88">
        <v>18900</v>
      </c>
      <c r="Q88">
        <v>20300</v>
      </c>
      <c r="R88">
        <v>21700</v>
      </c>
      <c r="S88">
        <v>23100</v>
      </c>
      <c r="T88">
        <v>12060</v>
      </c>
      <c r="U88">
        <v>16240</v>
      </c>
      <c r="V88">
        <v>20420</v>
      </c>
      <c r="W88">
        <v>24600</v>
      </c>
      <c r="X88">
        <v>28780</v>
      </c>
      <c r="Y88">
        <v>32960</v>
      </c>
      <c r="Z88">
        <v>37140</v>
      </c>
      <c r="AA88">
        <v>41320</v>
      </c>
      <c r="AR88" t="s">
        <v>288</v>
      </c>
      <c r="AT88" t="s">
        <v>530</v>
      </c>
      <c r="AU88">
        <v>306</v>
      </c>
      <c r="AV88">
        <v>353</v>
      </c>
      <c r="AW88">
        <v>510</v>
      </c>
      <c r="AX88">
        <v>667</v>
      </c>
      <c r="AY88">
        <v>824</v>
      </c>
      <c r="AZ88">
        <v>980</v>
      </c>
      <c r="BA88">
        <v>169</v>
      </c>
    </row>
    <row r="89" spans="1:53">
      <c r="A89" t="s">
        <v>153</v>
      </c>
      <c r="B89">
        <v>171</v>
      </c>
      <c r="C89" t="s">
        <v>531</v>
      </c>
      <c r="D89">
        <v>14350</v>
      </c>
      <c r="E89">
        <v>16400</v>
      </c>
      <c r="F89">
        <v>20420</v>
      </c>
      <c r="G89">
        <v>24600</v>
      </c>
      <c r="H89">
        <v>28780</v>
      </c>
      <c r="I89">
        <v>32960</v>
      </c>
      <c r="J89">
        <v>37140</v>
      </c>
      <c r="K89">
        <v>41320</v>
      </c>
      <c r="L89">
        <v>14350</v>
      </c>
      <c r="M89">
        <v>16400</v>
      </c>
      <c r="N89">
        <v>18450</v>
      </c>
      <c r="O89">
        <v>20500</v>
      </c>
      <c r="P89">
        <v>22150</v>
      </c>
      <c r="Q89">
        <v>23800</v>
      </c>
      <c r="R89">
        <v>25450</v>
      </c>
      <c r="S89">
        <v>27100</v>
      </c>
      <c r="T89">
        <v>12060</v>
      </c>
      <c r="U89">
        <v>16240</v>
      </c>
      <c r="V89">
        <v>20420</v>
      </c>
      <c r="W89">
        <v>24600</v>
      </c>
      <c r="X89">
        <v>28780</v>
      </c>
      <c r="Y89">
        <v>32960</v>
      </c>
      <c r="Z89">
        <v>37140</v>
      </c>
      <c r="AA89">
        <v>41320</v>
      </c>
      <c r="AR89" t="s">
        <v>288</v>
      </c>
      <c r="AT89" t="s">
        <v>533</v>
      </c>
      <c r="AU89">
        <v>358</v>
      </c>
      <c r="AV89">
        <v>384</v>
      </c>
      <c r="AW89">
        <v>510</v>
      </c>
      <c r="AX89">
        <v>667</v>
      </c>
      <c r="AY89">
        <v>824</v>
      </c>
      <c r="AZ89">
        <v>980</v>
      </c>
      <c r="BA89">
        <v>171</v>
      </c>
    </row>
    <row r="90" spans="1:53">
      <c r="A90" t="s">
        <v>154</v>
      </c>
      <c r="B90">
        <v>173</v>
      </c>
      <c r="C90" t="s">
        <v>534</v>
      </c>
      <c r="D90">
        <v>16450</v>
      </c>
      <c r="E90">
        <v>18800</v>
      </c>
      <c r="F90">
        <v>21150</v>
      </c>
      <c r="G90">
        <v>24600</v>
      </c>
      <c r="H90">
        <v>28780</v>
      </c>
      <c r="I90">
        <v>32960</v>
      </c>
      <c r="J90">
        <v>37140</v>
      </c>
      <c r="K90">
        <v>41320</v>
      </c>
      <c r="L90">
        <v>16450</v>
      </c>
      <c r="M90">
        <v>18800</v>
      </c>
      <c r="N90">
        <v>21150</v>
      </c>
      <c r="O90">
        <v>23450</v>
      </c>
      <c r="P90">
        <v>25350</v>
      </c>
      <c r="Q90">
        <v>27250</v>
      </c>
      <c r="R90">
        <v>29100</v>
      </c>
      <c r="S90">
        <v>31000</v>
      </c>
      <c r="T90">
        <v>12060</v>
      </c>
      <c r="U90">
        <v>16240</v>
      </c>
      <c r="V90">
        <v>20420</v>
      </c>
      <c r="W90">
        <v>24600</v>
      </c>
      <c r="X90">
        <v>28780</v>
      </c>
      <c r="Y90">
        <v>32960</v>
      </c>
      <c r="Z90">
        <v>37140</v>
      </c>
      <c r="AA90">
        <v>41320</v>
      </c>
      <c r="AR90" t="s">
        <v>288</v>
      </c>
      <c r="AT90" t="s">
        <v>536</v>
      </c>
      <c r="AU90">
        <v>411</v>
      </c>
      <c r="AV90">
        <v>440</v>
      </c>
      <c r="AW90">
        <v>528</v>
      </c>
      <c r="AX90">
        <v>667</v>
      </c>
      <c r="AY90">
        <v>824</v>
      </c>
      <c r="AZ90">
        <v>980</v>
      </c>
      <c r="BA90">
        <v>173</v>
      </c>
    </row>
    <row r="91" spans="1:53">
      <c r="A91" t="s">
        <v>88</v>
      </c>
      <c r="B91">
        <v>175</v>
      </c>
      <c r="C91" t="s">
        <v>2404</v>
      </c>
      <c r="D91">
        <v>13100</v>
      </c>
      <c r="E91">
        <v>16240</v>
      </c>
      <c r="F91">
        <v>20420</v>
      </c>
      <c r="G91">
        <v>24600</v>
      </c>
      <c r="H91">
        <v>28780</v>
      </c>
      <c r="I91">
        <v>32960</v>
      </c>
      <c r="J91">
        <v>37140</v>
      </c>
      <c r="K91">
        <v>41320</v>
      </c>
      <c r="L91">
        <v>13100</v>
      </c>
      <c r="M91">
        <v>14950</v>
      </c>
      <c r="N91">
        <v>16800</v>
      </c>
      <c r="O91">
        <v>18650</v>
      </c>
      <c r="P91">
        <v>20150</v>
      </c>
      <c r="Q91">
        <v>21650</v>
      </c>
      <c r="R91">
        <v>23150</v>
      </c>
      <c r="S91">
        <v>24650</v>
      </c>
      <c r="T91">
        <v>12060</v>
      </c>
      <c r="U91">
        <v>16240</v>
      </c>
      <c r="V91">
        <v>20420</v>
      </c>
      <c r="W91">
        <v>24600</v>
      </c>
      <c r="X91">
        <v>28780</v>
      </c>
      <c r="Y91">
        <v>32960</v>
      </c>
      <c r="Z91">
        <v>37140</v>
      </c>
      <c r="AA91">
        <v>41320</v>
      </c>
      <c r="AR91" t="s">
        <v>288</v>
      </c>
      <c r="AT91" t="s">
        <v>539</v>
      </c>
      <c r="AU91">
        <v>327</v>
      </c>
      <c r="AV91">
        <v>353</v>
      </c>
      <c r="AW91">
        <v>510</v>
      </c>
      <c r="AX91">
        <v>667</v>
      </c>
      <c r="AY91">
        <v>824</v>
      </c>
      <c r="AZ91">
        <v>980</v>
      </c>
      <c r="BA91">
        <v>175</v>
      </c>
    </row>
    <row r="92" spans="1:53">
      <c r="A92" t="s">
        <v>155</v>
      </c>
      <c r="B92">
        <v>177</v>
      </c>
      <c r="C92" t="s">
        <v>540</v>
      </c>
      <c r="D92">
        <v>12060</v>
      </c>
      <c r="E92">
        <v>16240</v>
      </c>
      <c r="F92">
        <v>20420</v>
      </c>
      <c r="G92">
        <v>24600</v>
      </c>
      <c r="H92">
        <v>28780</v>
      </c>
      <c r="I92">
        <v>32960</v>
      </c>
      <c r="J92">
        <v>37140</v>
      </c>
      <c r="K92">
        <v>41320</v>
      </c>
      <c r="L92">
        <v>11400</v>
      </c>
      <c r="M92">
        <v>13000</v>
      </c>
      <c r="N92">
        <v>14650</v>
      </c>
      <c r="O92">
        <v>16250</v>
      </c>
      <c r="P92">
        <v>17550</v>
      </c>
      <c r="Q92">
        <v>18850</v>
      </c>
      <c r="R92">
        <v>20150</v>
      </c>
      <c r="S92">
        <v>21450</v>
      </c>
      <c r="T92">
        <v>12060</v>
      </c>
      <c r="U92">
        <v>16240</v>
      </c>
      <c r="V92">
        <v>20420</v>
      </c>
      <c r="W92">
        <v>24600</v>
      </c>
      <c r="X92">
        <v>28780</v>
      </c>
      <c r="Y92">
        <v>32960</v>
      </c>
      <c r="Z92">
        <v>37140</v>
      </c>
      <c r="AA92">
        <v>41320</v>
      </c>
      <c r="AR92" t="s">
        <v>288</v>
      </c>
      <c r="AT92" t="s">
        <v>542</v>
      </c>
      <c r="AU92">
        <v>301</v>
      </c>
      <c r="AV92">
        <v>353</v>
      </c>
      <c r="AW92">
        <v>510</v>
      </c>
      <c r="AX92">
        <v>667</v>
      </c>
      <c r="AY92">
        <v>824</v>
      </c>
      <c r="AZ92">
        <v>980</v>
      </c>
      <c r="BA92">
        <v>177</v>
      </c>
    </row>
    <row r="93" spans="1:53">
      <c r="A93" t="s">
        <v>156</v>
      </c>
      <c r="B93">
        <v>179</v>
      </c>
      <c r="C93" t="s">
        <v>543</v>
      </c>
      <c r="D93">
        <v>12250</v>
      </c>
      <c r="E93">
        <v>16240</v>
      </c>
      <c r="F93">
        <v>20420</v>
      </c>
      <c r="G93">
        <v>24600</v>
      </c>
      <c r="H93">
        <v>28780</v>
      </c>
      <c r="I93">
        <v>32960</v>
      </c>
      <c r="J93">
        <v>37140</v>
      </c>
      <c r="K93">
        <v>41320</v>
      </c>
      <c r="L93">
        <v>12250</v>
      </c>
      <c r="M93">
        <v>14000</v>
      </c>
      <c r="N93">
        <v>15750</v>
      </c>
      <c r="O93">
        <v>17450</v>
      </c>
      <c r="P93">
        <v>18850</v>
      </c>
      <c r="Q93">
        <v>20250</v>
      </c>
      <c r="R93">
        <v>21650</v>
      </c>
      <c r="S93">
        <v>23050</v>
      </c>
      <c r="T93">
        <v>12060</v>
      </c>
      <c r="U93">
        <v>16240</v>
      </c>
      <c r="V93">
        <v>20420</v>
      </c>
      <c r="W93">
        <v>24600</v>
      </c>
      <c r="X93">
        <v>28780</v>
      </c>
      <c r="Y93">
        <v>32960</v>
      </c>
      <c r="Z93">
        <v>37140</v>
      </c>
      <c r="AA93">
        <v>41320</v>
      </c>
      <c r="AR93" t="s">
        <v>288</v>
      </c>
      <c r="AT93" t="s">
        <v>545</v>
      </c>
      <c r="AU93">
        <v>306</v>
      </c>
      <c r="AV93">
        <v>353</v>
      </c>
      <c r="AW93">
        <v>510</v>
      </c>
      <c r="AX93">
        <v>667</v>
      </c>
      <c r="AY93">
        <v>824</v>
      </c>
      <c r="AZ93">
        <v>980</v>
      </c>
      <c r="BA93">
        <v>179</v>
      </c>
    </row>
    <row r="94" spans="1:53">
      <c r="A94" t="s">
        <v>83</v>
      </c>
      <c r="B94">
        <v>181</v>
      </c>
      <c r="C94" t="s">
        <v>546</v>
      </c>
      <c r="D94">
        <v>13300</v>
      </c>
      <c r="E94">
        <v>16240</v>
      </c>
      <c r="F94">
        <v>20420</v>
      </c>
      <c r="G94">
        <v>24600</v>
      </c>
      <c r="H94">
        <v>28780</v>
      </c>
      <c r="I94">
        <v>32960</v>
      </c>
      <c r="J94">
        <v>37140</v>
      </c>
      <c r="K94">
        <v>41320</v>
      </c>
      <c r="L94">
        <v>13300</v>
      </c>
      <c r="M94">
        <v>15200</v>
      </c>
      <c r="N94">
        <v>17100</v>
      </c>
      <c r="O94">
        <v>18950</v>
      </c>
      <c r="P94">
        <v>20500</v>
      </c>
      <c r="Q94">
        <v>22000</v>
      </c>
      <c r="R94">
        <v>23500</v>
      </c>
      <c r="S94">
        <v>25050</v>
      </c>
      <c r="T94">
        <v>12060</v>
      </c>
      <c r="U94">
        <v>16240</v>
      </c>
      <c r="V94">
        <v>20420</v>
      </c>
      <c r="W94">
        <v>24600</v>
      </c>
      <c r="X94">
        <v>28780</v>
      </c>
      <c r="Y94">
        <v>32960</v>
      </c>
      <c r="Z94">
        <v>37140</v>
      </c>
      <c r="AA94">
        <v>41320</v>
      </c>
      <c r="AR94" t="s">
        <v>288</v>
      </c>
      <c r="AT94" t="s">
        <v>548</v>
      </c>
      <c r="AU94">
        <v>332</v>
      </c>
      <c r="AV94">
        <v>356</v>
      </c>
      <c r="AW94">
        <v>510</v>
      </c>
      <c r="AX94">
        <v>667</v>
      </c>
      <c r="AY94">
        <v>824</v>
      </c>
      <c r="AZ94">
        <v>980</v>
      </c>
      <c r="BA94">
        <v>181</v>
      </c>
    </row>
    <row r="95" spans="1:53">
      <c r="A95" t="s">
        <v>66</v>
      </c>
      <c r="B95">
        <v>183</v>
      </c>
      <c r="C95" t="s">
        <v>549</v>
      </c>
      <c r="D95">
        <v>12700</v>
      </c>
      <c r="E95">
        <v>16240</v>
      </c>
      <c r="F95">
        <v>20420</v>
      </c>
      <c r="G95">
        <v>24600</v>
      </c>
      <c r="H95">
        <v>28780</v>
      </c>
      <c r="I95">
        <v>32960</v>
      </c>
      <c r="J95">
        <v>37140</v>
      </c>
      <c r="K95">
        <v>41320</v>
      </c>
      <c r="L95">
        <v>12700</v>
      </c>
      <c r="M95">
        <v>14500</v>
      </c>
      <c r="N95">
        <v>16300</v>
      </c>
      <c r="O95">
        <v>18100</v>
      </c>
      <c r="P95">
        <v>19550</v>
      </c>
      <c r="Q95">
        <v>21000</v>
      </c>
      <c r="R95">
        <v>22450</v>
      </c>
      <c r="S95">
        <v>23900</v>
      </c>
      <c r="T95">
        <v>12060</v>
      </c>
      <c r="U95">
        <v>16240</v>
      </c>
      <c r="V95">
        <v>20420</v>
      </c>
      <c r="W95">
        <v>24600</v>
      </c>
      <c r="X95">
        <v>28780</v>
      </c>
      <c r="Y95">
        <v>32960</v>
      </c>
      <c r="Z95">
        <v>37140</v>
      </c>
      <c r="AA95">
        <v>41320</v>
      </c>
      <c r="AR95" t="s">
        <v>288</v>
      </c>
      <c r="AT95" t="s">
        <v>551</v>
      </c>
      <c r="AU95">
        <v>317</v>
      </c>
      <c r="AV95">
        <v>353</v>
      </c>
      <c r="AW95">
        <v>510</v>
      </c>
      <c r="AX95">
        <v>667</v>
      </c>
      <c r="AY95">
        <v>824</v>
      </c>
      <c r="AZ95">
        <v>980</v>
      </c>
      <c r="BA95">
        <v>183</v>
      </c>
    </row>
    <row r="96" spans="1:53">
      <c r="A96" t="s">
        <v>157</v>
      </c>
      <c r="B96">
        <v>185</v>
      </c>
      <c r="C96" t="s">
        <v>552</v>
      </c>
      <c r="D96">
        <v>12550</v>
      </c>
      <c r="E96">
        <v>16240</v>
      </c>
      <c r="F96">
        <v>20420</v>
      </c>
      <c r="G96">
        <v>24600</v>
      </c>
      <c r="H96">
        <v>28780</v>
      </c>
      <c r="I96">
        <v>32960</v>
      </c>
      <c r="J96">
        <v>37140</v>
      </c>
      <c r="K96">
        <v>41320</v>
      </c>
      <c r="L96">
        <v>12550</v>
      </c>
      <c r="M96">
        <v>14350</v>
      </c>
      <c r="N96">
        <v>16150</v>
      </c>
      <c r="O96">
        <v>17900</v>
      </c>
      <c r="P96">
        <v>19350</v>
      </c>
      <c r="Q96">
        <v>20800</v>
      </c>
      <c r="R96">
        <v>22200</v>
      </c>
      <c r="S96">
        <v>23650</v>
      </c>
      <c r="T96">
        <v>12060</v>
      </c>
      <c r="U96">
        <v>16240</v>
      </c>
      <c r="V96">
        <v>20420</v>
      </c>
      <c r="W96">
        <v>24600</v>
      </c>
      <c r="X96">
        <v>28780</v>
      </c>
      <c r="Y96">
        <v>32960</v>
      </c>
      <c r="Z96">
        <v>37140</v>
      </c>
      <c r="AA96">
        <v>41320</v>
      </c>
      <c r="AR96" t="s">
        <v>288</v>
      </c>
      <c r="AT96" t="s">
        <v>554</v>
      </c>
      <c r="AU96">
        <v>313</v>
      </c>
      <c r="AV96">
        <v>353</v>
      </c>
      <c r="AW96">
        <v>510</v>
      </c>
      <c r="AX96">
        <v>667</v>
      </c>
      <c r="AY96">
        <v>824</v>
      </c>
      <c r="AZ96">
        <v>980</v>
      </c>
      <c r="BA96">
        <v>185</v>
      </c>
    </row>
    <row r="97" spans="1:53">
      <c r="A97" t="s">
        <v>81</v>
      </c>
      <c r="B97">
        <v>187</v>
      </c>
      <c r="C97" t="s">
        <v>316</v>
      </c>
      <c r="D97">
        <v>13350</v>
      </c>
      <c r="E97">
        <v>16240</v>
      </c>
      <c r="F97">
        <v>20420</v>
      </c>
      <c r="G97">
        <v>24600</v>
      </c>
      <c r="H97">
        <v>28780</v>
      </c>
      <c r="I97">
        <v>32960</v>
      </c>
      <c r="J97">
        <v>37140</v>
      </c>
      <c r="K97">
        <v>41320</v>
      </c>
      <c r="L97">
        <v>13350</v>
      </c>
      <c r="M97">
        <v>15250</v>
      </c>
      <c r="N97">
        <v>17150</v>
      </c>
      <c r="O97">
        <v>19050</v>
      </c>
      <c r="P97">
        <v>20600</v>
      </c>
      <c r="Q97">
        <v>22100</v>
      </c>
      <c r="R97">
        <v>23650</v>
      </c>
      <c r="S97">
        <v>25150</v>
      </c>
      <c r="T97">
        <v>12060</v>
      </c>
      <c r="U97">
        <v>16240</v>
      </c>
      <c r="V97">
        <v>20420</v>
      </c>
      <c r="W97">
        <v>24600</v>
      </c>
      <c r="X97">
        <v>28780</v>
      </c>
      <c r="Y97">
        <v>32960</v>
      </c>
      <c r="Z97">
        <v>37140</v>
      </c>
      <c r="AA97">
        <v>41320</v>
      </c>
      <c r="AR97" t="s">
        <v>288</v>
      </c>
      <c r="AT97" t="s">
        <v>556</v>
      </c>
      <c r="AU97">
        <v>333</v>
      </c>
      <c r="AV97">
        <v>357</v>
      </c>
      <c r="AW97">
        <v>510</v>
      </c>
      <c r="AX97">
        <v>667</v>
      </c>
      <c r="AY97">
        <v>824</v>
      </c>
      <c r="AZ97">
        <v>980</v>
      </c>
      <c r="BA97">
        <v>187</v>
      </c>
    </row>
    <row r="98" spans="1:53">
      <c r="A98" t="s">
        <v>158</v>
      </c>
      <c r="B98">
        <v>189</v>
      </c>
      <c r="C98" t="s">
        <v>557</v>
      </c>
      <c r="D98">
        <v>12060</v>
      </c>
      <c r="E98">
        <v>16240</v>
      </c>
      <c r="F98">
        <v>20420</v>
      </c>
      <c r="G98">
        <v>24600</v>
      </c>
      <c r="H98">
        <v>28780</v>
      </c>
      <c r="I98">
        <v>32960</v>
      </c>
      <c r="J98">
        <v>37140</v>
      </c>
      <c r="K98">
        <v>41320</v>
      </c>
      <c r="L98">
        <v>11400</v>
      </c>
      <c r="M98">
        <v>13000</v>
      </c>
      <c r="N98">
        <v>14650</v>
      </c>
      <c r="O98">
        <v>16250</v>
      </c>
      <c r="P98">
        <v>17550</v>
      </c>
      <c r="Q98">
        <v>18850</v>
      </c>
      <c r="R98">
        <v>20150</v>
      </c>
      <c r="S98">
        <v>21450</v>
      </c>
      <c r="T98">
        <v>12060</v>
      </c>
      <c r="U98">
        <v>16240</v>
      </c>
      <c r="V98">
        <v>20420</v>
      </c>
      <c r="W98">
        <v>24600</v>
      </c>
      <c r="X98">
        <v>28780</v>
      </c>
      <c r="Y98">
        <v>32960</v>
      </c>
      <c r="Z98">
        <v>37140</v>
      </c>
      <c r="AA98">
        <v>41320</v>
      </c>
      <c r="AR98" t="s">
        <v>288</v>
      </c>
      <c r="AT98" t="s">
        <v>559</v>
      </c>
      <c r="AU98">
        <v>301</v>
      </c>
      <c r="AV98">
        <v>353</v>
      </c>
      <c r="AW98">
        <v>510</v>
      </c>
      <c r="AX98">
        <v>667</v>
      </c>
      <c r="AY98">
        <v>824</v>
      </c>
      <c r="AZ98">
        <v>980</v>
      </c>
      <c r="BA98">
        <v>189</v>
      </c>
    </row>
    <row r="99" spans="1:53">
      <c r="A99" t="s">
        <v>159</v>
      </c>
      <c r="B99">
        <v>191</v>
      </c>
      <c r="C99" t="s">
        <v>560</v>
      </c>
      <c r="D99">
        <v>12060</v>
      </c>
      <c r="E99">
        <v>16240</v>
      </c>
      <c r="F99">
        <v>20420</v>
      </c>
      <c r="G99">
        <v>24600</v>
      </c>
      <c r="H99">
        <v>28780</v>
      </c>
      <c r="I99">
        <v>32960</v>
      </c>
      <c r="J99">
        <v>37140</v>
      </c>
      <c r="K99">
        <v>41320</v>
      </c>
      <c r="L99">
        <v>11400</v>
      </c>
      <c r="M99">
        <v>13000</v>
      </c>
      <c r="N99">
        <v>14650</v>
      </c>
      <c r="O99">
        <v>16250</v>
      </c>
      <c r="P99">
        <v>17550</v>
      </c>
      <c r="Q99">
        <v>18850</v>
      </c>
      <c r="R99">
        <v>20150</v>
      </c>
      <c r="S99">
        <v>21450</v>
      </c>
      <c r="T99">
        <v>12060</v>
      </c>
      <c r="U99">
        <v>16240</v>
      </c>
      <c r="V99">
        <v>20420</v>
      </c>
      <c r="W99">
        <v>24600</v>
      </c>
      <c r="X99">
        <v>28780</v>
      </c>
      <c r="Y99">
        <v>32960</v>
      </c>
      <c r="Z99">
        <v>37140</v>
      </c>
      <c r="AA99">
        <v>41320</v>
      </c>
      <c r="AR99" t="s">
        <v>288</v>
      </c>
      <c r="AT99" t="s">
        <v>562</v>
      </c>
      <c r="AU99">
        <v>301</v>
      </c>
      <c r="AV99">
        <v>353</v>
      </c>
      <c r="AW99">
        <v>510</v>
      </c>
      <c r="AX99">
        <v>667</v>
      </c>
      <c r="AY99">
        <v>824</v>
      </c>
      <c r="AZ99">
        <v>980</v>
      </c>
      <c r="BA99">
        <v>191</v>
      </c>
    </row>
    <row r="100" spans="1:53">
      <c r="A100" t="s">
        <v>160</v>
      </c>
      <c r="B100">
        <v>193</v>
      </c>
      <c r="C100" t="s">
        <v>563</v>
      </c>
      <c r="D100">
        <v>12060</v>
      </c>
      <c r="E100">
        <v>16240</v>
      </c>
      <c r="F100">
        <v>20420</v>
      </c>
      <c r="G100">
        <v>24600</v>
      </c>
      <c r="H100">
        <v>28780</v>
      </c>
      <c r="I100">
        <v>32960</v>
      </c>
      <c r="J100">
        <v>37140</v>
      </c>
      <c r="K100">
        <v>41320</v>
      </c>
      <c r="L100">
        <v>11550</v>
      </c>
      <c r="M100">
        <v>13200</v>
      </c>
      <c r="N100">
        <v>14850</v>
      </c>
      <c r="O100">
        <v>16500</v>
      </c>
      <c r="P100">
        <v>17850</v>
      </c>
      <c r="Q100">
        <v>19150</v>
      </c>
      <c r="R100">
        <v>20500</v>
      </c>
      <c r="S100">
        <v>21800</v>
      </c>
      <c r="T100">
        <v>12060</v>
      </c>
      <c r="U100">
        <v>16240</v>
      </c>
      <c r="V100">
        <v>20420</v>
      </c>
      <c r="W100">
        <v>24600</v>
      </c>
      <c r="X100">
        <v>28780</v>
      </c>
      <c r="Y100">
        <v>32960</v>
      </c>
      <c r="Z100">
        <v>37140</v>
      </c>
      <c r="AA100">
        <v>41320</v>
      </c>
      <c r="AR100" t="s">
        <v>288</v>
      </c>
      <c r="AT100" t="s">
        <v>565</v>
      </c>
      <c r="AU100">
        <v>301</v>
      </c>
      <c r="AV100">
        <v>353</v>
      </c>
      <c r="AW100">
        <v>510</v>
      </c>
      <c r="AX100">
        <v>667</v>
      </c>
      <c r="AY100">
        <v>824</v>
      </c>
      <c r="AZ100">
        <v>980</v>
      </c>
      <c r="BA100">
        <v>193</v>
      </c>
    </row>
    <row r="101" spans="1:53">
      <c r="A101" t="s">
        <v>161</v>
      </c>
      <c r="B101">
        <v>195</v>
      </c>
      <c r="C101" t="s">
        <v>566</v>
      </c>
      <c r="D101">
        <v>12750</v>
      </c>
      <c r="E101">
        <v>16240</v>
      </c>
      <c r="F101">
        <v>20420</v>
      </c>
      <c r="G101">
        <v>24600</v>
      </c>
      <c r="H101">
        <v>28780</v>
      </c>
      <c r="I101">
        <v>32960</v>
      </c>
      <c r="J101">
        <v>37140</v>
      </c>
      <c r="K101">
        <v>41320</v>
      </c>
      <c r="L101">
        <v>12750</v>
      </c>
      <c r="M101">
        <v>14600</v>
      </c>
      <c r="N101">
        <v>16400</v>
      </c>
      <c r="O101">
        <v>18200</v>
      </c>
      <c r="P101">
        <v>19700</v>
      </c>
      <c r="Q101">
        <v>21150</v>
      </c>
      <c r="R101">
        <v>22600</v>
      </c>
      <c r="S101">
        <v>24050</v>
      </c>
      <c r="T101">
        <v>12060</v>
      </c>
      <c r="U101">
        <v>16240</v>
      </c>
      <c r="V101">
        <v>20420</v>
      </c>
      <c r="W101">
        <v>24600</v>
      </c>
      <c r="X101">
        <v>28780</v>
      </c>
      <c r="Y101">
        <v>32960</v>
      </c>
      <c r="Z101">
        <v>37140</v>
      </c>
      <c r="AA101">
        <v>41320</v>
      </c>
      <c r="AR101" t="s">
        <v>288</v>
      </c>
      <c r="AT101" t="s">
        <v>568</v>
      </c>
      <c r="AU101">
        <v>318</v>
      </c>
      <c r="AV101">
        <v>353</v>
      </c>
      <c r="AW101">
        <v>510</v>
      </c>
      <c r="AX101">
        <v>667</v>
      </c>
      <c r="AY101">
        <v>824</v>
      </c>
      <c r="AZ101">
        <v>980</v>
      </c>
      <c r="BA101">
        <v>195</v>
      </c>
    </row>
    <row r="102" spans="1:53">
      <c r="A102" t="s">
        <v>162</v>
      </c>
      <c r="B102">
        <v>197</v>
      </c>
      <c r="C102" t="s">
        <v>569</v>
      </c>
      <c r="D102">
        <v>12060</v>
      </c>
      <c r="E102">
        <v>16240</v>
      </c>
      <c r="F102">
        <v>20420</v>
      </c>
      <c r="G102">
        <v>24600</v>
      </c>
      <c r="H102">
        <v>28780</v>
      </c>
      <c r="I102">
        <v>32960</v>
      </c>
      <c r="J102">
        <v>37140</v>
      </c>
      <c r="K102">
        <v>41320</v>
      </c>
      <c r="L102">
        <v>11400</v>
      </c>
      <c r="M102">
        <v>13000</v>
      </c>
      <c r="N102">
        <v>14650</v>
      </c>
      <c r="O102">
        <v>16250</v>
      </c>
      <c r="P102">
        <v>17550</v>
      </c>
      <c r="Q102">
        <v>18850</v>
      </c>
      <c r="R102">
        <v>20150</v>
      </c>
      <c r="S102">
        <v>21450</v>
      </c>
      <c r="T102">
        <v>12060</v>
      </c>
      <c r="U102">
        <v>16240</v>
      </c>
      <c r="V102">
        <v>20420</v>
      </c>
      <c r="W102">
        <v>24600</v>
      </c>
      <c r="X102">
        <v>28780</v>
      </c>
      <c r="Y102">
        <v>32960</v>
      </c>
      <c r="Z102">
        <v>37140</v>
      </c>
      <c r="AA102">
        <v>41320</v>
      </c>
      <c r="AR102" t="s">
        <v>288</v>
      </c>
      <c r="AT102" t="s">
        <v>571</v>
      </c>
      <c r="AU102">
        <v>301</v>
      </c>
      <c r="AV102">
        <v>353</v>
      </c>
      <c r="AW102">
        <v>510</v>
      </c>
      <c r="AX102">
        <v>667</v>
      </c>
      <c r="AY102">
        <v>824</v>
      </c>
      <c r="AZ102">
        <v>980</v>
      </c>
      <c r="BA102">
        <v>197</v>
      </c>
    </row>
    <row r="103" spans="1:53">
      <c r="A103" t="s">
        <v>30</v>
      </c>
      <c r="B103">
        <v>199</v>
      </c>
      <c r="C103" t="s">
        <v>2405</v>
      </c>
      <c r="D103">
        <v>12060</v>
      </c>
      <c r="E103">
        <v>16240</v>
      </c>
      <c r="F103">
        <v>20420</v>
      </c>
      <c r="G103">
        <v>24600</v>
      </c>
      <c r="H103">
        <v>28780</v>
      </c>
      <c r="I103">
        <v>32960</v>
      </c>
      <c r="J103">
        <v>37140</v>
      </c>
      <c r="K103">
        <v>41320</v>
      </c>
      <c r="L103">
        <v>11700</v>
      </c>
      <c r="M103">
        <v>13350</v>
      </c>
      <c r="N103">
        <v>15000</v>
      </c>
      <c r="O103">
        <v>16650</v>
      </c>
      <c r="P103">
        <v>18000</v>
      </c>
      <c r="Q103">
        <v>19350</v>
      </c>
      <c r="R103">
        <v>20650</v>
      </c>
      <c r="S103">
        <v>22000</v>
      </c>
      <c r="T103">
        <v>12060</v>
      </c>
      <c r="U103">
        <v>16240</v>
      </c>
      <c r="V103">
        <v>20420</v>
      </c>
      <c r="W103">
        <v>24600</v>
      </c>
      <c r="X103">
        <v>28780</v>
      </c>
      <c r="Y103">
        <v>32960</v>
      </c>
      <c r="Z103">
        <v>37140</v>
      </c>
      <c r="AA103">
        <v>41320</v>
      </c>
      <c r="AR103" t="s">
        <v>288</v>
      </c>
      <c r="AT103" t="s">
        <v>574</v>
      </c>
      <c r="AU103">
        <v>301</v>
      </c>
      <c r="AV103">
        <v>353</v>
      </c>
      <c r="AW103">
        <v>510</v>
      </c>
      <c r="AX103">
        <v>667</v>
      </c>
      <c r="AY103">
        <v>824</v>
      </c>
      <c r="AZ103">
        <v>980</v>
      </c>
      <c r="BA103">
        <v>199</v>
      </c>
    </row>
    <row r="104" spans="1:53">
      <c r="A104" t="s">
        <v>55</v>
      </c>
      <c r="B104">
        <v>201</v>
      </c>
      <c r="C104" t="s">
        <v>2399</v>
      </c>
      <c r="D104">
        <v>15050</v>
      </c>
      <c r="E104">
        <v>17200</v>
      </c>
      <c r="F104">
        <v>20420</v>
      </c>
      <c r="G104">
        <v>24600</v>
      </c>
      <c r="H104">
        <v>28780</v>
      </c>
      <c r="I104">
        <v>32960</v>
      </c>
      <c r="J104">
        <v>37140</v>
      </c>
      <c r="K104">
        <v>41320</v>
      </c>
      <c r="L104">
        <v>15050</v>
      </c>
      <c r="M104">
        <v>17200</v>
      </c>
      <c r="N104">
        <v>19350</v>
      </c>
      <c r="O104">
        <v>21450</v>
      </c>
      <c r="P104">
        <v>23200</v>
      </c>
      <c r="Q104">
        <v>24900</v>
      </c>
      <c r="R104">
        <v>26600</v>
      </c>
      <c r="S104">
        <v>28350</v>
      </c>
      <c r="T104">
        <v>12060</v>
      </c>
      <c r="U104">
        <v>16240</v>
      </c>
      <c r="V104">
        <v>20420</v>
      </c>
      <c r="W104">
        <v>24600</v>
      </c>
      <c r="X104">
        <v>28780</v>
      </c>
      <c r="Y104">
        <v>32960</v>
      </c>
      <c r="Z104">
        <v>37140</v>
      </c>
      <c r="AA104">
        <v>41320</v>
      </c>
      <c r="AR104" t="s">
        <v>288</v>
      </c>
      <c r="AT104" t="s">
        <v>576</v>
      </c>
      <c r="AU104">
        <v>376</v>
      </c>
      <c r="AV104">
        <v>403</v>
      </c>
      <c r="AW104">
        <v>510</v>
      </c>
      <c r="AX104">
        <v>667</v>
      </c>
      <c r="AY104">
        <v>824</v>
      </c>
      <c r="AZ104">
        <v>980</v>
      </c>
      <c r="BA104">
        <v>201</v>
      </c>
    </row>
    <row r="105" spans="1:53">
      <c r="A105" t="s">
        <v>163</v>
      </c>
      <c r="B105">
        <v>203</v>
      </c>
      <c r="C105" t="s">
        <v>577</v>
      </c>
      <c r="D105">
        <v>12060</v>
      </c>
      <c r="E105">
        <v>16240</v>
      </c>
      <c r="F105">
        <v>20420</v>
      </c>
      <c r="G105">
        <v>24600</v>
      </c>
      <c r="H105">
        <v>28780</v>
      </c>
      <c r="I105">
        <v>32960</v>
      </c>
      <c r="J105">
        <v>37140</v>
      </c>
      <c r="K105">
        <v>41320</v>
      </c>
      <c r="L105">
        <v>12050</v>
      </c>
      <c r="M105">
        <v>13750</v>
      </c>
      <c r="N105">
        <v>15450</v>
      </c>
      <c r="O105">
        <v>17150</v>
      </c>
      <c r="P105">
        <v>18550</v>
      </c>
      <c r="Q105">
        <v>19900</v>
      </c>
      <c r="R105">
        <v>21300</v>
      </c>
      <c r="S105">
        <v>22650</v>
      </c>
      <c r="T105">
        <v>12060</v>
      </c>
      <c r="U105">
        <v>16240</v>
      </c>
      <c r="V105">
        <v>20420</v>
      </c>
      <c r="W105">
        <v>24600</v>
      </c>
      <c r="X105">
        <v>28780</v>
      </c>
      <c r="Y105">
        <v>32960</v>
      </c>
      <c r="Z105">
        <v>37140</v>
      </c>
      <c r="AA105">
        <v>41320</v>
      </c>
      <c r="AR105" t="s">
        <v>288</v>
      </c>
      <c r="AT105" t="s">
        <v>579</v>
      </c>
      <c r="AU105">
        <v>301</v>
      </c>
      <c r="AV105">
        <v>353</v>
      </c>
      <c r="AW105">
        <v>510</v>
      </c>
      <c r="AX105">
        <v>667</v>
      </c>
      <c r="AY105">
        <v>824</v>
      </c>
      <c r="AZ105">
        <v>980</v>
      </c>
      <c r="BA105">
        <v>203</v>
      </c>
    </row>
    <row r="106" spans="1:53">
      <c r="A106" t="s">
        <v>164</v>
      </c>
      <c r="B106">
        <v>205</v>
      </c>
      <c r="C106" t="s">
        <v>580</v>
      </c>
      <c r="D106">
        <v>15500</v>
      </c>
      <c r="E106">
        <v>17700</v>
      </c>
      <c r="F106">
        <v>20420</v>
      </c>
      <c r="G106">
        <v>24600</v>
      </c>
      <c r="H106">
        <v>28780</v>
      </c>
      <c r="I106">
        <v>32960</v>
      </c>
      <c r="J106">
        <v>37140</v>
      </c>
      <c r="K106">
        <v>41320</v>
      </c>
      <c r="L106">
        <v>15500</v>
      </c>
      <c r="M106">
        <v>17700</v>
      </c>
      <c r="N106">
        <v>19900</v>
      </c>
      <c r="O106">
        <v>22100</v>
      </c>
      <c r="P106">
        <v>23900</v>
      </c>
      <c r="Q106">
        <v>25650</v>
      </c>
      <c r="R106">
        <v>27450</v>
      </c>
      <c r="S106">
        <v>29200</v>
      </c>
      <c r="T106">
        <v>12060</v>
      </c>
      <c r="U106">
        <v>16240</v>
      </c>
      <c r="V106">
        <v>20420</v>
      </c>
      <c r="W106">
        <v>24600</v>
      </c>
      <c r="X106">
        <v>28780</v>
      </c>
      <c r="Y106">
        <v>32960</v>
      </c>
      <c r="Z106">
        <v>37140</v>
      </c>
      <c r="AA106">
        <v>41320</v>
      </c>
      <c r="AR106" t="s">
        <v>288</v>
      </c>
      <c r="AT106" t="s">
        <v>582</v>
      </c>
      <c r="AU106">
        <v>387</v>
      </c>
      <c r="AV106">
        <v>415</v>
      </c>
      <c r="AW106">
        <v>510</v>
      </c>
      <c r="AX106">
        <v>667</v>
      </c>
      <c r="AY106">
        <v>824</v>
      </c>
      <c r="AZ106">
        <v>980</v>
      </c>
      <c r="BA106">
        <v>205</v>
      </c>
    </row>
    <row r="107" spans="1:53">
      <c r="A107" t="s">
        <v>165</v>
      </c>
      <c r="B107">
        <v>207</v>
      </c>
      <c r="C107" t="s">
        <v>583</v>
      </c>
      <c r="D107">
        <v>12060</v>
      </c>
      <c r="E107">
        <v>16240</v>
      </c>
      <c r="F107">
        <v>20420</v>
      </c>
      <c r="G107">
        <v>24600</v>
      </c>
      <c r="H107">
        <v>28780</v>
      </c>
      <c r="I107">
        <v>32960</v>
      </c>
      <c r="J107">
        <v>37140</v>
      </c>
      <c r="K107">
        <v>41320</v>
      </c>
      <c r="L107">
        <v>11400</v>
      </c>
      <c r="M107">
        <v>13000</v>
      </c>
      <c r="N107">
        <v>14650</v>
      </c>
      <c r="O107">
        <v>16250</v>
      </c>
      <c r="P107">
        <v>17550</v>
      </c>
      <c r="Q107">
        <v>18850</v>
      </c>
      <c r="R107">
        <v>20150</v>
      </c>
      <c r="S107">
        <v>21450</v>
      </c>
      <c r="T107">
        <v>12060</v>
      </c>
      <c r="U107">
        <v>16240</v>
      </c>
      <c r="V107">
        <v>20420</v>
      </c>
      <c r="W107">
        <v>24600</v>
      </c>
      <c r="X107">
        <v>28780</v>
      </c>
      <c r="Y107">
        <v>32960</v>
      </c>
      <c r="Z107">
        <v>37140</v>
      </c>
      <c r="AA107">
        <v>41320</v>
      </c>
      <c r="AR107" t="s">
        <v>288</v>
      </c>
      <c r="AT107" t="s">
        <v>585</v>
      </c>
      <c r="AU107">
        <v>301</v>
      </c>
      <c r="AV107">
        <v>353</v>
      </c>
      <c r="AW107">
        <v>510</v>
      </c>
      <c r="AX107">
        <v>667</v>
      </c>
      <c r="AY107">
        <v>824</v>
      </c>
      <c r="AZ107">
        <v>980</v>
      </c>
      <c r="BA107">
        <v>207</v>
      </c>
    </row>
    <row r="108" spans="1:53">
      <c r="A108" t="s">
        <v>27</v>
      </c>
      <c r="B108">
        <v>209</v>
      </c>
      <c r="C108" t="s">
        <v>2395</v>
      </c>
      <c r="D108">
        <v>17100</v>
      </c>
      <c r="E108">
        <v>19550</v>
      </c>
      <c r="F108">
        <v>22000</v>
      </c>
      <c r="G108">
        <v>24600</v>
      </c>
      <c r="H108">
        <v>28780</v>
      </c>
      <c r="I108">
        <v>32960</v>
      </c>
      <c r="J108">
        <v>37140</v>
      </c>
      <c r="K108">
        <v>41320</v>
      </c>
      <c r="L108">
        <v>17100</v>
      </c>
      <c r="M108">
        <v>19550</v>
      </c>
      <c r="N108">
        <v>22000</v>
      </c>
      <c r="O108">
        <v>24400</v>
      </c>
      <c r="P108">
        <v>26400</v>
      </c>
      <c r="Q108">
        <v>28350</v>
      </c>
      <c r="R108">
        <v>30300</v>
      </c>
      <c r="S108">
        <v>32250</v>
      </c>
      <c r="T108">
        <v>12060</v>
      </c>
      <c r="U108">
        <v>16240</v>
      </c>
      <c r="V108">
        <v>20420</v>
      </c>
      <c r="W108">
        <v>24600</v>
      </c>
      <c r="X108">
        <v>28780</v>
      </c>
      <c r="Y108">
        <v>32960</v>
      </c>
      <c r="Z108">
        <v>37140</v>
      </c>
      <c r="AA108">
        <v>41320</v>
      </c>
      <c r="AR108" t="s">
        <v>288</v>
      </c>
      <c r="AT108" t="s">
        <v>587</v>
      </c>
      <c r="AU108">
        <v>427</v>
      </c>
      <c r="AV108">
        <v>458</v>
      </c>
      <c r="AW108">
        <v>550</v>
      </c>
      <c r="AX108">
        <v>667</v>
      </c>
      <c r="AY108">
        <v>824</v>
      </c>
      <c r="AZ108">
        <v>980</v>
      </c>
      <c r="BA108">
        <v>209</v>
      </c>
    </row>
    <row r="109" spans="1:53">
      <c r="A109" t="s">
        <v>166</v>
      </c>
      <c r="B109">
        <v>211</v>
      </c>
      <c r="C109" t="s">
        <v>588</v>
      </c>
      <c r="D109">
        <v>14200</v>
      </c>
      <c r="E109">
        <v>16240</v>
      </c>
      <c r="F109">
        <v>20420</v>
      </c>
      <c r="G109">
        <v>24600</v>
      </c>
      <c r="H109">
        <v>28780</v>
      </c>
      <c r="I109">
        <v>32960</v>
      </c>
      <c r="J109">
        <v>37140</v>
      </c>
      <c r="K109">
        <v>41320</v>
      </c>
      <c r="L109">
        <v>14200</v>
      </c>
      <c r="M109">
        <v>16200</v>
      </c>
      <c r="N109">
        <v>18250</v>
      </c>
      <c r="O109">
        <v>20250</v>
      </c>
      <c r="P109">
        <v>21900</v>
      </c>
      <c r="Q109">
        <v>23500</v>
      </c>
      <c r="R109">
        <v>25150</v>
      </c>
      <c r="S109">
        <v>26750</v>
      </c>
      <c r="T109">
        <v>12060</v>
      </c>
      <c r="U109">
        <v>16240</v>
      </c>
      <c r="V109">
        <v>20420</v>
      </c>
      <c r="W109">
        <v>24600</v>
      </c>
      <c r="X109">
        <v>28780</v>
      </c>
      <c r="Y109">
        <v>32960</v>
      </c>
      <c r="Z109">
        <v>37140</v>
      </c>
      <c r="AA109">
        <v>41320</v>
      </c>
      <c r="AR109" t="s">
        <v>288</v>
      </c>
      <c r="AT109" t="s">
        <v>590</v>
      </c>
      <c r="AU109">
        <v>355</v>
      </c>
      <c r="AV109">
        <v>380</v>
      </c>
      <c r="AW109">
        <v>510</v>
      </c>
      <c r="AX109">
        <v>667</v>
      </c>
      <c r="AY109">
        <v>824</v>
      </c>
      <c r="AZ109">
        <v>980</v>
      </c>
      <c r="BA109">
        <v>211</v>
      </c>
    </row>
    <row r="110" spans="1:53">
      <c r="A110" t="s">
        <v>167</v>
      </c>
      <c r="B110">
        <v>213</v>
      </c>
      <c r="C110" t="s">
        <v>591</v>
      </c>
      <c r="D110">
        <v>12060</v>
      </c>
      <c r="E110">
        <v>16240</v>
      </c>
      <c r="F110">
        <v>20420</v>
      </c>
      <c r="G110">
        <v>24600</v>
      </c>
      <c r="H110">
        <v>28780</v>
      </c>
      <c r="I110">
        <v>32960</v>
      </c>
      <c r="J110">
        <v>37140</v>
      </c>
      <c r="K110">
        <v>41320</v>
      </c>
      <c r="L110">
        <v>11400</v>
      </c>
      <c r="M110">
        <v>13000</v>
      </c>
      <c r="N110">
        <v>14650</v>
      </c>
      <c r="O110">
        <v>16250</v>
      </c>
      <c r="P110">
        <v>17550</v>
      </c>
      <c r="Q110">
        <v>18850</v>
      </c>
      <c r="R110">
        <v>20150</v>
      </c>
      <c r="S110">
        <v>21450</v>
      </c>
      <c r="T110">
        <v>12060</v>
      </c>
      <c r="U110">
        <v>16240</v>
      </c>
      <c r="V110">
        <v>20420</v>
      </c>
      <c r="W110">
        <v>24600</v>
      </c>
      <c r="X110">
        <v>28780</v>
      </c>
      <c r="Y110">
        <v>32960</v>
      </c>
      <c r="Z110">
        <v>37140</v>
      </c>
      <c r="AA110">
        <v>41320</v>
      </c>
      <c r="AR110" t="s">
        <v>288</v>
      </c>
      <c r="AT110" t="s">
        <v>593</v>
      </c>
      <c r="AU110">
        <v>301</v>
      </c>
      <c r="AV110">
        <v>353</v>
      </c>
      <c r="AW110">
        <v>510</v>
      </c>
      <c r="AX110">
        <v>667</v>
      </c>
      <c r="AY110">
        <v>824</v>
      </c>
      <c r="AZ110">
        <v>980</v>
      </c>
      <c r="BA110">
        <v>213</v>
      </c>
    </row>
    <row r="111" spans="1:53">
      <c r="A111" t="s">
        <v>70</v>
      </c>
      <c r="B111">
        <v>215</v>
      </c>
      <c r="C111" t="s">
        <v>594</v>
      </c>
      <c r="D111">
        <v>12060</v>
      </c>
      <c r="E111">
        <v>16240</v>
      </c>
      <c r="F111">
        <v>20420</v>
      </c>
      <c r="G111">
        <v>24600</v>
      </c>
      <c r="H111">
        <v>28780</v>
      </c>
      <c r="I111">
        <v>32960</v>
      </c>
      <c r="J111">
        <v>37140</v>
      </c>
      <c r="K111">
        <v>41320</v>
      </c>
      <c r="L111">
        <v>11400</v>
      </c>
      <c r="M111">
        <v>13000</v>
      </c>
      <c r="N111">
        <v>14650</v>
      </c>
      <c r="O111">
        <v>16250</v>
      </c>
      <c r="P111">
        <v>17550</v>
      </c>
      <c r="Q111">
        <v>18850</v>
      </c>
      <c r="R111">
        <v>20150</v>
      </c>
      <c r="S111">
        <v>21450</v>
      </c>
      <c r="T111">
        <v>12060</v>
      </c>
      <c r="U111">
        <v>16240</v>
      </c>
      <c r="V111">
        <v>20420</v>
      </c>
      <c r="W111">
        <v>24600</v>
      </c>
      <c r="X111">
        <v>28780</v>
      </c>
      <c r="Y111">
        <v>32960</v>
      </c>
      <c r="Z111">
        <v>37140</v>
      </c>
      <c r="AA111">
        <v>41320</v>
      </c>
      <c r="AR111" t="s">
        <v>288</v>
      </c>
      <c r="AT111" t="s">
        <v>596</v>
      </c>
      <c r="AU111">
        <v>301</v>
      </c>
      <c r="AV111">
        <v>353</v>
      </c>
      <c r="AW111">
        <v>510</v>
      </c>
      <c r="AX111">
        <v>667</v>
      </c>
      <c r="AY111">
        <v>824</v>
      </c>
      <c r="AZ111">
        <v>980</v>
      </c>
      <c r="BA111">
        <v>215</v>
      </c>
    </row>
    <row r="112" spans="1:53">
      <c r="A112" t="s">
        <v>168</v>
      </c>
      <c r="B112">
        <v>217</v>
      </c>
      <c r="C112" t="s">
        <v>597</v>
      </c>
      <c r="D112">
        <v>12060</v>
      </c>
      <c r="E112">
        <v>16240</v>
      </c>
      <c r="F112">
        <v>20420</v>
      </c>
      <c r="G112">
        <v>24600</v>
      </c>
      <c r="H112">
        <v>28780</v>
      </c>
      <c r="I112">
        <v>32960</v>
      </c>
      <c r="J112">
        <v>37140</v>
      </c>
      <c r="K112">
        <v>41320</v>
      </c>
      <c r="L112">
        <v>11400</v>
      </c>
      <c r="M112">
        <v>13000</v>
      </c>
      <c r="N112">
        <v>14650</v>
      </c>
      <c r="O112">
        <v>16250</v>
      </c>
      <c r="P112">
        <v>17550</v>
      </c>
      <c r="Q112">
        <v>18850</v>
      </c>
      <c r="R112">
        <v>20150</v>
      </c>
      <c r="S112">
        <v>21450</v>
      </c>
      <c r="T112">
        <v>12060</v>
      </c>
      <c r="U112">
        <v>16240</v>
      </c>
      <c r="V112">
        <v>20420</v>
      </c>
      <c r="W112">
        <v>24600</v>
      </c>
      <c r="X112">
        <v>28780</v>
      </c>
      <c r="Y112">
        <v>32960</v>
      </c>
      <c r="Z112">
        <v>37140</v>
      </c>
      <c r="AA112">
        <v>41320</v>
      </c>
      <c r="AR112" t="s">
        <v>288</v>
      </c>
      <c r="AT112" t="s">
        <v>599</v>
      </c>
      <c r="AU112">
        <v>301</v>
      </c>
      <c r="AV112">
        <v>353</v>
      </c>
      <c r="AW112">
        <v>510</v>
      </c>
      <c r="AX112">
        <v>667</v>
      </c>
      <c r="AY112">
        <v>824</v>
      </c>
      <c r="AZ112">
        <v>980</v>
      </c>
      <c r="BA112">
        <v>217</v>
      </c>
    </row>
    <row r="113" spans="1:53">
      <c r="A113" t="s">
        <v>169</v>
      </c>
      <c r="B113">
        <v>219</v>
      </c>
      <c r="C113" t="s">
        <v>600</v>
      </c>
      <c r="D113">
        <v>12950</v>
      </c>
      <c r="E113">
        <v>16240</v>
      </c>
      <c r="F113">
        <v>20420</v>
      </c>
      <c r="G113">
        <v>24600</v>
      </c>
      <c r="H113">
        <v>28780</v>
      </c>
      <c r="I113">
        <v>32960</v>
      </c>
      <c r="J113">
        <v>37140</v>
      </c>
      <c r="K113">
        <v>41320</v>
      </c>
      <c r="L113">
        <v>12950</v>
      </c>
      <c r="M113">
        <v>14800</v>
      </c>
      <c r="N113">
        <v>16650</v>
      </c>
      <c r="O113">
        <v>18500</v>
      </c>
      <c r="P113">
        <v>20000</v>
      </c>
      <c r="Q113">
        <v>21500</v>
      </c>
      <c r="R113">
        <v>22950</v>
      </c>
      <c r="S113">
        <v>24450</v>
      </c>
      <c r="T113">
        <v>12060</v>
      </c>
      <c r="U113">
        <v>16240</v>
      </c>
      <c r="V113">
        <v>20420</v>
      </c>
      <c r="W113">
        <v>24600</v>
      </c>
      <c r="X113">
        <v>28780</v>
      </c>
      <c r="Y113">
        <v>32960</v>
      </c>
      <c r="Z113">
        <v>37140</v>
      </c>
      <c r="AA113">
        <v>41320</v>
      </c>
      <c r="AR113" t="s">
        <v>288</v>
      </c>
      <c r="AT113" t="s">
        <v>602</v>
      </c>
      <c r="AU113">
        <v>323</v>
      </c>
      <c r="AV113">
        <v>353</v>
      </c>
      <c r="AW113">
        <v>510</v>
      </c>
      <c r="AX113">
        <v>667</v>
      </c>
      <c r="AY113">
        <v>824</v>
      </c>
      <c r="AZ113">
        <v>980</v>
      </c>
      <c r="BA113">
        <v>219</v>
      </c>
    </row>
    <row r="114" spans="1:53">
      <c r="A114" t="s">
        <v>170</v>
      </c>
      <c r="B114">
        <v>221</v>
      </c>
      <c r="C114" t="s">
        <v>2406</v>
      </c>
      <c r="D114">
        <v>13850</v>
      </c>
      <c r="E114">
        <v>16240</v>
      </c>
      <c r="F114">
        <v>20420</v>
      </c>
      <c r="G114">
        <v>24600</v>
      </c>
      <c r="H114">
        <v>28780</v>
      </c>
      <c r="I114">
        <v>32960</v>
      </c>
      <c r="J114">
        <v>37140</v>
      </c>
      <c r="K114">
        <v>41320</v>
      </c>
      <c r="L114">
        <v>13850</v>
      </c>
      <c r="M114">
        <v>15800</v>
      </c>
      <c r="N114">
        <v>17800</v>
      </c>
      <c r="O114">
        <v>19750</v>
      </c>
      <c r="P114">
        <v>21350</v>
      </c>
      <c r="Q114">
        <v>22950</v>
      </c>
      <c r="R114">
        <v>24500</v>
      </c>
      <c r="S114">
        <v>26100</v>
      </c>
      <c r="T114">
        <v>12060</v>
      </c>
      <c r="U114">
        <v>16240</v>
      </c>
      <c r="V114">
        <v>20420</v>
      </c>
      <c r="W114">
        <v>24600</v>
      </c>
      <c r="X114">
        <v>28780</v>
      </c>
      <c r="Y114">
        <v>32960</v>
      </c>
      <c r="Z114">
        <v>37140</v>
      </c>
      <c r="AA114">
        <v>41320</v>
      </c>
      <c r="AR114" t="s">
        <v>288</v>
      </c>
      <c r="AT114" t="s">
        <v>605</v>
      </c>
      <c r="AU114">
        <v>346</v>
      </c>
      <c r="AV114">
        <v>370</v>
      </c>
      <c r="AW114">
        <v>510</v>
      </c>
      <c r="AX114">
        <v>667</v>
      </c>
      <c r="AY114">
        <v>824</v>
      </c>
      <c r="AZ114">
        <v>980</v>
      </c>
      <c r="BA114">
        <v>221</v>
      </c>
    </row>
    <row r="115" spans="1:53">
      <c r="A115" t="s">
        <v>171</v>
      </c>
      <c r="B115">
        <v>223</v>
      </c>
      <c r="C115" t="s">
        <v>606</v>
      </c>
      <c r="D115">
        <v>12060</v>
      </c>
      <c r="E115">
        <v>16240</v>
      </c>
      <c r="F115">
        <v>20420</v>
      </c>
      <c r="G115">
        <v>24600</v>
      </c>
      <c r="H115">
        <v>28780</v>
      </c>
      <c r="I115">
        <v>32960</v>
      </c>
      <c r="J115">
        <v>37140</v>
      </c>
      <c r="K115">
        <v>41320</v>
      </c>
      <c r="L115">
        <v>11450</v>
      </c>
      <c r="M115">
        <v>13050</v>
      </c>
      <c r="N115">
        <v>14700</v>
      </c>
      <c r="O115">
        <v>16300</v>
      </c>
      <c r="P115">
        <v>17650</v>
      </c>
      <c r="Q115">
        <v>18950</v>
      </c>
      <c r="R115">
        <v>20250</v>
      </c>
      <c r="S115">
        <v>21550</v>
      </c>
      <c r="T115">
        <v>12060</v>
      </c>
      <c r="U115">
        <v>16240</v>
      </c>
      <c r="V115">
        <v>20420</v>
      </c>
      <c r="W115">
        <v>24600</v>
      </c>
      <c r="X115">
        <v>28780</v>
      </c>
      <c r="Y115">
        <v>32960</v>
      </c>
      <c r="Z115">
        <v>37140</v>
      </c>
      <c r="AA115">
        <v>41320</v>
      </c>
      <c r="AR115" t="s">
        <v>288</v>
      </c>
      <c r="AT115" t="s">
        <v>608</v>
      </c>
      <c r="AU115">
        <v>301</v>
      </c>
      <c r="AV115">
        <v>353</v>
      </c>
      <c r="AW115">
        <v>510</v>
      </c>
      <c r="AX115">
        <v>667</v>
      </c>
      <c r="AY115">
        <v>824</v>
      </c>
      <c r="AZ115">
        <v>980</v>
      </c>
      <c r="BA115">
        <v>223</v>
      </c>
    </row>
    <row r="116" spans="1:53">
      <c r="A116" t="s">
        <v>172</v>
      </c>
      <c r="B116">
        <v>225</v>
      </c>
      <c r="C116" t="s">
        <v>609</v>
      </c>
      <c r="D116">
        <v>12060</v>
      </c>
      <c r="E116">
        <v>16240</v>
      </c>
      <c r="F116">
        <v>20420</v>
      </c>
      <c r="G116">
        <v>24600</v>
      </c>
      <c r="H116">
        <v>28780</v>
      </c>
      <c r="I116">
        <v>32960</v>
      </c>
      <c r="J116">
        <v>37140</v>
      </c>
      <c r="K116">
        <v>41320</v>
      </c>
      <c r="L116">
        <v>11400</v>
      </c>
      <c r="M116">
        <v>13000</v>
      </c>
      <c r="N116">
        <v>14650</v>
      </c>
      <c r="O116">
        <v>16250</v>
      </c>
      <c r="P116">
        <v>17550</v>
      </c>
      <c r="Q116">
        <v>18850</v>
      </c>
      <c r="R116">
        <v>20150</v>
      </c>
      <c r="S116">
        <v>21450</v>
      </c>
      <c r="T116">
        <v>12060</v>
      </c>
      <c r="U116">
        <v>16240</v>
      </c>
      <c r="V116">
        <v>20420</v>
      </c>
      <c r="W116">
        <v>24600</v>
      </c>
      <c r="X116">
        <v>28780</v>
      </c>
      <c r="Y116">
        <v>32960</v>
      </c>
      <c r="Z116">
        <v>37140</v>
      </c>
      <c r="AA116">
        <v>41320</v>
      </c>
      <c r="AR116" t="s">
        <v>288</v>
      </c>
      <c r="AT116" t="s">
        <v>611</v>
      </c>
      <c r="AU116">
        <v>301</v>
      </c>
      <c r="AV116">
        <v>353</v>
      </c>
      <c r="AW116">
        <v>510</v>
      </c>
      <c r="AX116">
        <v>667</v>
      </c>
      <c r="AY116">
        <v>824</v>
      </c>
      <c r="AZ116">
        <v>980</v>
      </c>
      <c r="BA116">
        <v>225</v>
      </c>
    </row>
    <row r="117" spans="1:53">
      <c r="A117" t="s">
        <v>174</v>
      </c>
      <c r="B117">
        <v>227</v>
      </c>
      <c r="C117" t="s">
        <v>612</v>
      </c>
      <c r="D117">
        <v>12900</v>
      </c>
      <c r="E117">
        <v>16240</v>
      </c>
      <c r="F117">
        <v>20420</v>
      </c>
      <c r="G117">
        <v>24600</v>
      </c>
      <c r="H117">
        <v>28780</v>
      </c>
      <c r="I117">
        <v>32960</v>
      </c>
      <c r="J117">
        <v>37140</v>
      </c>
      <c r="K117">
        <v>41320</v>
      </c>
      <c r="L117">
        <v>12900</v>
      </c>
      <c r="M117">
        <v>14750</v>
      </c>
      <c r="N117">
        <v>16600</v>
      </c>
      <c r="O117">
        <v>18400</v>
      </c>
      <c r="P117">
        <v>19900</v>
      </c>
      <c r="Q117">
        <v>21350</v>
      </c>
      <c r="R117">
        <v>22850</v>
      </c>
      <c r="S117">
        <v>24300</v>
      </c>
      <c r="T117">
        <v>12060</v>
      </c>
      <c r="U117">
        <v>16240</v>
      </c>
      <c r="V117">
        <v>20420</v>
      </c>
      <c r="W117">
        <v>24600</v>
      </c>
      <c r="X117">
        <v>28780</v>
      </c>
      <c r="Y117">
        <v>32960</v>
      </c>
      <c r="Z117">
        <v>37140</v>
      </c>
      <c r="AA117">
        <v>41320</v>
      </c>
      <c r="AR117" t="s">
        <v>288</v>
      </c>
      <c r="AT117" t="s">
        <v>614</v>
      </c>
      <c r="AU117">
        <v>322</v>
      </c>
      <c r="AV117">
        <v>353</v>
      </c>
      <c r="AW117">
        <v>510</v>
      </c>
      <c r="AX117">
        <v>667</v>
      </c>
      <c r="AY117">
        <v>824</v>
      </c>
      <c r="AZ117">
        <v>980</v>
      </c>
      <c r="BA117">
        <v>227</v>
      </c>
    </row>
    <row r="118" spans="1:53">
      <c r="A118" t="s">
        <v>175</v>
      </c>
      <c r="B118">
        <v>229</v>
      </c>
      <c r="C118" t="s">
        <v>2407</v>
      </c>
      <c r="D118">
        <v>12060</v>
      </c>
      <c r="E118">
        <v>16240</v>
      </c>
      <c r="F118">
        <v>20420</v>
      </c>
      <c r="G118">
        <v>24600</v>
      </c>
      <c r="H118">
        <v>28780</v>
      </c>
      <c r="I118">
        <v>32960</v>
      </c>
      <c r="J118">
        <v>37140</v>
      </c>
      <c r="K118">
        <v>41320</v>
      </c>
      <c r="L118">
        <v>11400</v>
      </c>
      <c r="M118">
        <v>13000</v>
      </c>
      <c r="N118">
        <v>14650</v>
      </c>
      <c r="O118">
        <v>16250</v>
      </c>
      <c r="P118">
        <v>17550</v>
      </c>
      <c r="Q118">
        <v>18850</v>
      </c>
      <c r="R118">
        <v>20150</v>
      </c>
      <c r="S118">
        <v>21450</v>
      </c>
      <c r="T118">
        <v>12060</v>
      </c>
      <c r="U118">
        <v>16240</v>
      </c>
      <c r="V118">
        <v>20420</v>
      </c>
      <c r="W118">
        <v>24600</v>
      </c>
      <c r="X118">
        <v>28780</v>
      </c>
      <c r="Y118">
        <v>32960</v>
      </c>
      <c r="Z118">
        <v>37140</v>
      </c>
      <c r="AA118">
        <v>41320</v>
      </c>
      <c r="AR118" t="s">
        <v>288</v>
      </c>
      <c r="AT118" t="s">
        <v>617</v>
      </c>
      <c r="AU118">
        <v>301</v>
      </c>
      <c r="AV118">
        <v>353</v>
      </c>
      <c r="AW118">
        <v>510</v>
      </c>
      <c r="AX118">
        <v>667</v>
      </c>
      <c r="AY118">
        <v>824</v>
      </c>
      <c r="AZ118">
        <v>980</v>
      </c>
      <c r="BA118">
        <v>229</v>
      </c>
    </row>
    <row r="119" spans="1:53">
      <c r="A119" t="s">
        <v>45</v>
      </c>
      <c r="B119">
        <v>231</v>
      </c>
      <c r="C119" t="s">
        <v>410</v>
      </c>
      <c r="D119">
        <v>15400</v>
      </c>
      <c r="E119">
        <v>17600</v>
      </c>
      <c r="F119">
        <v>20420</v>
      </c>
      <c r="G119">
        <v>24600</v>
      </c>
      <c r="H119">
        <v>28780</v>
      </c>
      <c r="I119">
        <v>32960</v>
      </c>
      <c r="J119">
        <v>37140</v>
      </c>
      <c r="K119">
        <v>41320</v>
      </c>
      <c r="L119">
        <v>15400</v>
      </c>
      <c r="M119">
        <v>17600</v>
      </c>
      <c r="N119">
        <v>19800</v>
      </c>
      <c r="O119">
        <v>22000</v>
      </c>
      <c r="P119">
        <v>23800</v>
      </c>
      <c r="Q119">
        <v>25550</v>
      </c>
      <c r="R119">
        <v>27300</v>
      </c>
      <c r="S119">
        <v>29050</v>
      </c>
      <c r="T119">
        <v>12060</v>
      </c>
      <c r="U119">
        <v>16240</v>
      </c>
      <c r="V119">
        <v>20420</v>
      </c>
      <c r="W119">
        <v>24600</v>
      </c>
      <c r="X119">
        <v>28780</v>
      </c>
      <c r="Y119">
        <v>32960</v>
      </c>
      <c r="Z119">
        <v>37140</v>
      </c>
      <c r="AA119">
        <v>41320</v>
      </c>
      <c r="AR119" t="s">
        <v>288</v>
      </c>
      <c r="AT119" t="s">
        <v>619</v>
      </c>
      <c r="AU119">
        <v>385</v>
      </c>
      <c r="AV119">
        <v>412</v>
      </c>
      <c r="AW119">
        <v>510</v>
      </c>
      <c r="AX119">
        <v>667</v>
      </c>
      <c r="AY119">
        <v>824</v>
      </c>
      <c r="AZ119">
        <v>980</v>
      </c>
      <c r="BA119">
        <v>231</v>
      </c>
    </row>
    <row r="120" spans="1:53">
      <c r="A120" t="s">
        <v>176</v>
      </c>
      <c r="B120">
        <v>233</v>
      </c>
      <c r="C120" t="s">
        <v>620</v>
      </c>
      <c r="D120">
        <v>12250</v>
      </c>
      <c r="E120">
        <v>16240</v>
      </c>
      <c r="F120">
        <v>20420</v>
      </c>
      <c r="G120">
        <v>24600</v>
      </c>
      <c r="H120">
        <v>28780</v>
      </c>
      <c r="I120">
        <v>32960</v>
      </c>
      <c r="J120">
        <v>37140</v>
      </c>
      <c r="K120">
        <v>41320</v>
      </c>
      <c r="L120">
        <v>12250</v>
      </c>
      <c r="M120">
        <v>14000</v>
      </c>
      <c r="N120">
        <v>15750</v>
      </c>
      <c r="O120">
        <v>17500</v>
      </c>
      <c r="P120">
        <v>18900</v>
      </c>
      <c r="Q120">
        <v>20300</v>
      </c>
      <c r="R120">
        <v>21700</v>
      </c>
      <c r="S120">
        <v>23100</v>
      </c>
      <c r="T120">
        <v>12060</v>
      </c>
      <c r="U120">
        <v>16240</v>
      </c>
      <c r="V120">
        <v>20420</v>
      </c>
      <c r="W120">
        <v>24600</v>
      </c>
      <c r="X120">
        <v>28780</v>
      </c>
      <c r="Y120">
        <v>32960</v>
      </c>
      <c r="Z120">
        <v>37140</v>
      </c>
      <c r="AA120">
        <v>41320</v>
      </c>
      <c r="AR120" t="s">
        <v>288</v>
      </c>
      <c r="AT120" t="s">
        <v>622</v>
      </c>
      <c r="AU120">
        <v>306</v>
      </c>
      <c r="AV120">
        <v>353</v>
      </c>
      <c r="AW120">
        <v>510</v>
      </c>
      <c r="AX120">
        <v>667</v>
      </c>
      <c r="AY120">
        <v>824</v>
      </c>
      <c r="AZ120">
        <v>980</v>
      </c>
      <c r="BA120">
        <v>233</v>
      </c>
    </row>
    <row r="121" spans="1:53">
      <c r="A121" t="s">
        <v>75</v>
      </c>
      <c r="B121">
        <v>235</v>
      </c>
      <c r="C121" t="s">
        <v>623</v>
      </c>
      <c r="D121">
        <v>12900</v>
      </c>
      <c r="E121">
        <v>16240</v>
      </c>
      <c r="F121">
        <v>20420</v>
      </c>
      <c r="G121">
        <v>24600</v>
      </c>
      <c r="H121">
        <v>28780</v>
      </c>
      <c r="I121">
        <v>32960</v>
      </c>
      <c r="J121">
        <v>37140</v>
      </c>
      <c r="K121">
        <v>41320</v>
      </c>
      <c r="L121">
        <v>12900</v>
      </c>
      <c r="M121">
        <v>14750</v>
      </c>
      <c r="N121">
        <v>16600</v>
      </c>
      <c r="O121">
        <v>18400</v>
      </c>
      <c r="P121">
        <v>19900</v>
      </c>
      <c r="Q121">
        <v>21350</v>
      </c>
      <c r="R121">
        <v>22850</v>
      </c>
      <c r="S121">
        <v>24300</v>
      </c>
      <c r="T121">
        <v>12060</v>
      </c>
      <c r="U121">
        <v>16240</v>
      </c>
      <c r="V121">
        <v>20420</v>
      </c>
      <c r="W121">
        <v>24600</v>
      </c>
      <c r="X121">
        <v>28780</v>
      </c>
      <c r="Y121">
        <v>32960</v>
      </c>
      <c r="Z121">
        <v>37140</v>
      </c>
      <c r="AA121">
        <v>41320</v>
      </c>
      <c r="AR121" t="s">
        <v>288</v>
      </c>
      <c r="AT121" t="s">
        <v>625</v>
      </c>
      <c r="AU121">
        <v>322</v>
      </c>
      <c r="AV121">
        <v>353</v>
      </c>
      <c r="AW121">
        <v>510</v>
      </c>
      <c r="AX121">
        <v>667</v>
      </c>
      <c r="AY121">
        <v>824</v>
      </c>
      <c r="AZ121">
        <v>980</v>
      </c>
      <c r="BA121">
        <v>235</v>
      </c>
    </row>
    <row r="122" spans="1:53">
      <c r="A122" t="s">
        <v>177</v>
      </c>
      <c r="B122">
        <v>237</v>
      </c>
      <c r="C122" t="s">
        <v>626</v>
      </c>
      <c r="D122">
        <v>13200</v>
      </c>
      <c r="E122">
        <v>16240</v>
      </c>
      <c r="F122">
        <v>20420</v>
      </c>
      <c r="G122">
        <v>24600</v>
      </c>
      <c r="H122">
        <v>28780</v>
      </c>
      <c r="I122">
        <v>32960</v>
      </c>
      <c r="J122">
        <v>37140</v>
      </c>
      <c r="K122">
        <v>41320</v>
      </c>
      <c r="L122">
        <v>13200</v>
      </c>
      <c r="M122">
        <v>15100</v>
      </c>
      <c r="N122">
        <v>17000</v>
      </c>
      <c r="O122">
        <v>18850</v>
      </c>
      <c r="P122">
        <v>20400</v>
      </c>
      <c r="Q122">
        <v>21900</v>
      </c>
      <c r="R122">
        <v>23400</v>
      </c>
      <c r="S122">
        <v>24900</v>
      </c>
      <c r="T122">
        <v>12060</v>
      </c>
      <c r="U122">
        <v>16240</v>
      </c>
      <c r="V122">
        <v>20420</v>
      </c>
      <c r="W122">
        <v>24600</v>
      </c>
      <c r="X122">
        <v>28780</v>
      </c>
      <c r="Y122">
        <v>32960</v>
      </c>
      <c r="Z122">
        <v>37140</v>
      </c>
      <c r="AA122">
        <v>41320</v>
      </c>
      <c r="AR122" t="s">
        <v>288</v>
      </c>
      <c r="AT122" t="s">
        <v>628</v>
      </c>
      <c r="AU122">
        <v>330</v>
      </c>
      <c r="AV122">
        <v>353</v>
      </c>
      <c r="AW122">
        <v>510</v>
      </c>
      <c r="AX122">
        <v>667</v>
      </c>
      <c r="AY122">
        <v>824</v>
      </c>
      <c r="AZ122">
        <v>980</v>
      </c>
      <c r="BA122">
        <v>237</v>
      </c>
    </row>
    <row r="123" spans="1:53">
      <c r="A123" t="s">
        <v>178</v>
      </c>
      <c r="B123">
        <v>239</v>
      </c>
      <c r="C123" t="s">
        <v>629</v>
      </c>
      <c r="D123">
        <v>13750</v>
      </c>
      <c r="E123">
        <v>16240</v>
      </c>
      <c r="F123">
        <v>20420</v>
      </c>
      <c r="G123">
        <v>24600</v>
      </c>
      <c r="H123">
        <v>28780</v>
      </c>
      <c r="I123">
        <v>32960</v>
      </c>
      <c r="J123">
        <v>37140</v>
      </c>
      <c r="K123">
        <v>41320</v>
      </c>
      <c r="L123">
        <v>13750</v>
      </c>
      <c r="M123">
        <v>15700</v>
      </c>
      <c r="N123">
        <v>17650</v>
      </c>
      <c r="O123">
        <v>19600</v>
      </c>
      <c r="P123">
        <v>21200</v>
      </c>
      <c r="Q123">
        <v>22750</v>
      </c>
      <c r="R123">
        <v>24350</v>
      </c>
      <c r="S123">
        <v>25900</v>
      </c>
      <c r="T123">
        <v>12060</v>
      </c>
      <c r="U123">
        <v>16240</v>
      </c>
      <c r="V123">
        <v>20420</v>
      </c>
      <c r="W123">
        <v>24600</v>
      </c>
      <c r="X123">
        <v>28780</v>
      </c>
      <c r="Y123">
        <v>32960</v>
      </c>
      <c r="Z123">
        <v>37140</v>
      </c>
      <c r="AA123">
        <v>41320</v>
      </c>
      <c r="AR123" t="s">
        <v>288</v>
      </c>
      <c r="AT123" t="s">
        <v>631</v>
      </c>
      <c r="AU123">
        <v>343</v>
      </c>
      <c r="AV123">
        <v>368</v>
      </c>
      <c r="AW123">
        <v>510</v>
      </c>
      <c r="AX123">
        <v>667</v>
      </c>
      <c r="AY123">
        <v>824</v>
      </c>
      <c r="AZ123">
        <v>980</v>
      </c>
      <c r="BA123">
        <v>239</v>
      </c>
    </row>
    <row r="124" spans="1:53">
      <c r="A124" t="s">
        <v>179</v>
      </c>
      <c r="B124">
        <v>241</v>
      </c>
      <c r="C124" t="s">
        <v>632</v>
      </c>
      <c r="D124">
        <v>12060</v>
      </c>
      <c r="E124">
        <v>16240</v>
      </c>
      <c r="F124">
        <v>20420</v>
      </c>
      <c r="G124">
        <v>24600</v>
      </c>
      <c r="H124">
        <v>28780</v>
      </c>
      <c r="I124">
        <v>32960</v>
      </c>
      <c r="J124">
        <v>37140</v>
      </c>
      <c r="K124">
        <v>41320</v>
      </c>
      <c r="L124">
        <v>11400</v>
      </c>
      <c r="M124">
        <v>13000</v>
      </c>
      <c r="N124">
        <v>14650</v>
      </c>
      <c r="O124">
        <v>16250</v>
      </c>
      <c r="P124">
        <v>17550</v>
      </c>
      <c r="Q124">
        <v>18850</v>
      </c>
      <c r="R124">
        <v>20150</v>
      </c>
      <c r="S124">
        <v>21450</v>
      </c>
      <c r="T124">
        <v>12060</v>
      </c>
      <c r="U124">
        <v>16240</v>
      </c>
      <c r="V124">
        <v>20420</v>
      </c>
      <c r="W124">
        <v>24600</v>
      </c>
      <c r="X124">
        <v>28780</v>
      </c>
      <c r="Y124">
        <v>32960</v>
      </c>
      <c r="Z124">
        <v>37140</v>
      </c>
      <c r="AA124">
        <v>41320</v>
      </c>
      <c r="AR124" t="s">
        <v>288</v>
      </c>
      <c r="AT124" t="s">
        <v>634</v>
      </c>
      <c r="AU124">
        <v>301</v>
      </c>
      <c r="AV124">
        <v>353</v>
      </c>
      <c r="AW124">
        <v>510</v>
      </c>
      <c r="AX124">
        <v>667</v>
      </c>
      <c r="AY124">
        <v>824</v>
      </c>
      <c r="AZ124">
        <v>980</v>
      </c>
      <c r="BA124">
        <v>241</v>
      </c>
    </row>
    <row r="125" spans="1:53">
      <c r="A125" t="s">
        <v>180</v>
      </c>
      <c r="B125">
        <v>243</v>
      </c>
      <c r="C125" t="s">
        <v>635</v>
      </c>
      <c r="D125">
        <v>13050</v>
      </c>
      <c r="E125">
        <v>16240</v>
      </c>
      <c r="F125">
        <v>20420</v>
      </c>
      <c r="G125">
        <v>24600</v>
      </c>
      <c r="H125">
        <v>28780</v>
      </c>
      <c r="I125">
        <v>32960</v>
      </c>
      <c r="J125">
        <v>37140</v>
      </c>
      <c r="K125">
        <v>41320</v>
      </c>
      <c r="L125">
        <v>13050</v>
      </c>
      <c r="M125">
        <v>14900</v>
      </c>
      <c r="N125">
        <v>16750</v>
      </c>
      <c r="O125">
        <v>18600</v>
      </c>
      <c r="P125">
        <v>20100</v>
      </c>
      <c r="Q125">
        <v>21600</v>
      </c>
      <c r="R125">
        <v>23100</v>
      </c>
      <c r="S125">
        <v>24600</v>
      </c>
      <c r="T125">
        <v>12060</v>
      </c>
      <c r="U125">
        <v>16240</v>
      </c>
      <c r="V125">
        <v>20420</v>
      </c>
      <c r="W125">
        <v>24600</v>
      </c>
      <c r="X125">
        <v>28780</v>
      </c>
      <c r="Y125">
        <v>32960</v>
      </c>
      <c r="Z125">
        <v>37140</v>
      </c>
      <c r="AA125">
        <v>41320</v>
      </c>
      <c r="AR125" t="s">
        <v>288</v>
      </c>
      <c r="AT125" t="s">
        <v>637</v>
      </c>
      <c r="AU125">
        <v>326</v>
      </c>
      <c r="AV125">
        <v>353</v>
      </c>
      <c r="AW125">
        <v>510</v>
      </c>
      <c r="AX125">
        <v>667</v>
      </c>
      <c r="AY125">
        <v>824</v>
      </c>
      <c r="AZ125">
        <v>980</v>
      </c>
      <c r="BA125">
        <v>243</v>
      </c>
    </row>
    <row r="126" spans="1:53">
      <c r="A126" t="s">
        <v>31</v>
      </c>
      <c r="B126">
        <v>245</v>
      </c>
      <c r="C126" t="s">
        <v>2405</v>
      </c>
      <c r="D126">
        <v>12060</v>
      </c>
      <c r="E126">
        <v>16240</v>
      </c>
      <c r="F126">
        <v>20420</v>
      </c>
      <c r="G126">
        <v>24600</v>
      </c>
      <c r="H126">
        <v>28780</v>
      </c>
      <c r="I126">
        <v>32960</v>
      </c>
      <c r="J126">
        <v>37140</v>
      </c>
      <c r="K126">
        <v>41320</v>
      </c>
      <c r="L126">
        <v>11700</v>
      </c>
      <c r="M126">
        <v>13350</v>
      </c>
      <c r="N126">
        <v>15000</v>
      </c>
      <c r="O126">
        <v>16650</v>
      </c>
      <c r="P126">
        <v>18000</v>
      </c>
      <c r="Q126">
        <v>19350</v>
      </c>
      <c r="R126">
        <v>20650</v>
      </c>
      <c r="S126">
        <v>22000</v>
      </c>
      <c r="T126">
        <v>12060</v>
      </c>
      <c r="U126">
        <v>16240</v>
      </c>
      <c r="V126">
        <v>20420</v>
      </c>
      <c r="W126">
        <v>24600</v>
      </c>
      <c r="X126">
        <v>28780</v>
      </c>
      <c r="Y126">
        <v>32960</v>
      </c>
      <c r="Z126">
        <v>37140</v>
      </c>
      <c r="AA126">
        <v>41320</v>
      </c>
      <c r="AR126" t="s">
        <v>288</v>
      </c>
      <c r="AT126" t="s">
        <v>639</v>
      </c>
      <c r="AU126">
        <v>301</v>
      </c>
      <c r="AV126">
        <v>353</v>
      </c>
      <c r="AW126">
        <v>510</v>
      </c>
      <c r="AX126">
        <v>667</v>
      </c>
      <c r="AY126">
        <v>824</v>
      </c>
      <c r="AZ126">
        <v>980</v>
      </c>
      <c r="BA126">
        <v>245</v>
      </c>
    </row>
    <row r="127" spans="1:53">
      <c r="A127" t="s">
        <v>181</v>
      </c>
      <c r="B127">
        <v>247</v>
      </c>
      <c r="C127" t="s">
        <v>640</v>
      </c>
      <c r="D127">
        <v>12060</v>
      </c>
      <c r="E127">
        <v>16240</v>
      </c>
      <c r="F127">
        <v>20420</v>
      </c>
      <c r="G127">
        <v>24600</v>
      </c>
      <c r="H127">
        <v>28780</v>
      </c>
      <c r="I127">
        <v>32960</v>
      </c>
      <c r="J127">
        <v>37140</v>
      </c>
      <c r="K127">
        <v>41320</v>
      </c>
      <c r="L127">
        <v>11400</v>
      </c>
      <c r="M127">
        <v>13000</v>
      </c>
      <c r="N127">
        <v>14650</v>
      </c>
      <c r="O127">
        <v>16250</v>
      </c>
      <c r="P127">
        <v>17550</v>
      </c>
      <c r="Q127">
        <v>18850</v>
      </c>
      <c r="R127">
        <v>20150</v>
      </c>
      <c r="S127">
        <v>21450</v>
      </c>
      <c r="T127">
        <v>12060</v>
      </c>
      <c r="U127">
        <v>16240</v>
      </c>
      <c r="V127">
        <v>20420</v>
      </c>
      <c r="W127">
        <v>24600</v>
      </c>
      <c r="X127">
        <v>28780</v>
      </c>
      <c r="Y127">
        <v>32960</v>
      </c>
      <c r="Z127">
        <v>37140</v>
      </c>
      <c r="AA127">
        <v>41320</v>
      </c>
      <c r="AR127" t="s">
        <v>288</v>
      </c>
      <c r="AT127" t="s">
        <v>642</v>
      </c>
      <c r="AU127">
        <v>301</v>
      </c>
      <c r="AV127">
        <v>353</v>
      </c>
      <c r="AW127">
        <v>510</v>
      </c>
      <c r="AX127">
        <v>667</v>
      </c>
      <c r="AY127">
        <v>824</v>
      </c>
      <c r="AZ127">
        <v>980</v>
      </c>
      <c r="BA127">
        <v>247</v>
      </c>
    </row>
    <row r="128" spans="1:53">
      <c r="A128" t="s">
        <v>182</v>
      </c>
      <c r="B128">
        <v>249</v>
      </c>
      <c r="C128" t="s">
        <v>643</v>
      </c>
      <c r="D128">
        <v>12060</v>
      </c>
      <c r="E128">
        <v>16240</v>
      </c>
      <c r="F128">
        <v>20420</v>
      </c>
      <c r="G128">
        <v>24600</v>
      </c>
      <c r="H128">
        <v>28780</v>
      </c>
      <c r="I128">
        <v>32960</v>
      </c>
      <c r="J128">
        <v>37140</v>
      </c>
      <c r="K128">
        <v>41320</v>
      </c>
      <c r="L128">
        <v>11400</v>
      </c>
      <c r="M128">
        <v>13000</v>
      </c>
      <c r="N128">
        <v>14650</v>
      </c>
      <c r="O128">
        <v>16250</v>
      </c>
      <c r="P128">
        <v>17550</v>
      </c>
      <c r="Q128">
        <v>18850</v>
      </c>
      <c r="R128">
        <v>20150</v>
      </c>
      <c r="S128">
        <v>21450</v>
      </c>
      <c r="T128">
        <v>12060</v>
      </c>
      <c r="U128">
        <v>16240</v>
      </c>
      <c r="V128">
        <v>20420</v>
      </c>
      <c r="W128">
        <v>24600</v>
      </c>
      <c r="X128">
        <v>28780</v>
      </c>
      <c r="Y128">
        <v>32960</v>
      </c>
      <c r="Z128">
        <v>37140</v>
      </c>
      <c r="AA128">
        <v>41320</v>
      </c>
      <c r="AR128" t="s">
        <v>288</v>
      </c>
      <c r="AT128" t="s">
        <v>645</v>
      </c>
      <c r="AU128">
        <v>301</v>
      </c>
      <c r="AV128">
        <v>353</v>
      </c>
      <c r="AW128">
        <v>510</v>
      </c>
      <c r="AX128">
        <v>667</v>
      </c>
      <c r="AY128">
        <v>824</v>
      </c>
      <c r="AZ128">
        <v>980</v>
      </c>
      <c r="BA128">
        <v>249</v>
      </c>
    </row>
    <row r="129" spans="1:53">
      <c r="A129" t="s">
        <v>46</v>
      </c>
      <c r="B129">
        <v>251</v>
      </c>
      <c r="C129" t="s">
        <v>646</v>
      </c>
      <c r="D129">
        <v>15000</v>
      </c>
      <c r="E129">
        <v>17150</v>
      </c>
      <c r="F129">
        <v>20420</v>
      </c>
      <c r="G129">
        <v>24600</v>
      </c>
      <c r="H129">
        <v>28780</v>
      </c>
      <c r="I129">
        <v>32960</v>
      </c>
      <c r="J129">
        <v>37140</v>
      </c>
      <c r="K129">
        <v>41320</v>
      </c>
      <c r="L129">
        <v>15000</v>
      </c>
      <c r="M129">
        <v>17150</v>
      </c>
      <c r="N129">
        <v>19300</v>
      </c>
      <c r="O129">
        <v>21400</v>
      </c>
      <c r="P129">
        <v>23150</v>
      </c>
      <c r="Q129">
        <v>24850</v>
      </c>
      <c r="R129">
        <v>26550</v>
      </c>
      <c r="S129">
        <v>28250</v>
      </c>
      <c r="T129">
        <v>12060</v>
      </c>
      <c r="U129">
        <v>16240</v>
      </c>
      <c r="V129">
        <v>20420</v>
      </c>
      <c r="W129">
        <v>24600</v>
      </c>
      <c r="X129">
        <v>28780</v>
      </c>
      <c r="Y129">
        <v>32960</v>
      </c>
      <c r="Z129">
        <v>37140</v>
      </c>
      <c r="AA129">
        <v>41320</v>
      </c>
      <c r="AR129" t="s">
        <v>288</v>
      </c>
      <c r="AT129" t="s">
        <v>648</v>
      </c>
      <c r="AU129">
        <v>375</v>
      </c>
      <c r="AV129">
        <v>401</v>
      </c>
      <c r="AW129">
        <v>510</v>
      </c>
      <c r="AX129">
        <v>667</v>
      </c>
      <c r="AY129">
        <v>824</v>
      </c>
      <c r="AZ129">
        <v>980</v>
      </c>
      <c r="BA129">
        <v>251</v>
      </c>
    </row>
    <row r="130" spans="1:53">
      <c r="A130" t="s">
        <v>18</v>
      </c>
      <c r="B130">
        <v>253</v>
      </c>
      <c r="C130" t="s">
        <v>373</v>
      </c>
      <c r="D130">
        <v>12060</v>
      </c>
      <c r="E130">
        <v>16240</v>
      </c>
      <c r="F130">
        <v>20420</v>
      </c>
      <c r="G130">
        <v>24600</v>
      </c>
      <c r="H130">
        <v>28780</v>
      </c>
      <c r="I130">
        <v>32960</v>
      </c>
      <c r="J130">
        <v>37140</v>
      </c>
      <c r="K130">
        <v>41320</v>
      </c>
      <c r="L130">
        <v>11800</v>
      </c>
      <c r="M130">
        <v>13500</v>
      </c>
      <c r="N130">
        <v>15200</v>
      </c>
      <c r="O130">
        <v>16850</v>
      </c>
      <c r="P130">
        <v>18200</v>
      </c>
      <c r="Q130">
        <v>19550</v>
      </c>
      <c r="R130">
        <v>20900</v>
      </c>
      <c r="S130">
        <v>22250</v>
      </c>
      <c r="T130">
        <v>12060</v>
      </c>
      <c r="U130">
        <v>16240</v>
      </c>
      <c r="V130">
        <v>20420</v>
      </c>
      <c r="W130">
        <v>24600</v>
      </c>
      <c r="X130">
        <v>28780</v>
      </c>
      <c r="Y130">
        <v>32960</v>
      </c>
      <c r="Z130">
        <v>37140</v>
      </c>
      <c r="AA130">
        <v>41320</v>
      </c>
      <c r="AR130" t="s">
        <v>288</v>
      </c>
      <c r="AT130" t="s">
        <v>650</v>
      </c>
      <c r="AU130">
        <v>301</v>
      </c>
      <c r="AV130">
        <v>353</v>
      </c>
      <c r="AW130">
        <v>510</v>
      </c>
      <c r="AX130">
        <v>667</v>
      </c>
      <c r="AY130">
        <v>824</v>
      </c>
      <c r="AZ130">
        <v>980</v>
      </c>
      <c r="BA130">
        <v>253</v>
      </c>
    </row>
    <row r="131" spans="1:53">
      <c r="A131" t="s">
        <v>183</v>
      </c>
      <c r="B131">
        <v>255</v>
      </c>
      <c r="C131" t="s">
        <v>651</v>
      </c>
      <c r="D131">
        <v>12400</v>
      </c>
      <c r="E131">
        <v>16240</v>
      </c>
      <c r="F131">
        <v>20420</v>
      </c>
      <c r="G131">
        <v>24600</v>
      </c>
      <c r="H131">
        <v>28780</v>
      </c>
      <c r="I131">
        <v>32960</v>
      </c>
      <c r="J131">
        <v>37140</v>
      </c>
      <c r="K131">
        <v>41320</v>
      </c>
      <c r="L131">
        <v>12400</v>
      </c>
      <c r="M131">
        <v>14150</v>
      </c>
      <c r="N131">
        <v>15900</v>
      </c>
      <c r="O131">
        <v>17650</v>
      </c>
      <c r="P131">
        <v>19100</v>
      </c>
      <c r="Q131">
        <v>20500</v>
      </c>
      <c r="R131">
        <v>21900</v>
      </c>
      <c r="S131">
        <v>23300</v>
      </c>
      <c r="T131">
        <v>12060</v>
      </c>
      <c r="U131">
        <v>16240</v>
      </c>
      <c r="V131">
        <v>20420</v>
      </c>
      <c r="W131">
        <v>24600</v>
      </c>
      <c r="X131">
        <v>28780</v>
      </c>
      <c r="Y131">
        <v>32960</v>
      </c>
      <c r="Z131">
        <v>37140</v>
      </c>
      <c r="AA131">
        <v>41320</v>
      </c>
      <c r="AR131" t="s">
        <v>288</v>
      </c>
      <c r="AT131" t="s">
        <v>653</v>
      </c>
      <c r="AU131">
        <v>310</v>
      </c>
      <c r="AV131">
        <v>353</v>
      </c>
      <c r="AW131">
        <v>510</v>
      </c>
      <c r="AX131">
        <v>667</v>
      </c>
      <c r="AY131">
        <v>824</v>
      </c>
      <c r="AZ131">
        <v>980</v>
      </c>
      <c r="BA131">
        <v>255</v>
      </c>
    </row>
    <row r="132" spans="1:53">
      <c r="A132" t="s">
        <v>47</v>
      </c>
      <c r="B132">
        <v>257</v>
      </c>
      <c r="C132" t="s">
        <v>410</v>
      </c>
      <c r="D132">
        <v>15400</v>
      </c>
      <c r="E132">
        <v>17600</v>
      </c>
      <c r="F132">
        <v>20420</v>
      </c>
      <c r="G132">
        <v>24600</v>
      </c>
      <c r="H132">
        <v>28780</v>
      </c>
      <c r="I132">
        <v>32960</v>
      </c>
      <c r="J132">
        <v>37140</v>
      </c>
      <c r="K132">
        <v>41320</v>
      </c>
      <c r="L132">
        <v>15400</v>
      </c>
      <c r="M132">
        <v>17600</v>
      </c>
      <c r="N132">
        <v>19800</v>
      </c>
      <c r="O132">
        <v>22000</v>
      </c>
      <c r="P132">
        <v>23800</v>
      </c>
      <c r="Q132">
        <v>25550</v>
      </c>
      <c r="R132">
        <v>27300</v>
      </c>
      <c r="S132">
        <v>29050</v>
      </c>
      <c r="T132">
        <v>12060</v>
      </c>
      <c r="U132">
        <v>16240</v>
      </c>
      <c r="V132">
        <v>20420</v>
      </c>
      <c r="W132">
        <v>24600</v>
      </c>
      <c r="X132">
        <v>28780</v>
      </c>
      <c r="Y132">
        <v>32960</v>
      </c>
      <c r="Z132">
        <v>37140</v>
      </c>
      <c r="AA132">
        <v>41320</v>
      </c>
      <c r="AR132" t="s">
        <v>288</v>
      </c>
      <c r="AT132" t="s">
        <v>655</v>
      </c>
      <c r="AU132">
        <v>385</v>
      </c>
      <c r="AV132">
        <v>412</v>
      </c>
      <c r="AW132">
        <v>510</v>
      </c>
      <c r="AX132">
        <v>667</v>
      </c>
      <c r="AY132">
        <v>824</v>
      </c>
      <c r="AZ132">
        <v>980</v>
      </c>
      <c r="BA132">
        <v>257</v>
      </c>
    </row>
    <row r="133" spans="1:53">
      <c r="A133" t="s">
        <v>184</v>
      </c>
      <c r="B133">
        <v>259</v>
      </c>
      <c r="C133" t="s">
        <v>656</v>
      </c>
      <c r="D133">
        <v>19250</v>
      </c>
      <c r="E133">
        <v>22000</v>
      </c>
      <c r="F133">
        <v>24750</v>
      </c>
      <c r="G133">
        <v>27450</v>
      </c>
      <c r="H133">
        <v>29650</v>
      </c>
      <c r="I133">
        <v>32960</v>
      </c>
      <c r="J133">
        <v>37140</v>
      </c>
      <c r="K133">
        <v>41320</v>
      </c>
      <c r="L133">
        <v>19250</v>
      </c>
      <c r="M133">
        <v>22000</v>
      </c>
      <c r="N133">
        <v>24750</v>
      </c>
      <c r="O133">
        <v>27450</v>
      </c>
      <c r="P133">
        <v>29650</v>
      </c>
      <c r="Q133">
        <v>31850</v>
      </c>
      <c r="R133">
        <v>34050</v>
      </c>
      <c r="S133">
        <v>36250</v>
      </c>
      <c r="T133">
        <v>12060</v>
      </c>
      <c r="U133">
        <v>16240</v>
      </c>
      <c r="V133">
        <v>20420</v>
      </c>
      <c r="W133">
        <v>24600</v>
      </c>
      <c r="X133">
        <v>28780</v>
      </c>
      <c r="Y133">
        <v>32960</v>
      </c>
      <c r="Z133">
        <v>37140</v>
      </c>
      <c r="AA133">
        <v>41320</v>
      </c>
      <c r="AR133" t="s">
        <v>288</v>
      </c>
      <c r="AT133" t="s">
        <v>658</v>
      </c>
      <c r="AU133">
        <v>481</v>
      </c>
      <c r="AV133">
        <v>515</v>
      </c>
      <c r="AW133">
        <v>618</v>
      </c>
      <c r="AX133">
        <v>713</v>
      </c>
      <c r="AY133">
        <v>824</v>
      </c>
      <c r="AZ133">
        <v>980</v>
      </c>
      <c r="BA133">
        <v>259</v>
      </c>
    </row>
    <row r="134" spans="1:53">
      <c r="A134" t="s">
        <v>185</v>
      </c>
      <c r="B134">
        <v>261</v>
      </c>
      <c r="C134" t="s">
        <v>659</v>
      </c>
      <c r="D134">
        <v>12060</v>
      </c>
      <c r="E134">
        <v>16240</v>
      </c>
      <c r="F134">
        <v>20420</v>
      </c>
      <c r="G134">
        <v>24600</v>
      </c>
      <c r="H134">
        <v>28780</v>
      </c>
      <c r="I134">
        <v>32960</v>
      </c>
      <c r="J134">
        <v>37140</v>
      </c>
      <c r="K134">
        <v>41320</v>
      </c>
      <c r="L134">
        <v>12050</v>
      </c>
      <c r="M134">
        <v>13750</v>
      </c>
      <c r="N134">
        <v>15450</v>
      </c>
      <c r="O134">
        <v>17150</v>
      </c>
      <c r="P134">
        <v>18550</v>
      </c>
      <c r="Q134">
        <v>19900</v>
      </c>
      <c r="R134">
        <v>21300</v>
      </c>
      <c r="S134">
        <v>22650</v>
      </c>
      <c r="T134">
        <v>12060</v>
      </c>
      <c r="U134">
        <v>16240</v>
      </c>
      <c r="V134">
        <v>20420</v>
      </c>
      <c r="W134">
        <v>24600</v>
      </c>
      <c r="X134">
        <v>28780</v>
      </c>
      <c r="Y134">
        <v>32960</v>
      </c>
      <c r="Z134">
        <v>37140</v>
      </c>
      <c r="AA134">
        <v>41320</v>
      </c>
      <c r="AR134" t="s">
        <v>288</v>
      </c>
      <c r="AT134" t="s">
        <v>661</v>
      </c>
      <c r="AU134">
        <v>301</v>
      </c>
      <c r="AV134">
        <v>353</v>
      </c>
      <c r="AW134">
        <v>510</v>
      </c>
      <c r="AX134">
        <v>667</v>
      </c>
      <c r="AY134">
        <v>824</v>
      </c>
      <c r="AZ134">
        <v>980</v>
      </c>
      <c r="BA134">
        <v>261</v>
      </c>
    </row>
    <row r="135" spans="1:53">
      <c r="A135" t="s">
        <v>186</v>
      </c>
      <c r="B135">
        <v>263</v>
      </c>
      <c r="C135" t="s">
        <v>662</v>
      </c>
      <c r="D135">
        <v>12450</v>
      </c>
      <c r="E135">
        <v>16240</v>
      </c>
      <c r="F135">
        <v>20420</v>
      </c>
      <c r="G135">
        <v>24600</v>
      </c>
      <c r="H135">
        <v>28780</v>
      </c>
      <c r="I135">
        <v>32960</v>
      </c>
      <c r="J135">
        <v>37140</v>
      </c>
      <c r="K135">
        <v>41320</v>
      </c>
      <c r="L135">
        <v>12450</v>
      </c>
      <c r="M135">
        <v>14200</v>
      </c>
      <c r="N135">
        <v>16000</v>
      </c>
      <c r="O135">
        <v>17750</v>
      </c>
      <c r="P135">
        <v>19200</v>
      </c>
      <c r="Q135">
        <v>20600</v>
      </c>
      <c r="R135">
        <v>22050</v>
      </c>
      <c r="S135">
        <v>23450</v>
      </c>
      <c r="T135">
        <v>12060</v>
      </c>
      <c r="U135">
        <v>16240</v>
      </c>
      <c r="V135">
        <v>20420</v>
      </c>
      <c r="W135">
        <v>24600</v>
      </c>
      <c r="X135">
        <v>28780</v>
      </c>
      <c r="Y135">
        <v>32960</v>
      </c>
      <c r="Z135">
        <v>37140</v>
      </c>
      <c r="AA135">
        <v>41320</v>
      </c>
      <c r="AR135" t="s">
        <v>288</v>
      </c>
      <c r="AT135" t="s">
        <v>664</v>
      </c>
      <c r="AU135">
        <v>311</v>
      </c>
      <c r="AV135">
        <v>353</v>
      </c>
      <c r="AW135">
        <v>510</v>
      </c>
      <c r="AX135">
        <v>667</v>
      </c>
      <c r="AY135">
        <v>824</v>
      </c>
      <c r="AZ135">
        <v>980</v>
      </c>
      <c r="BA135">
        <v>263</v>
      </c>
    </row>
    <row r="136" spans="1:53">
      <c r="A136" t="s">
        <v>187</v>
      </c>
      <c r="B136">
        <v>265</v>
      </c>
      <c r="C136" t="s">
        <v>665</v>
      </c>
      <c r="D136">
        <v>12060</v>
      </c>
      <c r="E136">
        <v>16240</v>
      </c>
      <c r="F136">
        <v>20420</v>
      </c>
      <c r="G136">
        <v>24600</v>
      </c>
      <c r="H136">
        <v>28780</v>
      </c>
      <c r="I136">
        <v>32960</v>
      </c>
      <c r="J136">
        <v>37140</v>
      </c>
      <c r="K136">
        <v>41320</v>
      </c>
      <c r="L136">
        <v>12000</v>
      </c>
      <c r="M136">
        <v>13700</v>
      </c>
      <c r="N136">
        <v>15400</v>
      </c>
      <c r="O136">
        <v>17100</v>
      </c>
      <c r="P136">
        <v>18500</v>
      </c>
      <c r="Q136">
        <v>19850</v>
      </c>
      <c r="R136">
        <v>21250</v>
      </c>
      <c r="S136">
        <v>22600</v>
      </c>
      <c r="T136">
        <v>12060</v>
      </c>
      <c r="U136">
        <v>16240</v>
      </c>
      <c r="V136">
        <v>20420</v>
      </c>
      <c r="W136">
        <v>24600</v>
      </c>
      <c r="X136">
        <v>28780</v>
      </c>
      <c r="Y136">
        <v>32960</v>
      </c>
      <c r="Z136">
        <v>37140</v>
      </c>
      <c r="AA136">
        <v>41320</v>
      </c>
      <c r="AR136" t="s">
        <v>288</v>
      </c>
      <c r="AT136" t="s">
        <v>667</v>
      </c>
      <c r="AU136">
        <v>301</v>
      </c>
      <c r="AV136">
        <v>353</v>
      </c>
      <c r="AW136">
        <v>510</v>
      </c>
      <c r="AX136">
        <v>667</v>
      </c>
      <c r="AY136">
        <v>824</v>
      </c>
      <c r="AZ136">
        <v>980</v>
      </c>
      <c r="BA136">
        <v>265</v>
      </c>
    </row>
    <row r="137" spans="1:53">
      <c r="A137" t="s">
        <v>188</v>
      </c>
      <c r="B137">
        <v>267</v>
      </c>
      <c r="C137" t="s">
        <v>668</v>
      </c>
      <c r="D137">
        <v>12060</v>
      </c>
      <c r="E137">
        <v>16240</v>
      </c>
      <c r="F137">
        <v>20420</v>
      </c>
      <c r="G137">
        <v>24600</v>
      </c>
      <c r="H137">
        <v>28780</v>
      </c>
      <c r="I137">
        <v>32960</v>
      </c>
      <c r="J137">
        <v>37140</v>
      </c>
      <c r="K137">
        <v>41320</v>
      </c>
      <c r="L137">
        <v>11400</v>
      </c>
      <c r="M137">
        <v>13000</v>
      </c>
      <c r="N137">
        <v>14650</v>
      </c>
      <c r="O137">
        <v>16250</v>
      </c>
      <c r="P137">
        <v>17550</v>
      </c>
      <c r="Q137">
        <v>18850</v>
      </c>
      <c r="R137">
        <v>20150</v>
      </c>
      <c r="S137">
        <v>21450</v>
      </c>
      <c r="T137">
        <v>12060</v>
      </c>
      <c r="U137">
        <v>16240</v>
      </c>
      <c r="V137">
        <v>20420</v>
      </c>
      <c r="W137">
        <v>24600</v>
      </c>
      <c r="X137">
        <v>28780</v>
      </c>
      <c r="Y137">
        <v>32960</v>
      </c>
      <c r="Z137">
        <v>37140</v>
      </c>
      <c r="AA137">
        <v>41320</v>
      </c>
      <c r="AR137" t="s">
        <v>288</v>
      </c>
      <c r="AT137" t="s">
        <v>670</v>
      </c>
      <c r="AU137">
        <v>301</v>
      </c>
      <c r="AV137">
        <v>353</v>
      </c>
      <c r="AW137">
        <v>510</v>
      </c>
      <c r="AX137">
        <v>667</v>
      </c>
      <c r="AY137">
        <v>824</v>
      </c>
      <c r="AZ137">
        <v>980</v>
      </c>
      <c r="BA137">
        <v>267</v>
      </c>
    </row>
    <row r="138" spans="1:53">
      <c r="A138" t="s">
        <v>189</v>
      </c>
      <c r="B138">
        <v>269</v>
      </c>
      <c r="C138" t="s">
        <v>671</v>
      </c>
      <c r="D138">
        <v>14100</v>
      </c>
      <c r="E138">
        <v>16240</v>
      </c>
      <c r="F138">
        <v>20420</v>
      </c>
      <c r="G138">
        <v>24600</v>
      </c>
      <c r="H138">
        <v>28780</v>
      </c>
      <c r="I138">
        <v>32960</v>
      </c>
      <c r="J138">
        <v>37140</v>
      </c>
      <c r="K138">
        <v>41320</v>
      </c>
      <c r="L138">
        <v>14100</v>
      </c>
      <c r="M138">
        <v>16100</v>
      </c>
      <c r="N138">
        <v>18100</v>
      </c>
      <c r="O138">
        <v>20100</v>
      </c>
      <c r="P138">
        <v>21750</v>
      </c>
      <c r="Q138">
        <v>23350</v>
      </c>
      <c r="R138">
        <v>24950</v>
      </c>
      <c r="S138">
        <v>26550</v>
      </c>
      <c r="T138">
        <v>12060</v>
      </c>
      <c r="U138">
        <v>16240</v>
      </c>
      <c r="V138">
        <v>20420</v>
      </c>
      <c r="W138">
        <v>24600</v>
      </c>
      <c r="X138">
        <v>28780</v>
      </c>
      <c r="Y138">
        <v>32960</v>
      </c>
      <c r="Z138">
        <v>37140</v>
      </c>
      <c r="AA138">
        <v>41320</v>
      </c>
      <c r="AR138" t="s">
        <v>288</v>
      </c>
      <c r="AT138" t="s">
        <v>673</v>
      </c>
      <c r="AU138">
        <v>352</v>
      </c>
      <c r="AV138">
        <v>377</v>
      </c>
      <c r="AW138">
        <v>510</v>
      </c>
      <c r="AX138">
        <v>667</v>
      </c>
      <c r="AY138">
        <v>824</v>
      </c>
      <c r="AZ138">
        <v>980</v>
      </c>
      <c r="BA138">
        <v>269</v>
      </c>
    </row>
    <row r="139" spans="1:53">
      <c r="A139" t="s">
        <v>190</v>
      </c>
      <c r="B139">
        <v>271</v>
      </c>
      <c r="C139" t="s">
        <v>674</v>
      </c>
      <c r="D139">
        <v>12060</v>
      </c>
      <c r="E139">
        <v>16240</v>
      </c>
      <c r="F139">
        <v>20420</v>
      </c>
      <c r="G139">
        <v>24600</v>
      </c>
      <c r="H139">
        <v>28780</v>
      </c>
      <c r="I139">
        <v>32960</v>
      </c>
      <c r="J139">
        <v>37140</v>
      </c>
      <c r="K139">
        <v>41320</v>
      </c>
      <c r="L139">
        <v>11400</v>
      </c>
      <c r="M139">
        <v>13000</v>
      </c>
      <c r="N139">
        <v>14650</v>
      </c>
      <c r="O139">
        <v>16250</v>
      </c>
      <c r="P139">
        <v>17550</v>
      </c>
      <c r="Q139">
        <v>18850</v>
      </c>
      <c r="R139">
        <v>20150</v>
      </c>
      <c r="S139">
        <v>21450</v>
      </c>
      <c r="T139">
        <v>12060</v>
      </c>
      <c r="U139">
        <v>16240</v>
      </c>
      <c r="V139">
        <v>20420</v>
      </c>
      <c r="W139">
        <v>24600</v>
      </c>
      <c r="X139">
        <v>28780</v>
      </c>
      <c r="Y139">
        <v>32960</v>
      </c>
      <c r="Z139">
        <v>37140</v>
      </c>
      <c r="AA139">
        <v>41320</v>
      </c>
      <c r="AR139" t="s">
        <v>288</v>
      </c>
      <c r="AT139" t="s">
        <v>676</v>
      </c>
      <c r="AU139">
        <v>301</v>
      </c>
      <c r="AV139">
        <v>353</v>
      </c>
      <c r="AW139">
        <v>510</v>
      </c>
      <c r="AX139">
        <v>667</v>
      </c>
      <c r="AY139">
        <v>824</v>
      </c>
      <c r="AZ139">
        <v>980</v>
      </c>
      <c r="BA139">
        <v>271</v>
      </c>
    </row>
    <row r="140" spans="1:53">
      <c r="A140" t="s">
        <v>192</v>
      </c>
      <c r="B140">
        <v>273</v>
      </c>
      <c r="C140" t="s">
        <v>677</v>
      </c>
      <c r="D140">
        <v>12060</v>
      </c>
      <c r="E140">
        <v>16240</v>
      </c>
      <c r="F140">
        <v>20420</v>
      </c>
      <c r="G140">
        <v>24600</v>
      </c>
      <c r="H140">
        <v>28780</v>
      </c>
      <c r="I140">
        <v>32960</v>
      </c>
      <c r="J140">
        <v>37140</v>
      </c>
      <c r="K140">
        <v>41320</v>
      </c>
      <c r="L140">
        <v>11400</v>
      </c>
      <c r="M140">
        <v>13000</v>
      </c>
      <c r="N140">
        <v>14650</v>
      </c>
      <c r="O140">
        <v>16250</v>
      </c>
      <c r="P140">
        <v>17550</v>
      </c>
      <c r="Q140">
        <v>18850</v>
      </c>
      <c r="R140">
        <v>20150</v>
      </c>
      <c r="S140">
        <v>21450</v>
      </c>
      <c r="T140">
        <v>12060</v>
      </c>
      <c r="U140">
        <v>16240</v>
      </c>
      <c r="V140">
        <v>20420</v>
      </c>
      <c r="W140">
        <v>24600</v>
      </c>
      <c r="X140">
        <v>28780</v>
      </c>
      <c r="Y140">
        <v>32960</v>
      </c>
      <c r="Z140">
        <v>37140</v>
      </c>
      <c r="AA140">
        <v>41320</v>
      </c>
      <c r="AR140" t="s">
        <v>288</v>
      </c>
      <c r="AT140" t="s">
        <v>679</v>
      </c>
      <c r="AU140">
        <v>301</v>
      </c>
      <c r="AV140">
        <v>353</v>
      </c>
      <c r="AW140">
        <v>510</v>
      </c>
      <c r="AX140">
        <v>667</v>
      </c>
      <c r="AY140">
        <v>824</v>
      </c>
      <c r="AZ140">
        <v>980</v>
      </c>
      <c r="BA140">
        <v>273</v>
      </c>
    </row>
    <row r="141" spans="1:53">
      <c r="A141" t="s">
        <v>193</v>
      </c>
      <c r="B141">
        <v>275</v>
      </c>
      <c r="C141" t="s">
        <v>680</v>
      </c>
      <c r="D141">
        <v>12060</v>
      </c>
      <c r="E141">
        <v>16240</v>
      </c>
      <c r="F141">
        <v>20420</v>
      </c>
      <c r="G141">
        <v>24600</v>
      </c>
      <c r="H141">
        <v>28780</v>
      </c>
      <c r="I141">
        <v>32960</v>
      </c>
      <c r="J141">
        <v>37140</v>
      </c>
      <c r="K141">
        <v>41320</v>
      </c>
      <c r="L141">
        <v>11400</v>
      </c>
      <c r="M141">
        <v>13000</v>
      </c>
      <c r="N141">
        <v>14650</v>
      </c>
      <c r="O141">
        <v>16250</v>
      </c>
      <c r="P141">
        <v>17550</v>
      </c>
      <c r="Q141">
        <v>18850</v>
      </c>
      <c r="R141">
        <v>20150</v>
      </c>
      <c r="S141">
        <v>21450</v>
      </c>
      <c r="T141">
        <v>12060</v>
      </c>
      <c r="U141">
        <v>16240</v>
      </c>
      <c r="V141">
        <v>20420</v>
      </c>
      <c r="W141">
        <v>24600</v>
      </c>
      <c r="X141">
        <v>28780</v>
      </c>
      <c r="Y141">
        <v>32960</v>
      </c>
      <c r="Z141">
        <v>37140</v>
      </c>
      <c r="AA141">
        <v>41320</v>
      </c>
      <c r="AR141" t="s">
        <v>288</v>
      </c>
      <c r="AT141" t="s">
        <v>682</v>
      </c>
      <c r="AU141">
        <v>301</v>
      </c>
      <c r="AV141">
        <v>353</v>
      </c>
      <c r="AW141">
        <v>510</v>
      </c>
      <c r="AX141">
        <v>667</v>
      </c>
      <c r="AY141">
        <v>824</v>
      </c>
      <c r="AZ141">
        <v>980</v>
      </c>
      <c r="BA141">
        <v>275</v>
      </c>
    </row>
    <row r="142" spans="1:53">
      <c r="A142" t="s">
        <v>196</v>
      </c>
      <c r="B142">
        <v>277</v>
      </c>
      <c r="C142" t="s">
        <v>683</v>
      </c>
      <c r="D142">
        <v>12060</v>
      </c>
      <c r="E142">
        <v>16240</v>
      </c>
      <c r="F142">
        <v>20420</v>
      </c>
      <c r="G142">
        <v>24600</v>
      </c>
      <c r="H142">
        <v>28780</v>
      </c>
      <c r="I142">
        <v>32960</v>
      </c>
      <c r="J142">
        <v>37140</v>
      </c>
      <c r="K142">
        <v>41320</v>
      </c>
      <c r="L142">
        <v>11400</v>
      </c>
      <c r="M142">
        <v>13000</v>
      </c>
      <c r="N142">
        <v>14650</v>
      </c>
      <c r="O142">
        <v>16250</v>
      </c>
      <c r="P142">
        <v>17550</v>
      </c>
      <c r="Q142">
        <v>18850</v>
      </c>
      <c r="R142">
        <v>20150</v>
      </c>
      <c r="S142">
        <v>21450</v>
      </c>
      <c r="T142">
        <v>12060</v>
      </c>
      <c r="U142">
        <v>16240</v>
      </c>
      <c r="V142">
        <v>20420</v>
      </c>
      <c r="W142">
        <v>24600</v>
      </c>
      <c r="X142">
        <v>28780</v>
      </c>
      <c r="Y142">
        <v>32960</v>
      </c>
      <c r="Z142">
        <v>37140</v>
      </c>
      <c r="AA142">
        <v>41320</v>
      </c>
      <c r="AR142" t="s">
        <v>288</v>
      </c>
      <c r="AT142" t="s">
        <v>685</v>
      </c>
      <c r="AU142">
        <v>301</v>
      </c>
      <c r="AV142">
        <v>353</v>
      </c>
      <c r="AW142">
        <v>510</v>
      </c>
      <c r="AX142">
        <v>667</v>
      </c>
      <c r="AY142">
        <v>824</v>
      </c>
      <c r="AZ142">
        <v>980</v>
      </c>
      <c r="BA142">
        <v>277</v>
      </c>
    </row>
    <row r="143" spans="1:53">
      <c r="A143" t="s">
        <v>197</v>
      </c>
      <c r="B143">
        <v>279</v>
      </c>
      <c r="C143" t="s">
        <v>686</v>
      </c>
      <c r="D143">
        <v>12060</v>
      </c>
      <c r="E143">
        <v>16240</v>
      </c>
      <c r="F143">
        <v>20420</v>
      </c>
      <c r="G143">
        <v>24600</v>
      </c>
      <c r="H143">
        <v>28780</v>
      </c>
      <c r="I143">
        <v>32960</v>
      </c>
      <c r="J143">
        <v>37140</v>
      </c>
      <c r="K143">
        <v>41320</v>
      </c>
      <c r="L143">
        <v>11400</v>
      </c>
      <c r="M143">
        <v>13000</v>
      </c>
      <c r="N143">
        <v>14650</v>
      </c>
      <c r="O143">
        <v>16250</v>
      </c>
      <c r="P143">
        <v>17550</v>
      </c>
      <c r="Q143">
        <v>18850</v>
      </c>
      <c r="R143">
        <v>20150</v>
      </c>
      <c r="S143">
        <v>21450</v>
      </c>
      <c r="T143">
        <v>12060</v>
      </c>
      <c r="U143">
        <v>16240</v>
      </c>
      <c r="V143">
        <v>20420</v>
      </c>
      <c r="W143">
        <v>24600</v>
      </c>
      <c r="X143">
        <v>28780</v>
      </c>
      <c r="Y143">
        <v>32960</v>
      </c>
      <c r="Z143">
        <v>37140</v>
      </c>
      <c r="AA143">
        <v>41320</v>
      </c>
      <c r="AR143" t="s">
        <v>288</v>
      </c>
      <c r="AT143" t="s">
        <v>688</v>
      </c>
      <c r="AU143">
        <v>301</v>
      </c>
      <c r="AV143">
        <v>353</v>
      </c>
      <c r="AW143">
        <v>510</v>
      </c>
      <c r="AX143">
        <v>667</v>
      </c>
      <c r="AY143">
        <v>824</v>
      </c>
      <c r="AZ143">
        <v>980</v>
      </c>
      <c r="BA143">
        <v>279</v>
      </c>
    </row>
    <row r="144" spans="1:53">
      <c r="A144" t="s">
        <v>198</v>
      </c>
      <c r="B144">
        <v>281</v>
      </c>
      <c r="C144" t="s">
        <v>689</v>
      </c>
      <c r="D144">
        <v>12750</v>
      </c>
      <c r="E144">
        <v>16240</v>
      </c>
      <c r="F144">
        <v>20420</v>
      </c>
      <c r="G144">
        <v>24600</v>
      </c>
      <c r="H144">
        <v>28780</v>
      </c>
      <c r="I144">
        <v>32960</v>
      </c>
      <c r="J144">
        <v>37140</v>
      </c>
      <c r="K144">
        <v>41320</v>
      </c>
      <c r="L144">
        <v>12750</v>
      </c>
      <c r="M144">
        <v>14600</v>
      </c>
      <c r="N144">
        <v>16400</v>
      </c>
      <c r="O144">
        <v>18200</v>
      </c>
      <c r="P144">
        <v>19700</v>
      </c>
      <c r="Q144">
        <v>21150</v>
      </c>
      <c r="R144">
        <v>22600</v>
      </c>
      <c r="S144">
        <v>24050</v>
      </c>
      <c r="T144">
        <v>12060</v>
      </c>
      <c r="U144">
        <v>16240</v>
      </c>
      <c r="V144">
        <v>20420</v>
      </c>
      <c r="W144">
        <v>24600</v>
      </c>
      <c r="X144">
        <v>28780</v>
      </c>
      <c r="Y144">
        <v>32960</v>
      </c>
      <c r="Z144">
        <v>37140</v>
      </c>
      <c r="AA144">
        <v>41320</v>
      </c>
      <c r="AR144" t="s">
        <v>288</v>
      </c>
      <c r="AT144" t="s">
        <v>691</v>
      </c>
      <c r="AU144">
        <v>318</v>
      </c>
      <c r="AV144">
        <v>353</v>
      </c>
      <c r="AW144">
        <v>510</v>
      </c>
      <c r="AX144">
        <v>667</v>
      </c>
      <c r="AY144">
        <v>824</v>
      </c>
      <c r="AZ144">
        <v>980</v>
      </c>
      <c r="BA144">
        <v>281</v>
      </c>
    </row>
    <row r="145" spans="1:53">
      <c r="A145" t="s">
        <v>194</v>
      </c>
      <c r="B145">
        <v>283</v>
      </c>
      <c r="C145" t="s">
        <v>692</v>
      </c>
      <c r="D145">
        <v>12060</v>
      </c>
      <c r="E145">
        <v>16240</v>
      </c>
      <c r="F145">
        <v>20420</v>
      </c>
      <c r="G145">
        <v>24600</v>
      </c>
      <c r="H145">
        <v>28780</v>
      </c>
      <c r="I145">
        <v>32960</v>
      </c>
      <c r="J145">
        <v>37140</v>
      </c>
      <c r="K145">
        <v>41320</v>
      </c>
      <c r="L145">
        <v>11400</v>
      </c>
      <c r="M145">
        <v>13000</v>
      </c>
      <c r="N145">
        <v>14650</v>
      </c>
      <c r="O145">
        <v>16250</v>
      </c>
      <c r="P145">
        <v>17550</v>
      </c>
      <c r="Q145">
        <v>18850</v>
      </c>
      <c r="R145">
        <v>20150</v>
      </c>
      <c r="S145">
        <v>21450</v>
      </c>
      <c r="T145">
        <v>12060</v>
      </c>
      <c r="U145">
        <v>16240</v>
      </c>
      <c r="V145">
        <v>20420</v>
      </c>
      <c r="W145">
        <v>24600</v>
      </c>
      <c r="X145">
        <v>28780</v>
      </c>
      <c r="Y145">
        <v>32960</v>
      </c>
      <c r="Z145">
        <v>37140</v>
      </c>
      <c r="AA145">
        <v>41320</v>
      </c>
      <c r="AR145" t="s">
        <v>288</v>
      </c>
      <c r="AT145" t="s">
        <v>694</v>
      </c>
      <c r="AU145">
        <v>301</v>
      </c>
      <c r="AV145">
        <v>353</v>
      </c>
      <c r="AW145">
        <v>510</v>
      </c>
      <c r="AX145">
        <v>667</v>
      </c>
      <c r="AY145">
        <v>824</v>
      </c>
      <c r="AZ145">
        <v>980</v>
      </c>
      <c r="BA145">
        <v>283</v>
      </c>
    </row>
    <row r="146" spans="1:53">
      <c r="A146" t="s">
        <v>199</v>
      </c>
      <c r="B146">
        <v>285</v>
      </c>
      <c r="C146" t="s">
        <v>695</v>
      </c>
      <c r="D146">
        <v>12200</v>
      </c>
      <c r="E146">
        <v>16240</v>
      </c>
      <c r="F146">
        <v>20420</v>
      </c>
      <c r="G146">
        <v>24600</v>
      </c>
      <c r="H146">
        <v>28780</v>
      </c>
      <c r="I146">
        <v>32960</v>
      </c>
      <c r="J146">
        <v>37140</v>
      </c>
      <c r="K146">
        <v>41320</v>
      </c>
      <c r="L146">
        <v>12200</v>
      </c>
      <c r="M146">
        <v>13950</v>
      </c>
      <c r="N146">
        <v>15700</v>
      </c>
      <c r="O146">
        <v>17400</v>
      </c>
      <c r="P146">
        <v>18800</v>
      </c>
      <c r="Q146">
        <v>20200</v>
      </c>
      <c r="R146">
        <v>21600</v>
      </c>
      <c r="S146">
        <v>23000</v>
      </c>
      <c r="T146">
        <v>12060</v>
      </c>
      <c r="U146">
        <v>16240</v>
      </c>
      <c r="V146">
        <v>20420</v>
      </c>
      <c r="W146">
        <v>24600</v>
      </c>
      <c r="X146">
        <v>28780</v>
      </c>
      <c r="Y146">
        <v>32960</v>
      </c>
      <c r="Z146">
        <v>37140</v>
      </c>
      <c r="AA146">
        <v>41320</v>
      </c>
      <c r="AR146" t="s">
        <v>288</v>
      </c>
      <c r="AT146" t="s">
        <v>697</v>
      </c>
      <c r="AU146">
        <v>305</v>
      </c>
      <c r="AV146">
        <v>353</v>
      </c>
      <c r="AW146">
        <v>510</v>
      </c>
      <c r="AX146">
        <v>667</v>
      </c>
      <c r="AY146">
        <v>824</v>
      </c>
      <c r="AZ146">
        <v>980</v>
      </c>
      <c r="BA146">
        <v>285</v>
      </c>
    </row>
    <row r="147" spans="1:53">
      <c r="A147" t="s">
        <v>200</v>
      </c>
      <c r="B147">
        <v>287</v>
      </c>
      <c r="C147" t="s">
        <v>698</v>
      </c>
      <c r="D147">
        <v>13600</v>
      </c>
      <c r="E147">
        <v>16240</v>
      </c>
      <c r="F147">
        <v>20420</v>
      </c>
      <c r="G147">
        <v>24600</v>
      </c>
      <c r="H147">
        <v>28780</v>
      </c>
      <c r="I147">
        <v>32960</v>
      </c>
      <c r="J147">
        <v>37140</v>
      </c>
      <c r="K147">
        <v>41320</v>
      </c>
      <c r="L147">
        <v>13600</v>
      </c>
      <c r="M147">
        <v>15550</v>
      </c>
      <c r="N147">
        <v>17500</v>
      </c>
      <c r="O147">
        <v>19400</v>
      </c>
      <c r="P147">
        <v>21000</v>
      </c>
      <c r="Q147">
        <v>22550</v>
      </c>
      <c r="R147">
        <v>24100</v>
      </c>
      <c r="S147">
        <v>25650</v>
      </c>
      <c r="T147">
        <v>12060</v>
      </c>
      <c r="U147">
        <v>16240</v>
      </c>
      <c r="V147">
        <v>20420</v>
      </c>
      <c r="W147">
        <v>24600</v>
      </c>
      <c r="X147">
        <v>28780</v>
      </c>
      <c r="Y147">
        <v>32960</v>
      </c>
      <c r="Z147">
        <v>37140</v>
      </c>
      <c r="AA147">
        <v>41320</v>
      </c>
      <c r="AR147" t="s">
        <v>288</v>
      </c>
      <c r="AT147" t="s">
        <v>700</v>
      </c>
      <c r="AU147">
        <v>340</v>
      </c>
      <c r="AV147">
        <v>364</v>
      </c>
      <c r="AW147">
        <v>510</v>
      </c>
      <c r="AX147">
        <v>667</v>
      </c>
      <c r="AY147">
        <v>824</v>
      </c>
      <c r="AZ147">
        <v>980</v>
      </c>
      <c r="BA147">
        <v>287</v>
      </c>
    </row>
    <row r="148" spans="1:53">
      <c r="A148" t="s">
        <v>201</v>
      </c>
      <c r="B148">
        <v>289</v>
      </c>
      <c r="C148" t="s">
        <v>701</v>
      </c>
      <c r="D148">
        <v>12400</v>
      </c>
      <c r="E148">
        <v>16240</v>
      </c>
      <c r="F148">
        <v>20420</v>
      </c>
      <c r="G148">
        <v>24600</v>
      </c>
      <c r="H148">
        <v>28780</v>
      </c>
      <c r="I148">
        <v>32960</v>
      </c>
      <c r="J148">
        <v>37140</v>
      </c>
      <c r="K148">
        <v>41320</v>
      </c>
      <c r="L148">
        <v>12400</v>
      </c>
      <c r="M148">
        <v>14150</v>
      </c>
      <c r="N148">
        <v>15900</v>
      </c>
      <c r="O148">
        <v>17650</v>
      </c>
      <c r="P148">
        <v>19100</v>
      </c>
      <c r="Q148">
        <v>20500</v>
      </c>
      <c r="R148">
        <v>21900</v>
      </c>
      <c r="S148">
        <v>23300</v>
      </c>
      <c r="T148">
        <v>12060</v>
      </c>
      <c r="U148">
        <v>16240</v>
      </c>
      <c r="V148">
        <v>20420</v>
      </c>
      <c r="W148">
        <v>24600</v>
      </c>
      <c r="X148">
        <v>28780</v>
      </c>
      <c r="Y148">
        <v>32960</v>
      </c>
      <c r="Z148">
        <v>37140</v>
      </c>
      <c r="AA148">
        <v>41320</v>
      </c>
      <c r="AR148" t="s">
        <v>288</v>
      </c>
      <c r="AT148" t="s">
        <v>703</v>
      </c>
      <c r="AU148">
        <v>310</v>
      </c>
      <c r="AV148">
        <v>353</v>
      </c>
      <c r="AW148">
        <v>510</v>
      </c>
      <c r="AX148">
        <v>667</v>
      </c>
      <c r="AY148">
        <v>824</v>
      </c>
      <c r="AZ148">
        <v>980</v>
      </c>
      <c r="BA148">
        <v>289</v>
      </c>
    </row>
    <row r="149" spans="1:53">
      <c r="A149" t="s">
        <v>56</v>
      </c>
      <c r="B149">
        <v>291</v>
      </c>
      <c r="C149" t="s">
        <v>2399</v>
      </c>
      <c r="D149">
        <v>15050</v>
      </c>
      <c r="E149">
        <v>17200</v>
      </c>
      <c r="F149">
        <v>20420</v>
      </c>
      <c r="G149">
        <v>24600</v>
      </c>
      <c r="H149">
        <v>28780</v>
      </c>
      <c r="I149">
        <v>32960</v>
      </c>
      <c r="J149">
        <v>37140</v>
      </c>
      <c r="K149">
        <v>41320</v>
      </c>
      <c r="L149">
        <v>15050</v>
      </c>
      <c r="M149">
        <v>17200</v>
      </c>
      <c r="N149">
        <v>19350</v>
      </c>
      <c r="O149">
        <v>21450</v>
      </c>
      <c r="P149">
        <v>23200</v>
      </c>
      <c r="Q149">
        <v>24900</v>
      </c>
      <c r="R149">
        <v>26600</v>
      </c>
      <c r="S149">
        <v>28350</v>
      </c>
      <c r="T149">
        <v>12060</v>
      </c>
      <c r="U149">
        <v>16240</v>
      </c>
      <c r="V149">
        <v>20420</v>
      </c>
      <c r="W149">
        <v>24600</v>
      </c>
      <c r="X149">
        <v>28780</v>
      </c>
      <c r="Y149">
        <v>32960</v>
      </c>
      <c r="Z149">
        <v>37140</v>
      </c>
      <c r="AA149">
        <v>41320</v>
      </c>
      <c r="AR149" t="s">
        <v>288</v>
      </c>
      <c r="AT149" t="s">
        <v>705</v>
      </c>
      <c r="AU149">
        <v>376</v>
      </c>
      <c r="AV149">
        <v>403</v>
      </c>
      <c r="AW149">
        <v>510</v>
      </c>
      <c r="AX149">
        <v>667</v>
      </c>
      <c r="AY149">
        <v>824</v>
      </c>
      <c r="AZ149">
        <v>980</v>
      </c>
      <c r="BA149">
        <v>291</v>
      </c>
    </row>
    <row r="150" spans="1:53">
      <c r="A150" t="s">
        <v>202</v>
      </c>
      <c r="B150">
        <v>293</v>
      </c>
      <c r="C150" t="s">
        <v>706</v>
      </c>
      <c r="D150">
        <v>12060</v>
      </c>
      <c r="E150">
        <v>16240</v>
      </c>
      <c r="F150">
        <v>20420</v>
      </c>
      <c r="G150">
        <v>24600</v>
      </c>
      <c r="H150">
        <v>28780</v>
      </c>
      <c r="I150">
        <v>32960</v>
      </c>
      <c r="J150">
        <v>37140</v>
      </c>
      <c r="K150">
        <v>41320</v>
      </c>
      <c r="L150">
        <v>11400</v>
      </c>
      <c r="M150">
        <v>13000</v>
      </c>
      <c r="N150">
        <v>14650</v>
      </c>
      <c r="O150">
        <v>16250</v>
      </c>
      <c r="P150">
        <v>17550</v>
      </c>
      <c r="Q150">
        <v>18850</v>
      </c>
      <c r="R150">
        <v>20150</v>
      </c>
      <c r="S150">
        <v>21450</v>
      </c>
      <c r="T150">
        <v>12060</v>
      </c>
      <c r="U150">
        <v>16240</v>
      </c>
      <c r="V150">
        <v>20420</v>
      </c>
      <c r="W150">
        <v>24600</v>
      </c>
      <c r="X150">
        <v>28780</v>
      </c>
      <c r="Y150">
        <v>32960</v>
      </c>
      <c r="Z150">
        <v>37140</v>
      </c>
      <c r="AA150">
        <v>41320</v>
      </c>
      <c r="AR150" t="s">
        <v>288</v>
      </c>
      <c r="AT150" t="s">
        <v>708</v>
      </c>
      <c r="AU150">
        <v>301</v>
      </c>
      <c r="AV150">
        <v>353</v>
      </c>
      <c r="AW150">
        <v>510</v>
      </c>
      <c r="AX150">
        <v>667</v>
      </c>
      <c r="AY150">
        <v>824</v>
      </c>
      <c r="AZ150">
        <v>980</v>
      </c>
      <c r="BA150">
        <v>293</v>
      </c>
    </row>
    <row r="151" spans="1:53">
      <c r="A151" t="s">
        <v>203</v>
      </c>
      <c r="B151">
        <v>295</v>
      </c>
      <c r="C151" t="s">
        <v>709</v>
      </c>
      <c r="D151">
        <v>14950</v>
      </c>
      <c r="E151">
        <v>17100</v>
      </c>
      <c r="F151">
        <v>20420</v>
      </c>
      <c r="G151">
        <v>24600</v>
      </c>
      <c r="H151">
        <v>28780</v>
      </c>
      <c r="I151">
        <v>32960</v>
      </c>
      <c r="J151">
        <v>37140</v>
      </c>
      <c r="K151">
        <v>41320</v>
      </c>
      <c r="L151">
        <v>14950</v>
      </c>
      <c r="M151">
        <v>17100</v>
      </c>
      <c r="N151">
        <v>19250</v>
      </c>
      <c r="O151">
        <v>21350</v>
      </c>
      <c r="P151">
        <v>23100</v>
      </c>
      <c r="Q151">
        <v>24800</v>
      </c>
      <c r="R151">
        <v>26500</v>
      </c>
      <c r="S151">
        <v>28200</v>
      </c>
      <c r="T151">
        <v>12060</v>
      </c>
      <c r="U151">
        <v>16240</v>
      </c>
      <c r="V151">
        <v>20420</v>
      </c>
      <c r="W151">
        <v>24600</v>
      </c>
      <c r="X151">
        <v>28780</v>
      </c>
      <c r="Y151">
        <v>32960</v>
      </c>
      <c r="Z151">
        <v>37140</v>
      </c>
      <c r="AA151">
        <v>41320</v>
      </c>
      <c r="AR151" t="s">
        <v>288</v>
      </c>
      <c r="AT151" t="s">
        <v>711</v>
      </c>
      <c r="AU151">
        <v>373</v>
      </c>
      <c r="AV151">
        <v>400</v>
      </c>
      <c r="AW151">
        <v>510</v>
      </c>
      <c r="AX151">
        <v>667</v>
      </c>
      <c r="AY151">
        <v>824</v>
      </c>
      <c r="AZ151">
        <v>980</v>
      </c>
      <c r="BA151">
        <v>295</v>
      </c>
    </row>
    <row r="152" spans="1:53">
      <c r="A152" t="s">
        <v>204</v>
      </c>
      <c r="B152">
        <v>297</v>
      </c>
      <c r="C152" t="s">
        <v>712</v>
      </c>
      <c r="D152">
        <v>12060</v>
      </c>
      <c r="E152">
        <v>16240</v>
      </c>
      <c r="F152">
        <v>20420</v>
      </c>
      <c r="G152">
        <v>24600</v>
      </c>
      <c r="H152">
        <v>28780</v>
      </c>
      <c r="I152">
        <v>32960</v>
      </c>
      <c r="J152">
        <v>37140</v>
      </c>
      <c r="K152">
        <v>41320</v>
      </c>
      <c r="L152">
        <v>11400</v>
      </c>
      <c r="M152">
        <v>13000</v>
      </c>
      <c r="N152">
        <v>14650</v>
      </c>
      <c r="O152">
        <v>16250</v>
      </c>
      <c r="P152">
        <v>17550</v>
      </c>
      <c r="Q152">
        <v>18850</v>
      </c>
      <c r="R152">
        <v>20150</v>
      </c>
      <c r="S152">
        <v>21450</v>
      </c>
      <c r="T152">
        <v>12060</v>
      </c>
      <c r="U152">
        <v>16240</v>
      </c>
      <c r="V152">
        <v>20420</v>
      </c>
      <c r="W152">
        <v>24600</v>
      </c>
      <c r="X152">
        <v>28780</v>
      </c>
      <c r="Y152">
        <v>32960</v>
      </c>
      <c r="Z152">
        <v>37140</v>
      </c>
      <c r="AA152">
        <v>41320</v>
      </c>
      <c r="AR152" t="s">
        <v>288</v>
      </c>
      <c r="AT152" t="s">
        <v>714</v>
      </c>
      <c r="AU152">
        <v>301</v>
      </c>
      <c r="AV152">
        <v>353</v>
      </c>
      <c r="AW152">
        <v>510</v>
      </c>
      <c r="AX152">
        <v>667</v>
      </c>
      <c r="AY152">
        <v>824</v>
      </c>
      <c r="AZ152">
        <v>980</v>
      </c>
      <c r="BA152">
        <v>297</v>
      </c>
    </row>
    <row r="153" spans="1:53">
      <c r="A153" t="s">
        <v>205</v>
      </c>
      <c r="B153">
        <v>299</v>
      </c>
      <c r="C153" t="s">
        <v>715</v>
      </c>
      <c r="D153">
        <v>13400</v>
      </c>
      <c r="E153">
        <v>16240</v>
      </c>
      <c r="F153">
        <v>20420</v>
      </c>
      <c r="G153">
        <v>24600</v>
      </c>
      <c r="H153">
        <v>28780</v>
      </c>
      <c r="I153">
        <v>32960</v>
      </c>
      <c r="J153">
        <v>37140</v>
      </c>
      <c r="K153">
        <v>41320</v>
      </c>
      <c r="L153">
        <v>13400</v>
      </c>
      <c r="M153">
        <v>15300</v>
      </c>
      <c r="N153">
        <v>17200</v>
      </c>
      <c r="O153">
        <v>19100</v>
      </c>
      <c r="P153">
        <v>20650</v>
      </c>
      <c r="Q153">
        <v>22200</v>
      </c>
      <c r="R153">
        <v>23700</v>
      </c>
      <c r="S153">
        <v>25250</v>
      </c>
      <c r="T153">
        <v>12060</v>
      </c>
      <c r="U153">
        <v>16240</v>
      </c>
      <c r="V153">
        <v>20420</v>
      </c>
      <c r="W153">
        <v>24600</v>
      </c>
      <c r="X153">
        <v>28780</v>
      </c>
      <c r="Y153">
        <v>32960</v>
      </c>
      <c r="Z153">
        <v>37140</v>
      </c>
      <c r="AA153">
        <v>41320</v>
      </c>
      <c r="AR153" t="s">
        <v>288</v>
      </c>
      <c r="AT153" t="s">
        <v>717</v>
      </c>
      <c r="AU153">
        <v>335</v>
      </c>
      <c r="AV153">
        <v>358</v>
      </c>
      <c r="AW153">
        <v>510</v>
      </c>
      <c r="AX153">
        <v>667</v>
      </c>
      <c r="AY153">
        <v>824</v>
      </c>
      <c r="AZ153">
        <v>980</v>
      </c>
      <c r="BA153">
        <v>299</v>
      </c>
    </row>
    <row r="154" spans="1:53">
      <c r="A154" t="s">
        <v>206</v>
      </c>
      <c r="B154">
        <v>301</v>
      </c>
      <c r="C154" t="s">
        <v>718</v>
      </c>
      <c r="D154">
        <v>14850</v>
      </c>
      <c r="E154">
        <v>17000</v>
      </c>
      <c r="F154">
        <v>20420</v>
      </c>
      <c r="G154">
        <v>24600</v>
      </c>
      <c r="H154">
        <v>28780</v>
      </c>
      <c r="I154">
        <v>32960</v>
      </c>
      <c r="J154">
        <v>37140</v>
      </c>
      <c r="K154">
        <v>41320</v>
      </c>
      <c r="L154">
        <v>14850</v>
      </c>
      <c r="M154">
        <v>17000</v>
      </c>
      <c r="N154">
        <v>19100</v>
      </c>
      <c r="O154">
        <v>21200</v>
      </c>
      <c r="P154">
        <v>22900</v>
      </c>
      <c r="Q154">
        <v>24600</v>
      </c>
      <c r="R154">
        <v>26300</v>
      </c>
      <c r="S154">
        <v>28000</v>
      </c>
      <c r="T154">
        <v>12060</v>
      </c>
      <c r="U154">
        <v>16240</v>
      </c>
      <c r="V154">
        <v>20420</v>
      </c>
      <c r="W154">
        <v>24600</v>
      </c>
      <c r="X154">
        <v>28780</v>
      </c>
      <c r="Y154">
        <v>32960</v>
      </c>
      <c r="Z154">
        <v>37140</v>
      </c>
      <c r="AA154">
        <v>41320</v>
      </c>
      <c r="AR154" t="s">
        <v>288</v>
      </c>
      <c r="AT154" t="s">
        <v>720</v>
      </c>
      <c r="AU154">
        <v>371</v>
      </c>
      <c r="AV154">
        <v>398</v>
      </c>
      <c r="AW154">
        <v>510</v>
      </c>
      <c r="AX154">
        <v>667</v>
      </c>
      <c r="AY154">
        <v>824</v>
      </c>
      <c r="AZ154">
        <v>980</v>
      </c>
      <c r="BA154">
        <v>301</v>
      </c>
    </row>
    <row r="155" spans="1:53">
      <c r="A155" t="s">
        <v>68</v>
      </c>
      <c r="B155">
        <v>303</v>
      </c>
      <c r="C155" t="s">
        <v>2400</v>
      </c>
      <c r="D155">
        <v>12300</v>
      </c>
      <c r="E155">
        <v>16240</v>
      </c>
      <c r="F155">
        <v>20420</v>
      </c>
      <c r="G155">
        <v>24600</v>
      </c>
      <c r="H155">
        <v>28780</v>
      </c>
      <c r="I155">
        <v>32960</v>
      </c>
      <c r="J155">
        <v>37140</v>
      </c>
      <c r="K155">
        <v>41320</v>
      </c>
      <c r="L155">
        <v>12300</v>
      </c>
      <c r="M155">
        <v>14050</v>
      </c>
      <c r="N155">
        <v>15800</v>
      </c>
      <c r="O155">
        <v>17550</v>
      </c>
      <c r="P155">
        <v>19000</v>
      </c>
      <c r="Q155">
        <v>20400</v>
      </c>
      <c r="R155">
        <v>21800</v>
      </c>
      <c r="S155">
        <v>23200</v>
      </c>
      <c r="T155">
        <v>12060</v>
      </c>
      <c r="U155">
        <v>16240</v>
      </c>
      <c r="V155">
        <v>20420</v>
      </c>
      <c r="W155">
        <v>24600</v>
      </c>
      <c r="X155">
        <v>28780</v>
      </c>
      <c r="Y155">
        <v>32960</v>
      </c>
      <c r="Z155">
        <v>37140</v>
      </c>
      <c r="AA155">
        <v>41320</v>
      </c>
      <c r="AR155" t="s">
        <v>288</v>
      </c>
      <c r="AT155" t="s">
        <v>722</v>
      </c>
      <c r="AU155">
        <v>307</v>
      </c>
      <c r="AV155">
        <v>353</v>
      </c>
      <c r="AW155">
        <v>510</v>
      </c>
      <c r="AX155">
        <v>667</v>
      </c>
      <c r="AY155">
        <v>824</v>
      </c>
      <c r="AZ155">
        <v>980</v>
      </c>
      <c r="BA155">
        <v>303</v>
      </c>
    </row>
    <row r="156" spans="1:53">
      <c r="A156" t="s">
        <v>207</v>
      </c>
      <c r="B156">
        <v>305</v>
      </c>
      <c r="C156" t="s">
        <v>2408</v>
      </c>
      <c r="D156">
        <v>12060</v>
      </c>
      <c r="E156">
        <v>16240</v>
      </c>
      <c r="F156">
        <v>20420</v>
      </c>
      <c r="G156">
        <v>24600</v>
      </c>
      <c r="H156">
        <v>28780</v>
      </c>
      <c r="I156">
        <v>32960</v>
      </c>
      <c r="J156">
        <v>37140</v>
      </c>
      <c r="K156">
        <v>41320</v>
      </c>
      <c r="L156">
        <v>11400</v>
      </c>
      <c r="M156">
        <v>13000</v>
      </c>
      <c r="N156">
        <v>14650</v>
      </c>
      <c r="O156">
        <v>16250</v>
      </c>
      <c r="P156">
        <v>17550</v>
      </c>
      <c r="Q156">
        <v>18850</v>
      </c>
      <c r="R156">
        <v>20150</v>
      </c>
      <c r="S156">
        <v>21450</v>
      </c>
      <c r="T156">
        <v>12060</v>
      </c>
      <c r="U156">
        <v>16240</v>
      </c>
      <c r="V156">
        <v>20420</v>
      </c>
      <c r="W156">
        <v>24600</v>
      </c>
      <c r="X156">
        <v>28780</v>
      </c>
      <c r="Y156">
        <v>32960</v>
      </c>
      <c r="Z156">
        <v>37140</v>
      </c>
      <c r="AA156">
        <v>41320</v>
      </c>
      <c r="AR156" t="s">
        <v>288</v>
      </c>
      <c r="AT156" t="s">
        <v>725</v>
      </c>
      <c r="AU156">
        <v>301</v>
      </c>
      <c r="AV156">
        <v>353</v>
      </c>
      <c r="AW156">
        <v>510</v>
      </c>
      <c r="AX156">
        <v>667</v>
      </c>
      <c r="AY156">
        <v>824</v>
      </c>
      <c r="AZ156">
        <v>980</v>
      </c>
      <c r="BA156">
        <v>305</v>
      </c>
    </row>
    <row r="157" spans="1:53">
      <c r="A157" t="s">
        <v>214</v>
      </c>
      <c r="B157">
        <v>307</v>
      </c>
      <c r="C157" t="s">
        <v>726</v>
      </c>
      <c r="D157">
        <v>12060</v>
      </c>
      <c r="E157">
        <v>16240</v>
      </c>
      <c r="F157">
        <v>20420</v>
      </c>
      <c r="G157">
        <v>24600</v>
      </c>
      <c r="H157">
        <v>28780</v>
      </c>
      <c r="I157">
        <v>32960</v>
      </c>
      <c r="J157">
        <v>37140</v>
      </c>
      <c r="K157">
        <v>41320</v>
      </c>
      <c r="L157">
        <v>11400</v>
      </c>
      <c r="M157">
        <v>13000</v>
      </c>
      <c r="N157">
        <v>14650</v>
      </c>
      <c r="O157">
        <v>16250</v>
      </c>
      <c r="P157">
        <v>17550</v>
      </c>
      <c r="Q157">
        <v>18850</v>
      </c>
      <c r="R157">
        <v>20150</v>
      </c>
      <c r="S157">
        <v>21450</v>
      </c>
      <c r="T157">
        <v>12060</v>
      </c>
      <c r="U157">
        <v>16240</v>
      </c>
      <c r="V157">
        <v>20420</v>
      </c>
      <c r="W157">
        <v>24600</v>
      </c>
      <c r="X157">
        <v>28780</v>
      </c>
      <c r="Y157">
        <v>32960</v>
      </c>
      <c r="Z157">
        <v>37140</v>
      </c>
      <c r="AA157">
        <v>41320</v>
      </c>
      <c r="AR157" t="s">
        <v>288</v>
      </c>
      <c r="AT157" t="s">
        <v>728</v>
      </c>
      <c r="AU157">
        <v>301</v>
      </c>
      <c r="AV157">
        <v>353</v>
      </c>
      <c r="AW157">
        <v>510</v>
      </c>
      <c r="AX157">
        <v>667</v>
      </c>
      <c r="AY157">
        <v>824</v>
      </c>
      <c r="AZ157">
        <v>980</v>
      </c>
      <c r="BA157">
        <v>307</v>
      </c>
    </row>
    <row r="158" spans="1:53">
      <c r="A158" t="s">
        <v>90</v>
      </c>
      <c r="B158">
        <v>309</v>
      </c>
      <c r="C158" t="s">
        <v>2409</v>
      </c>
      <c r="D158">
        <v>12060</v>
      </c>
      <c r="E158">
        <v>16240</v>
      </c>
      <c r="F158">
        <v>20420</v>
      </c>
      <c r="G158">
        <v>24600</v>
      </c>
      <c r="H158">
        <v>28780</v>
      </c>
      <c r="I158">
        <v>32960</v>
      </c>
      <c r="J158">
        <v>37140</v>
      </c>
      <c r="K158">
        <v>41320</v>
      </c>
      <c r="L158">
        <v>11800</v>
      </c>
      <c r="M158">
        <v>13450</v>
      </c>
      <c r="N158">
        <v>15150</v>
      </c>
      <c r="O158">
        <v>16800</v>
      </c>
      <c r="P158">
        <v>18150</v>
      </c>
      <c r="Q158">
        <v>19500</v>
      </c>
      <c r="R158">
        <v>20850</v>
      </c>
      <c r="S158">
        <v>22200</v>
      </c>
      <c r="T158">
        <v>12060</v>
      </c>
      <c r="U158">
        <v>16240</v>
      </c>
      <c r="V158">
        <v>20420</v>
      </c>
      <c r="W158">
        <v>24600</v>
      </c>
      <c r="X158">
        <v>28780</v>
      </c>
      <c r="Y158">
        <v>32960</v>
      </c>
      <c r="Z158">
        <v>37140</v>
      </c>
      <c r="AA158">
        <v>41320</v>
      </c>
      <c r="AR158" t="s">
        <v>288</v>
      </c>
      <c r="AT158" t="s">
        <v>731</v>
      </c>
      <c r="AU158">
        <v>301</v>
      </c>
      <c r="AV158">
        <v>353</v>
      </c>
      <c r="AW158">
        <v>510</v>
      </c>
      <c r="AX158">
        <v>667</v>
      </c>
      <c r="AY158">
        <v>824</v>
      </c>
      <c r="AZ158">
        <v>980</v>
      </c>
      <c r="BA158">
        <v>309</v>
      </c>
    </row>
    <row r="159" spans="1:53">
      <c r="A159" t="s">
        <v>215</v>
      </c>
      <c r="B159">
        <v>311</v>
      </c>
      <c r="C159" t="s">
        <v>732</v>
      </c>
      <c r="D159">
        <v>12150</v>
      </c>
      <c r="E159">
        <v>16240</v>
      </c>
      <c r="F159">
        <v>20420</v>
      </c>
      <c r="G159">
        <v>24600</v>
      </c>
      <c r="H159">
        <v>28780</v>
      </c>
      <c r="I159">
        <v>32960</v>
      </c>
      <c r="J159">
        <v>37140</v>
      </c>
      <c r="K159">
        <v>41320</v>
      </c>
      <c r="L159">
        <v>12150</v>
      </c>
      <c r="M159">
        <v>13900</v>
      </c>
      <c r="N159">
        <v>15650</v>
      </c>
      <c r="O159">
        <v>17350</v>
      </c>
      <c r="P159">
        <v>18750</v>
      </c>
      <c r="Q159">
        <v>20150</v>
      </c>
      <c r="R159">
        <v>21550</v>
      </c>
      <c r="S159">
        <v>22950</v>
      </c>
      <c r="T159">
        <v>12060</v>
      </c>
      <c r="U159">
        <v>16240</v>
      </c>
      <c r="V159">
        <v>20420</v>
      </c>
      <c r="W159">
        <v>24600</v>
      </c>
      <c r="X159">
        <v>28780</v>
      </c>
      <c r="Y159">
        <v>32960</v>
      </c>
      <c r="Z159">
        <v>37140</v>
      </c>
      <c r="AA159">
        <v>41320</v>
      </c>
      <c r="AR159" t="s">
        <v>288</v>
      </c>
      <c r="AT159" t="s">
        <v>734</v>
      </c>
      <c r="AU159">
        <v>303</v>
      </c>
      <c r="AV159">
        <v>353</v>
      </c>
      <c r="AW159">
        <v>510</v>
      </c>
      <c r="AX159">
        <v>667</v>
      </c>
      <c r="AY159">
        <v>824</v>
      </c>
      <c r="AZ159">
        <v>980</v>
      </c>
      <c r="BA159">
        <v>311</v>
      </c>
    </row>
    <row r="160" spans="1:53">
      <c r="A160" t="s">
        <v>208</v>
      </c>
      <c r="B160">
        <v>313</v>
      </c>
      <c r="C160" t="s">
        <v>735</v>
      </c>
      <c r="D160">
        <v>12060</v>
      </c>
      <c r="E160">
        <v>16240</v>
      </c>
      <c r="F160">
        <v>20420</v>
      </c>
      <c r="G160">
        <v>24600</v>
      </c>
      <c r="H160">
        <v>28780</v>
      </c>
      <c r="I160">
        <v>32960</v>
      </c>
      <c r="J160">
        <v>37140</v>
      </c>
      <c r="K160">
        <v>41320</v>
      </c>
      <c r="L160">
        <v>11400</v>
      </c>
      <c r="M160">
        <v>13000</v>
      </c>
      <c r="N160">
        <v>14650</v>
      </c>
      <c r="O160">
        <v>16250</v>
      </c>
      <c r="P160">
        <v>17550</v>
      </c>
      <c r="Q160">
        <v>18850</v>
      </c>
      <c r="R160">
        <v>20150</v>
      </c>
      <c r="S160">
        <v>21450</v>
      </c>
      <c r="T160">
        <v>12060</v>
      </c>
      <c r="U160">
        <v>16240</v>
      </c>
      <c r="V160">
        <v>20420</v>
      </c>
      <c r="W160">
        <v>24600</v>
      </c>
      <c r="X160">
        <v>28780</v>
      </c>
      <c r="Y160">
        <v>32960</v>
      </c>
      <c r="Z160">
        <v>37140</v>
      </c>
      <c r="AA160">
        <v>41320</v>
      </c>
      <c r="AR160" t="s">
        <v>288</v>
      </c>
      <c r="AT160" t="s">
        <v>737</v>
      </c>
      <c r="AU160">
        <v>301</v>
      </c>
      <c r="AV160">
        <v>353</v>
      </c>
      <c r="AW160">
        <v>510</v>
      </c>
      <c r="AX160">
        <v>667</v>
      </c>
      <c r="AY160">
        <v>824</v>
      </c>
      <c r="AZ160">
        <v>980</v>
      </c>
      <c r="BA160">
        <v>313</v>
      </c>
    </row>
    <row r="161" spans="1:53">
      <c r="A161" t="s">
        <v>209</v>
      </c>
      <c r="B161">
        <v>315</v>
      </c>
      <c r="C161" t="s">
        <v>738</v>
      </c>
      <c r="D161">
        <v>12060</v>
      </c>
      <c r="E161">
        <v>16240</v>
      </c>
      <c r="F161">
        <v>20420</v>
      </c>
      <c r="G161">
        <v>24600</v>
      </c>
      <c r="H161">
        <v>28780</v>
      </c>
      <c r="I161">
        <v>32960</v>
      </c>
      <c r="J161">
        <v>37140</v>
      </c>
      <c r="K161">
        <v>41320</v>
      </c>
      <c r="L161">
        <v>11400</v>
      </c>
      <c r="M161">
        <v>13000</v>
      </c>
      <c r="N161">
        <v>14650</v>
      </c>
      <c r="O161">
        <v>16250</v>
      </c>
      <c r="P161">
        <v>17550</v>
      </c>
      <c r="Q161">
        <v>18850</v>
      </c>
      <c r="R161">
        <v>20150</v>
      </c>
      <c r="S161">
        <v>21450</v>
      </c>
      <c r="T161">
        <v>12060</v>
      </c>
      <c r="U161">
        <v>16240</v>
      </c>
      <c r="V161">
        <v>20420</v>
      </c>
      <c r="W161">
        <v>24600</v>
      </c>
      <c r="X161">
        <v>28780</v>
      </c>
      <c r="Y161">
        <v>32960</v>
      </c>
      <c r="Z161">
        <v>37140</v>
      </c>
      <c r="AA161">
        <v>41320</v>
      </c>
      <c r="AR161" t="s">
        <v>288</v>
      </c>
      <c r="AT161" t="s">
        <v>740</v>
      </c>
      <c r="AU161">
        <v>301</v>
      </c>
      <c r="AV161">
        <v>353</v>
      </c>
      <c r="AW161">
        <v>510</v>
      </c>
      <c r="AX161">
        <v>667</v>
      </c>
      <c r="AY161">
        <v>824</v>
      </c>
      <c r="AZ161">
        <v>980</v>
      </c>
      <c r="BA161">
        <v>315</v>
      </c>
    </row>
    <row r="162" spans="1:53">
      <c r="A162" t="s">
        <v>210</v>
      </c>
      <c r="B162">
        <v>317</v>
      </c>
      <c r="C162" t="s">
        <v>2410</v>
      </c>
      <c r="D162">
        <v>12060</v>
      </c>
      <c r="E162">
        <v>16240</v>
      </c>
      <c r="F162">
        <v>20420</v>
      </c>
      <c r="G162">
        <v>24600</v>
      </c>
      <c r="H162">
        <v>28780</v>
      </c>
      <c r="I162">
        <v>32960</v>
      </c>
      <c r="J162">
        <v>37140</v>
      </c>
      <c r="K162">
        <v>41320</v>
      </c>
      <c r="L162">
        <v>11800</v>
      </c>
      <c r="M162">
        <v>13500</v>
      </c>
      <c r="N162">
        <v>15200</v>
      </c>
      <c r="O162">
        <v>16850</v>
      </c>
      <c r="P162">
        <v>18200</v>
      </c>
      <c r="Q162">
        <v>19550</v>
      </c>
      <c r="R162">
        <v>20900</v>
      </c>
      <c r="S162">
        <v>22250</v>
      </c>
      <c r="T162">
        <v>12060</v>
      </c>
      <c r="U162">
        <v>16240</v>
      </c>
      <c r="V162">
        <v>20420</v>
      </c>
      <c r="W162">
        <v>24600</v>
      </c>
      <c r="X162">
        <v>28780</v>
      </c>
      <c r="Y162">
        <v>32960</v>
      </c>
      <c r="Z162">
        <v>37140</v>
      </c>
      <c r="AA162">
        <v>41320</v>
      </c>
      <c r="AR162" t="s">
        <v>288</v>
      </c>
      <c r="AT162" t="s">
        <v>743</v>
      </c>
      <c r="AU162">
        <v>301</v>
      </c>
      <c r="AV162">
        <v>353</v>
      </c>
      <c r="AW162">
        <v>510</v>
      </c>
      <c r="AX162">
        <v>667</v>
      </c>
      <c r="AY162">
        <v>824</v>
      </c>
      <c r="AZ162">
        <v>980</v>
      </c>
      <c r="BA162">
        <v>317</v>
      </c>
    </row>
    <row r="163" spans="1:53">
      <c r="A163" t="s">
        <v>211</v>
      </c>
      <c r="B163">
        <v>319</v>
      </c>
      <c r="C163" t="s">
        <v>744</v>
      </c>
      <c r="D163">
        <v>13000</v>
      </c>
      <c r="E163">
        <v>16240</v>
      </c>
      <c r="F163">
        <v>20420</v>
      </c>
      <c r="G163">
        <v>24600</v>
      </c>
      <c r="H163">
        <v>28780</v>
      </c>
      <c r="I163">
        <v>32960</v>
      </c>
      <c r="J163">
        <v>37140</v>
      </c>
      <c r="K163">
        <v>41320</v>
      </c>
      <c r="L163">
        <v>13000</v>
      </c>
      <c r="M163">
        <v>14850</v>
      </c>
      <c r="N163">
        <v>16700</v>
      </c>
      <c r="O163">
        <v>18550</v>
      </c>
      <c r="P163">
        <v>20050</v>
      </c>
      <c r="Q163">
        <v>21550</v>
      </c>
      <c r="R163">
        <v>23050</v>
      </c>
      <c r="S163">
        <v>24500</v>
      </c>
      <c r="T163">
        <v>12060</v>
      </c>
      <c r="U163">
        <v>16240</v>
      </c>
      <c r="V163">
        <v>20420</v>
      </c>
      <c r="W163">
        <v>24600</v>
      </c>
      <c r="X163">
        <v>28780</v>
      </c>
      <c r="Y163">
        <v>32960</v>
      </c>
      <c r="Z163">
        <v>37140</v>
      </c>
      <c r="AA163">
        <v>41320</v>
      </c>
      <c r="AR163" t="s">
        <v>288</v>
      </c>
      <c r="AT163" t="s">
        <v>746</v>
      </c>
      <c r="AU163">
        <v>325</v>
      </c>
      <c r="AV163">
        <v>353</v>
      </c>
      <c r="AW163">
        <v>510</v>
      </c>
      <c r="AX163">
        <v>667</v>
      </c>
      <c r="AY163">
        <v>824</v>
      </c>
      <c r="AZ163">
        <v>980</v>
      </c>
      <c r="BA163">
        <v>319</v>
      </c>
    </row>
    <row r="164" spans="1:53">
      <c r="A164" t="s">
        <v>212</v>
      </c>
      <c r="B164">
        <v>321</v>
      </c>
      <c r="C164" t="s">
        <v>747</v>
      </c>
      <c r="D164">
        <v>12060</v>
      </c>
      <c r="E164">
        <v>16240</v>
      </c>
      <c r="F164">
        <v>20420</v>
      </c>
      <c r="G164">
        <v>24600</v>
      </c>
      <c r="H164">
        <v>28780</v>
      </c>
      <c r="I164">
        <v>32960</v>
      </c>
      <c r="J164">
        <v>37140</v>
      </c>
      <c r="K164">
        <v>41320</v>
      </c>
      <c r="L164">
        <v>11400</v>
      </c>
      <c r="M164">
        <v>13000</v>
      </c>
      <c r="N164">
        <v>14650</v>
      </c>
      <c r="O164">
        <v>16250</v>
      </c>
      <c r="P164">
        <v>17550</v>
      </c>
      <c r="Q164">
        <v>18850</v>
      </c>
      <c r="R164">
        <v>20150</v>
      </c>
      <c r="S164">
        <v>21450</v>
      </c>
      <c r="T164">
        <v>12060</v>
      </c>
      <c r="U164">
        <v>16240</v>
      </c>
      <c r="V164">
        <v>20420</v>
      </c>
      <c r="W164">
        <v>24600</v>
      </c>
      <c r="X164">
        <v>28780</v>
      </c>
      <c r="Y164">
        <v>32960</v>
      </c>
      <c r="Z164">
        <v>37140</v>
      </c>
      <c r="AA164">
        <v>41320</v>
      </c>
      <c r="AR164" t="s">
        <v>288</v>
      </c>
      <c r="AT164" t="s">
        <v>749</v>
      </c>
      <c r="AU164">
        <v>301</v>
      </c>
      <c r="AV164">
        <v>353</v>
      </c>
      <c r="AW164">
        <v>510</v>
      </c>
      <c r="AX164">
        <v>667</v>
      </c>
      <c r="AY164">
        <v>824</v>
      </c>
      <c r="AZ164">
        <v>980</v>
      </c>
      <c r="BA164">
        <v>321</v>
      </c>
    </row>
    <row r="165" spans="1:53">
      <c r="A165" t="s">
        <v>213</v>
      </c>
      <c r="B165">
        <v>323</v>
      </c>
      <c r="C165" t="s">
        <v>750</v>
      </c>
      <c r="D165">
        <v>12060</v>
      </c>
      <c r="E165">
        <v>16240</v>
      </c>
      <c r="F165">
        <v>20420</v>
      </c>
      <c r="G165">
        <v>24600</v>
      </c>
      <c r="H165">
        <v>28780</v>
      </c>
      <c r="I165">
        <v>32960</v>
      </c>
      <c r="J165">
        <v>37140</v>
      </c>
      <c r="K165">
        <v>41320</v>
      </c>
      <c r="L165">
        <v>11400</v>
      </c>
      <c r="M165">
        <v>13000</v>
      </c>
      <c r="N165">
        <v>14650</v>
      </c>
      <c r="O165">
        <v>16250</v>
      </c>
      <c r="P165">
        <v>17550</v>
      </c>
      <c r="Q165">
        <v>18850</v>
      </c>
      <c r="R165">
        <v>20150</v>
      </c>
      <c r="S165">
        <v>21450</v>
      </c>
      <c r="T165">
        <v>12060</v>
      </c>
      <c r="U165">
        <v>16240</v>
      </c>
      <c r="V165">
        <v>20420</v>
      </c>
      <c r="W165">
        <v>24600</v>
      </c>
      <c r="X165">
        <v>28780</v>
      </c>
      <c r="Y165">
        <v>32960</v>
      </c>
      <c r="Z165">
        <v>37140</v>
      </c>
      <c r="AA165">
        <v>41320</v>
      </c>
      <c r="AR165" t="s">
        <v>288</v>
      </c>
      <c r="AT165" t="s">
        <v>752</v>
      </c>
      <c r="AU165">
        <v>301</v>
      </c>
      <c r="AV165">
        <v>353</v>
      </c>
      <c r="AW165">
        <v>510</v>
      </c>
      <c r="AX165">
        <v>667</v>
      </c>
      <c r="AY165">
        <v>824</v>
      </c>
      <c r="AZ165">
        <v>980</v>
      </c>
      <c r="BA165">
        <v>323</v>
      </c>
    </row>
    <row r="166" spans="1:53">
      <c r="A166" t="s">
        <v>216</v>
      </c>
      <c r="B166">
        <v>325</v>
      </c>
      <c r="C166" t="s">
        <v>753</v>
      </c>
      <c r="D166">
        <v>13900</v>
      </c>
      <c r="E166">
        <v>16240</v>
      </c>
      <c r="F166">
        <v>20420</v>
      </c>
      <c r="G166">
        <v>24600</v>
      </c>
      <c r="H166">
        <v>28780</v>
      </c>
      <c r="I166">
        <v>32960</v>
      </c>
      <c r="J166">
        <v>37140</v>
      </c>
      <c r="K166">
        <v>41320</v>
      </c>
      <c r="L166">
        <v>13900</v>
      </c>
      <c r="M166">
        <v>15900</v>
      </c>
      <c r="N166">
        <v>17900</v>
      </c>
      <c r="O166">
        <v>19850</v>
      </c>
      <c r="P166">
        <v>21450</v>
      </c>
      <c r="Q166">
        <v>23050</v>
      </c>
      <c r="R166">
        <v>24650</v>
      </c>
      <c r="S166">
        <v>26250</v>
      </c>
      <c r="T166">
        <v>12060</v>
      </c>
      <c r="U166">
        <v>16240</v>
      </c>
      <c r="V166">
        <v>20420</v>
      </c>
      <c r="W166">
        <v>24600</v>
      </c>
      <c r="X166">
        <v>28780</v>
      </c>
      <c r="Y166">
        <v>32960</v>
      </c>
      <c r="Z166">
        <v>37140</v>
      </c>
      <c r="AA166">
        <v>41320</v>
      </c>
      <c r="AR166" t="s">
        <v>288</v>
      </c>
      <c r="AT166" t="s">
        <v>755</v>
      </c>
      <c r="AU166">
        <v>347</v>
      </c>
      <c r="AV166">
        <v>372</v>
      </c>
      <c r="AW166">
        <v>510</v>
      </c>
      <c r="AX166">
        <v>667</v>
      </c>
      <c r="AY166">
        <v>824</v>
      </c>
      <c r="AZ166">
        <v>980</v>
      </c>
      <c r="BA166">
        <v>325</v>
      </c>
    </row>
    <row r="167" spans="1:53">
      <c r="A167" t="s">
        <v>217</v>
      </c>
      <c r="B167">
        <v>327</v>
      </c>
      <c r="C167" t="s">
        <v>756</v>
      </c>
      <c r="D167">
        <v>12060</v>
      </c>
      <c r="E167">
        <v>16240</v>
      </c>
      <c r="F167">
        <v>20420</v>
      </c>
      <c r="G167">
        <v>24600</v>
      </c>
      <c r="H167">
        <v>28780</v>
      </c>
      <c r="I167">
        <v>32960</v>
      </c>
      <c r="J167">
        <v>37140</v>
      </c>
      <c r="K167">
        <v>41320</v>
      </c>
      <c r="L167">
        <v>11400</v>
      </c>
      <c r="M167">
        <v>13000</v>
      </c>
      <c r="N167">
        <v>14650</v>
      </c>
      <c r="O167">
        <v>16250</v>
      </c>
      <c r="P167">
        <v>17550</v>
      </c>
      <c r="Q167">
        <v>18850</v>
      </c>
      <c r="R167">
        <v>20150</v>
      </c>
      <c r="S167">
        <v>21450</v>
      </c>
      <c r="T167">
        <v>12060</v>
      </c>
      <c r="U167">
        <v>16240</v>
      </c>
      <c r="V167">
        <v>20420</v>
      </c>
      <c r="W167">
        <v>24600</v>
      </c>
      <c r="X167">
        <v>28780</v>
      </c>
      <c r="Y167">
        <v>32960</v>
      </c>
      <c r="Z167">
        <v>37140</v>
      </c>
      <c r="AA167">
        <v>41320</v>
      </c>
      <c r="AR167" t="s">
        <v>288</v>
      </c>
      <c r="AT167" t="s">
        <v>758</v>
      </c>
      <c r="AU167">
        <v>301</v>
      </c>
      <c r="AV167">
        <v>353</v>
      </c>
      <c r="AW167">
        <v>510</v>
      </c>
      <c r="AX167">
        <v>667</v>
      </c>
      <c r="AY167">
        <v>824</v>
      </c>
      <c r="AZ167">
        <v>980</v>
      </c>
      <c r="BA167">
        <v>327</v>
      </c>
    </row>
    <row r="168" spans="1:53">
      <c r="A168" t="s">
        <v>71</v>
      </c>
      <c r="B168">
        <v>329</v>
      </c>
      <c r="C168" t="s">
        <v>2411</v>
      </c>
      <c r="D168">
        <v>17050</v>
      </c>
      <c r="E168">
        <v>19500</v>
      </c>
      <c r="F168">
        <v>21950</v>
      </c>
      <c r="G168">
        <v>24600</v>
      </c>
      <c r="H168">
        <v>28780</v>
      </c>
      <c r="I168">
        <v>32960</v>
      </c>
      <c r="J168">
        <v>37140</v>
      </c>
      <c r="K168">
        <v>41320</v>
      </c>
      <c r="L168">
        <v>17050</v>
      </c>
      <c r="M168">
        <v>19500</v>
      </c>
      <c r="N168">
        <v>21950</v>
      </c>
      <c r="O168">
        <v>24350</v>
      </c>
      <c r="P168">
        <v>26300</v>
      </c>
      <c r="Q168">
        <v>28250</v>
      </c>
      <c r="R168">
        <v>30200</v>
      </c>
      <c r="S168">
        <v>32150</v>
      </c>
      <c r="T168">
        <v>12060</v>
      </c>
      <c r="U168">
        <v>16240</v>
      </c>
      <c r="V168">
        <v>20420</v>
      </c>
      <c r="W168">
        <v>24600</v>
      </c>
      <c r="X168">
        <v>28780</v>
      </c>
      <c r="Y168">
        <v>32960</v>
      </c>
      <c r="Z168">
        <v>37140</v>
      </c>
      <c r="AA168">
        <v>41320</v>
      </c>
      <c r="AR168" t="s">
        <v>288</v>
      </c>
      <c r="AT168" t="s">
        <v>761</v>
      </c>
      <c r="AU168">
        <v>426</v>
      </c>
      <c r="AV168">
        <v>456</v>
      </c>
      <c r="AW168">
        <v>548</v>
      </c>
      <c r="AX168">
        <v>667</v>
      </c>
      <c r="AY168">
        <v>824</v>
      </c>
      <c r="AZ168">
        <v>980</v>
      </c>
      <c r="BA168">
        <v>329</v>
      </c>
    </row>
    <row r="169" spans="1:53">
      <c r="A169" t="s">
        <v>218</v>
      </c>
      <c r="B169">
        <v>331</v>
      </c>
      <c r="C169" t="s">
        <v>762</v>
      </c>
      <c r="D169">
        <v>12060</v>
      </c>
      <c r="E169">
        <v>16240</v>
      </c>
      <c r="F169">
        <v>20420</v>
      </c>
      <c r="G169">
        <v>24600</v>
      </c>
      <c r="H169">
        <v>28780</v>
      </c>
      <c r="I169">
        <v>32960</v>
      </c>
      <c r="J169">
        <v>37140</v>
      </c>
      <c r="K169">
        <v>41320</v>
      </c>
      <c r="L169">
        <v>11400</v>
      </c>
      <c r="M169">
        <v>13000</v>
      </c>
      <c r="N169">
        <v>14650</v>
      </c>
      <c r="O169">
        <v>16250</v>
      </c>
      <c r="P169">
        <v>17550</v>
      </c>
      <c r="Q169">
        <v>18850</v>
      </c>
      <c r="R169">
        <v>20150</v>
      </c>
      <c r="S169">
        <v>21450</v>
      </c>
      <c r="T169">
        <v>12060</v>
      </c>
      <c r="U169">
        <v>16240</v>
      </c>
      <c r="V169">
        <v>20420</v>
      </c>
      <c r="W169">
        <v>24600</v>
      </c>
      <c r="X169">
        <v>28780</v>
      </c>
      <c r="Y169">
        <v>32960</v>
      </c>
      <c r="Z169">
        <v>37140</v>
      </c>
      <c r="AA169">
        <v>41320</v>
      </c>
      <c r="AR169" t="s">
        <v>288</v>
      </c>
      <c r="AT169" t="s">
        <v>764</v>
      </c>
      <c r="AU169">
        <v>301</v>
      </c>
      <c r="AV169">
        <v>353</v>
      </c>
      <c r="AW169">
        <v>510</v>
      </c>
      <c r="AX169">
        <v>667</v>
      </c>
      <c r="AY169">
        <v>824</v>
      </c>
      <c r="AZ169">
        <v>980</v>
      </c>
      <c r="BA169">
        <v>331</v>
      </c>
    </row>
    <row r="170" spans="1:53">
      <c r="A170" t="s">
        <v>219</v>
      </c>
      <c r="B170">
        <v>333</v>
      </c>
      <c r="C170" t="s">
        <v>765</v>
      </c>
      <c r="D170">
        <v>12060</v>
      </c>
      <c r="E170">
        <v>16240</v>
      </c>
      <c r="F170">
        <v>20420</v>
      </c>
      <c r="G170">
        <v>24600</v>
      </c>
      <c r="H170">
        <v>28780</v>
      </c>
      <c r="I170">
        <v>32960</v>
      </c>
      <c r="J170">
        <v>37140</v>
      </c>
      <c r="K170">
        <v>41320</v>
      </c>
      <c r="L170">
        <v>11900</v>
      </c>
      <c r="M170">
        <v>13600</v>
      </c>
      <c r="N170">
        <v>15300</v>
      </c>
      <c r="O170">
        <v>17000</v>
      </c>
      <c r="P170">
        <v>18400</v>
      </c>
      <c r="Q170">
        <v>19750</v>
      </c>
      <c r="R170">
        <v>21100</v>
      </c>
      <c r="S170">
        <v>22450</v>
      </c>
      <c r="T170">
        <v>12060</v>
      </c>
      <c r="U170">
        <v>16240</v>
      </c>
      <c r="V170">
        <v>20420</v>
      </c>
      <c r="W170">
        <v>24600</v>
      </c>
      <c r="X170">
        <v>28780</v>
      </c>
      <c r="Y170">
        <v>32960</v>
      </c>
      <c r="Z170">
        <v>37140</v>
      </c>
      <c r="AA170">
        <v>41320</v>
      </c>
      <c r="AR170" t="s">
        <v>288</v>
      </c>
      <c r="AT170" t="s">
        <v>767</v>
      </c>
      <c r="AU170">
        <v>301</v>
      </c>
      <c r="AV170">
        <v>353</v>
      </c>
      <c r="AW170">
        <v>510</v>
      </c>
      <c r="AX170">
        <v>667</v>
      </c>
      <c r="AY170">
        <v>824</v>
      </c>
      <c r="AZ170">
        <v>980</v>
      </c>
      <c r="BA170">
        <v>333</v>
      </c>
    </row>
    <row r="171" spans="1:53">
      <c r="A171" t="s">
        <v>220</v>
      </c>
      <c r="B171">
        <v>335</v>
      </c>
      <c r="C171" t="s">
        <v>768</v>
      </c>
      <c r="D171">
        <v>12150</v>
      </c>
      <c r="E171">
        <v>16240</v>
      </c>
      <c r="F171">
        <v>20420</v>
      </c>
      <c r="G171">
        <v>24600</v>
      </c>
      <c r="H171">
        <v>28780</v>
      </c>
      <c r="I171">
        <v>32960</v>
      </c>
      <c r="J171">
        <v>37140</v>
      </c>
      <c r="K171">
        <v>41320</v>
      </c>
      <c r="L171">
        <v>12150</v>
      </c>
      <c r="M171">
        <v>13850</v>
      </c>
      <c r="N171">
        <v>15600</v>
      </c>
      <c r="O171">
        <v>17300</v>
      </c>
      <c r="P171">
        <v>18700</v>
      </c>
      <c r="Q171">
        <v>20100</v>
      </c>
      <c r="R171">
        <v>21500</v>
      </c>
      <c r="S171">
        <v>22850</v>
      </c>
      <c r="T171">
        <v>12060</v>
      </c>
      <c r="U171">
        <v>16240</v>
      </c>
      <c r="V171">
        <v>20420</v>
      </c>
      <c r="W171">
        <v>24600</v>
      </c>
      <c r="X171">
        <v>28780</v>
      </c>
      <c r="Y171">
        <v>32960</v>
      </c>
      <c r="Z171">
        <v>37140</v>
      </c>
      <c r="AA171">
        <v>41320</v>
      </c>
      <c r="AR171" t="s">
        <v>288</v>
      </c>
      <c r="AT171" t="s">
        <v>770</v>
      </c>
      <c r="AU171">
        <v>303</v>
      </c>
      <c r="AV171">
        <v>353</v>
      </c>
      <c r="AW171">
        <v>510</v>
      </c>
      <c r="AX171">
        <v>667</v>
      </c>
      <c r="AY171">
        <v>824</v>
      </c>
      <c r="AZ171">
        <v>980</v>
      </c>
      <c r="BA171">
        <v>335</v>
      </c>
    </row>
    <row r="172" spans="1:53">
      <c r="A172" t="s">
        <v>221</v>
      </c>
      <c r="B172">
        <v>337</v>
      </c>
      <c r="C172" t="s">
        <v>771</v>
      </c>
      <c r="D172">
        <v>12150</v>
      </c>
      <c r="E172">
        <v>16240</v>
      </c>
      <c r="F172">
        <v>20420</v>
      </c>
      <c r="G172">
        <v>24600</v>
      </c>
      <c r="H172">
        <v>28780</v>
      </c>
      <c r="I172">
        <v>32960</v>
      </c>
      <c r="J172">
        <v>37140</v>
      </c>
      <c r="K172">
        <v>41320</v>
      </c>
      <c r="L172">
        <v>12150</v>
      </c>
      <c r="M172">
        <v>13900</v>
      </c>
      <c r="N172">
        <v>15650</v>
      </c>
      <c r="O172">
        <v>17350</v>
      </c>
      <c r="P172">
        <v>18750</v>
      </c>
      <c r="Q172">
        <v>20150</v>
      </c>
      <c r="R172">
        <v>21550</v>
      </c>
      <c r="S172">
        <v>22950</v>
      </c>
      <c r="T172">
        <v>12060</v>
      </c>
      <c r="U172">
        <v>16240</v>
      </c>
      <c r="V172">
        <v>20420</v>
      </c>
      <c r="W172">
        <v>24600</v>
      </c>
      <c r="X172">
        <v>28780</v>
      </c>
      <c r="Y172">
        <v>32960</v>
      </c>
      <c r="Z172">
        <v>37140</v>
      </c>
      <c r="AA172">
        <v>41320</v>
      </c>
      <c r="AR172" t="s">
        <v>288</v>
      </c>
      <c r="AT172" t="s">
        <v>773</v>
      </c>
      <c r="AU172">
        <v>303</v>
      </c>
      <c r="AV172">
        <v>353</v>
      </c>
      <c r="AW172">
        <v>510</v>
      </c>
      <c r="AX172">
        <v>667</v>
      </c>
      <c r="AY172">
        <v>824</v>
      </c>
      <c r="AZ172">
        <v>980</v>
      </c>
      <c r="BA172">
        <v>337</v>
      </c>
    </row>
    <row r="173" spans="1:53">
      <c r="A173" t="s">
        <v>57</v>
      </c>
      <c r="B173">
        <v>339</v>
      </c>
      <c r="C173" t="s">
        <v>2399</v>
      </c>
      <c r="D173">
        <v>15050</v>
      </c>
      <c r="E173">
        <v>17200</v>
      </c>
      <c r="F173">
        <v>20420</v>
      </c>
      <c r="G173">
        <v>24600</v>
      </c>
      <c r="H173">
        <v>28780</v>
      </c>
      <c r="I173">
        <v>32960</v>
      </c>
      <c r="J173">
        <v>37140</v>
      </c>
      <c r="K173">
        <v>41320</v>
      </c>
      <c r="L173">
        <v>15050</v>
      </c>
      <c r="M173">
        <v>17200</v>
      </c>
      <c r="N173">
        <v>19350</v>
      </c>
      <c r="O173">
        <v>21450</v>
      </c>
      <c r="P173">
        <v>23200</v>
      </c>
      <c r="Q173">
        <v>24900</v>
      </c>
      <c r="R173">
        <v>26600</v>
      </c>
      <c r="S173">
        <v>28350</v>
      </c>
      <c r="T173">
        <v>12060</v>
      </c>
      <c r="U173">
        <v>16240</v>
      </c>
      <c r="V173">
        <v>20420</v>
      </c>
      <c r="W173">
        <v>24600</v>
      </c>
      <c r="X173">
        <v>28780</v>
      </c>
      <c r="Y173">
        <v>32960</v>
      </c>
      <c r="Z173">
        <v>37140</v>
      </c>
      <c r="AA173">
        <v>41320</v>
      </c>
      <c r="AR173" t="s">
        <v>288</v>
      </c>
      <c r="AT173" t="s">
        <v>775</v>
      </c>
      <c r="AU173">
        <v>376</v>
      </c>
      <c r="AV173">
        <v>403</v>
      </c>
      <c r="AW173">
        <v>510</v>
      </c>
      <c r="AX173">
        <v>667</v>
      </c>
      <c r="AY173">
        <v>824</v>
      </c>
      <c r="AZ173">
        <v>980</v>
      </c>
      <c r="BA173">
        <v>339</v>
      </c>
    </row>
    <row r="174" spans="1:53">
      <c r="A174" t="s">
        <v>222</v>
      </c>
      <c r="B174">
        <v>341</v>
      </c>
      <c r="C174" t="s">
        <v>776</v>
      </c>
      <c r="D174">
        <v>12060</v>
      </c>
      <c r="E174">
        <v>16240</v>
      </c>
      <c r="F174">
        <v>20420</v>
      </c>
      <c r="G174">
        <v>24600</v>
      </c>
      <c r="H174">
        <v>28780</v>
      </c>
      <c r="I174">
        <v>32960</v>
      </c>
      <c r="J174">
        <v>37140</v>
      </c>
      <c r="K174">
        <v>41320</v>
      </c>
      <c r="L174">
        <v>11400</v>
      </c>
      <c r="M174">
        <v>13000</v>
      </c>
      <c r="N174">
        <v>14650</v>
      </c>
      <c r="O174">
        <v>16250</v>
      </c>
      <c r="P174">
        <v>17550</v>
      </c>
      <c r="Q174">
        <v>18850</v>
      </c>
      <c r="R174">
        <v>20150</v>
      </c>
      <c r="S174">
        <v>21450</v>
      </c>
      <c r="T174">
        <v>12060</v>
      </c>
      <c r="U174">
        <v>16240</v>
      </c>
      <c r="V174">
        <v>20420</v>
      </c>
      <c r="W174">
        <v>24600</v>
      </c>
      <c r="X174">
        <v>28780</v>
      </c>
      <c r="Y174">
        <v>32960</v>
      </c>
      <c r="Z174">
        <v>37140</v>
      </c>
      <c r="AA174">
        <v>41320</v>
      </c>
      <c r="AR174" t="s">
        <v>288</v>
      </c>
      <c r="AT174" t="s">
        <v>778</v>
      </c>
      <c r="AU174">
        <v>301</v>
      </c>
      <c r="AV174">
        <v>353</v>
      </c>
      <c r="AW174">
        <v>510</v>
      </c>
      <c r="AX174">
        <v>667</v>
      </c>
      <c r="AY174">
        <v>824</v>
      </c>
      <c r="AZ174">
        <v>980</v>
      </c>
      <c r="BA174">
        <v>341</v>
      </c>
    </row>
    <row r="175" spans="1:53">
      <c r="A175" t="s">
        <v>223</v>
      </c>
      <c r="B175">
        <v>343</v>
      </c>
      <c r="C175" t="s">
        <v>779</v>
      </c>
      <c r="D175">
        <v>12060</v>
      </c>
      <c r="E175">
        <v>16240</v>
      </c>
      <c r="F175">
        <v>20420</v>
      </c>
      <c r="G175">
        <v>24600</v>
      </c>
      <c r="H175">
        <v>28780</v>
      </c>
      <c r="I175">
        <v>32960</v>
      </c>
      <c r="J175">
        <v>37140</v>
      </c>
      <c r="K175">
        <v>41320</v>
      </c>
      <c r="L175">
        <v>11400</v>
      </c>
      <c r="M175">
        <v>13000</v>
      </c>
      <c r="N175">
        <v>14650</v>
      </c>
      <c r="O175">
        <v>16250</v>
      </c>
      <c r="P175">
        <v>17550</v>
      </c>
      <c r="Q175">
        <v>18850</v>
      </c>
      <c r="R175">
        <v>20150</v>
      </c>
      <c r="S175">
        <v>21450</v>
      </c>
      <c r="T175">
        <v>12060</v>
      </c>
      <c r="U175">
        <v>16240</v>
      </c>
      <c r="V175">
        <v>20420</v>
      </c>
      <c r="W175">
        <v>24600</v>
      </c>
      <c r="X175">
        <v>28780</v>
      </c>
      <c r="Y175">
        <v>32960</v>
      </c>
      <c r="Z175">
        <v>37140</v>
      </c>
      <c r="AA175">
        <v>41320</v>
      </c>
      <c r="AR175" t="s">
        <v>288</v>
      </c>
      <c r="AT175" t="s">
        <v>781</v>
      </c>
      <c r="AU175">
        <v>301</v>
      </c>
      <c r="AV175">
        <v>353</v>
      </c>
      <c r="AW175">
        <v>510</v>
      </c>
      <c r="AX175">
        <v>667</v>
      </c>
      <c r="AY175">
        <v>824</v>
      </c>
      <c r="AZ175">
        <v>980</v>
      </c>
      <c r="BA175">
        <v>343</v>
      </c>
    </row>
    <row r="176" spans="1:53">
      <c r="A176" t="s">
        <v>224</v>
      </c>
      <c r="B176">
        <v>345</v>
      </c>
      <c r="C176" t="s">
        <v>782</v>
      </c>
      <c r="D176">
        <v>12060</v>
      </c>
      <c r="E176">
        <v>16240</v>
      </c>
      <c r="F176">
        <v>20420</v>
      </c>
      <c r="G176">
        <v>24600</v>
      </c>
      <c r="H176">
        <v>28780</v>
      </c>
      <c r="I176">
        <v>32960</v>
      </c>
      <c r="J176">
        <v>37140</v>
      </c>
      <c r="K176">
        <v>41320</v>
      </c>
      <c r="L176">
        <v>11400</v>
      </c>
      <c r="M176">
        <v>13000</v>
      </c>
      <c r="N176">
        <v>14650</v>
      </c>
      <c r="O176">
        <v>16250</v>
      </c>
      <c r="P176">
        <v>17550</v>
      </c>
      <c r="Q176">
        <v>18850</v>
      </c>
      <c r="R176">
        <v>20150</v>
      </c>
      <c r="S176">
        <v>21450</v>
      </c>
      <c r="T176">
        <v>12060</v>
      </c>
      <c r="U176">
        <v>16240</v>
      </c>
      <c r="V176">
        <v>20420</v>
      </c>
      <c r="W176">
        <v>24600</v>
      </c>
      <c r="X176">
        <v>28780</v>
      </c>
      <c r="Y176">
        <v>32960</v>
      </c>
      <c r="Z176">
        <v>37140</v>
      </c>
      <c r="AA176">
        <v>41320</v>
      </c>
      <c r="AR176" t="s">
        <v>288</v>
      </c>
      <c r="AT176" t="s">
        <v>784</v>
      </c>
      <c r="AU176">
        <v>301</v>
      </c>
      <c r="AV176">
        <v>353</v>
      </c>
      <c r="AW176">
        <v>510</v>
      </c>
      <c r="AX176">
        <v>667</v>
      </c>
      <c r="AY176">
        <v>824</v>
      </c>
      <c r="AZ176">
        <v>980</v>
      </c>
      <c r="BA176">
        <v>345</v>
      </c>
    </row>
    <row r="177" spans="1:53">
      <c r="A177" t="s">
        <v>225</v>
      </c>
      <c r="B177">
        <v>347</v>
      </c>
      <c r="C177" t="s">
        <v>785</v>
      </c>
      <c r="D177">
        <v>12060</v>
      </c>
      <c r="E177">
        <v>16240</v>
      </c>
      <c r="F177">
        <v>20420</v>
      </c>
      <c r="G177">
        <v>24600</v>
      </c>
      <c r="H177">
        <v>28780</v>
      </c>
      <c r="I177">
        <v>32960</v>
      </c>
      <c r="J177">
        <v>37140</v>
      </c>
      <c r="K177">
        <v>41320</v>
      </c>
      <c r="L177">
        <v>11400</v>
      </c>
      <c r="M177">
        <v>13000</v>
      </c>
      <c r="N177">
        <v>14650</v>
      </c>
      <c r="O177">
        <v>16250</v>
      </c>
      <c r="P177">
        <v>17550</v>
      </c>
      <c r="Q177">
        <v>18850</v>
      </c>
      <c r="R177">
        <v>20150</v>
      </c>
      <c r="S177">
        <v>21450</v>
      </c>
      <c r="T177">
        <v>12060</v>
      </c>
      <c r="U177">
        <v>16240</v>
      </c>
      <c r="V177">
        <v>20420</v>
      </c>
      <c r="W177">
        <v>24600</v>
      </c>
      <c r="X177">
        <v>28780</v>
      </c>
      <c r="Y177">
        <v>32960</v>
      </c>
      <c r="Z177">
        <v>37140</v>
      </c>
      <c r="AA177">
        <v>41320</v>
      </c>
      <c r="AR177" t="s">
        <v>288</v>
      </c>
      <c r="AT177" t="s">
        <v>787</v>
      </c>
      <c r="AU177">
        <v>301</v>
      </c>
      <c r="AV177">
        <v>353</v>
      </c>
      <c r="AW177">
        <v>510</v>
      </c>
      <c r="AX177">
        <v>667</v>
      </c>
      <c r="AY177">
        <v>824</v>
      </c>
      <c r="AZ177">
        <v>980</v>
      </c>
      <c r="BA177">
        <v>347</v>
      </c>
    </row>
    <row r="178" spans="1:53">
      <c r="A178" t="s">
        <v>226</v>
      </c>
      <c r="B178">
        <v>349</v>
      </c>
      <c r="C178" t="s">
        <v>788</v>
      </c>
      <c r="D178">
        <v>12060</v>
      </c>
      <c r="E178">
        <v>16240</v>
      </c>
      <c r="F178">
        <v>20420</v>
      </c>
      <c r="G178">
        <v>24600</v>
      </c>
      <c r="H178">
        <v>28780</v>
      </c>
      <c r="I178">
        <v>32960</v>
      </c>
      <c r="J178">
        <v>37140</v>
      </c>
      <c r="K178">
        <v>41320</v>
      </c>
      <c r="L178">
        <v>11400</v>
      </c>
      <c r="M178">
        <v>13000</v>
      </c>
      <c r="N178">
        <v>14650</v>
      </c>
      <c r="O178">
        <v>16250</v>
      </c>
      <c r="P178">
        <v>17550</v>
      </c>
      <c r="Q178">
        <v>18850</v>
      </c>
      <c r="R178">
        <v>20150</v>
      </c>
      <c r="S178">
        <v>21450</v>
      </c>
      <c r="T178">
        <v>12060</v>
      </c>
      <c r="U178">
        <v>16240</v>
      </c>
      <c r="V178">
        <v>20420</v>
      </c>
      <c r="W178">
        <v>24600</v>
      </c>
      <c r="X178">
        <v>28780</v>
      </c>
      <c r="Y178">
        <v>32960</v>
      </c>
      <c r="Z178">
        <v>37140</v>
      </c>
      <c r="AA178">
        <v>41320</v>
      </c>
      <c r="AR178" t="s">
        <v>288</v>
      </c>
      <c r="AT178" t="s">
        <v>790</v>
      </c>
      <c r="AU178">
        <v>301</v>
      </c>
      <c r="AV178">
        <v>353</v>
      </c>
      <c r="AW178">
        <v>510</v>
      </c>
      <c r="AX178">
        <v>667</v>
      </c>
      <c r="AY178">
        <v>824</v>
      </c>
      <c r="AZ178">
        <v>980</v>
      </c>
      <c r="BA178">
        <v>349</v>
      </c>
    </row>
    <row r="179" spans="1:53">
      <c r="A179" t="s">
        <v>227</v>
      </c>
      <c r="B179">
        <v>351</v>
      </c>
      <c r="C179" t="s">
        <v>2412</v>
      </c>
      <c r="D179">
        <v>12060</v>
      </c>
      <c r="E179">
        <v>16240</v>
      </c>
      <c r="F179">
        <v>20420</v>
      </c>
      <c r="G179">
        <v>24600</v>
      </c>
      <c r="H179">
        <v>28780</v>
      </c>
      <c r="I179">
        <v>32960</v>
      </c>
      <c r="J179">
        <v>37140</v>
      </c>
      <c r="K179">
        <v>41320</v>
      </c>
      <c r="L179">
        <v>11400</v>
      </c>
      <c r="M179">
        <v>13000</v>
      </c>
      <c r="N179">
        <v>14650</v>
      </c>
      <c r="O179">
        <v>16250</v>
      </c>
      <c r="P179">
        <v>17550</v>
      </c>
      <c r="Q179">
        <v>18850</v>
      </c>
      <c r="R179">
        <v>20150</v>
      </c>
      <c r="S179">
        <v>21450</v>
      </c>
      <c r="T179">
        <v>12060</v>
      </c>
      <c r="U179">
        <v>16240</v>
      </c>
      <c r="V179">
        <v>20420</v>
      </c>
      <c r="W179">
        <v>24600</v>
      </c>
      <c r="X179">
        <v>28780</v>
      </c>
      <c r="Y179">
        <v>32960</v>
      </c>
      <c r="Z179">
        <v>37140</v>
      </c>
      <c r="AA179">
        <v>41320</v>
      </c>
      <c r="AR179" t="s">
        <v>288</v>
      </c>
      <c r="AT179" t="s">
        <v>793</v>
      </c>
      <c r="AU179">
        <v>301</v>
      </c>
      <c r="AV179">
        <v>353</v>
      </c>
      <c r="AW179">
        <v>510</v>
      </c>
      <c r="AX179">
        <v>667</v>
      </c>
      <c r="AY179">
        <v>824</v>
      </c>
      <c r="AZ179">
        <v>980</v>
      </c>
      <c r="BA179">
        <v>351</v>
      </c>
    </row>
    <row r="180" spans="1:53">
      <c r="A180" t="s">
        <v>228</v>
      </c>
      <c r="B180">
        <v>353</v>
      </c>
      <c r="C180" t="s">
        <v>794</v>
      </c>
      <c r="D180">
        <v>12060</v>
      </c>
      <c r="E180">
        <v>16240</v>
      </c>
      <c r="F180">
        <v>20420</v>
      </c>
      <c r="G180">
        <v>24600</v>
      </c>
      <c r="H180">
        <v>28780</v>
      </c>
      <c r="I180">
        <v>32960</v>
      </c>
      <c r="J180">
        <v>37140</v>
      </c>
      <c r="K180">
        <v>41320</v>
      </c>
      <c r="L180">
        <v>11400</v>
      </c>
      <c r="M180">
        <v>13000</v>
      </c>
      <c r="N180">
        <v>14650</v>
      </c>
      <c r="O180">
        <v>16250</v>
      </c>
      <c r="P180">
        <v>17550</v>
      </c>
      <c r="Q180">
        <v>18850</v>
      </c>
      <c r="R180">
        <v>20150</v>
      </c>
      <c r="S180">
        <v>21450</v>
      </c>
      <c r="T180">
        <v>12060</v>
      </c>
      <c r="U180">
        <v>16240</v>
      </c>
      <c r="V180">
        <v>20420</v>
      </c>
      <c r="W180">
        <v>24600</v>
      </c>
      <c r="X180">
        <v>28780</v>
      </c>
      <c r="Y180">
        <v>32960</v>
      </c>
      <c r="Z180">
        <v>37140</v>
      </c>
      <c r="AA180">
        <v>41320</v>
      </c>
      <c r="AR180" t="s">
        <v>288</v>
      </c>
      <c r="AT180" t="s">
        <v>796</v>
      </c>
      <c r="AU180">
        <v>301</v>
      </c>
      <c r="AV180">
        <v>353</v>
      </c>
      <c r="AW180">
        <v>510</v>
      </c>
      <c r="AX180">
        <v>667</v>
      </c>
      <c r="AY180">
        <v>824</v>
      </c>
      <c r="AZ180">
        <v>980</v>
      </c>
      <c r="BA180">
        <v>353</v>
      </c>
    </row>
    <row r="181" spans="1:53">
      <c r="A181" t="s">
        <v>38</v>
      </c>
      <c r="B181">
        <v>355</v>
      </c>
      <c r="C181" t="s">
        <v>797</v>
      </c>
      <c r="D181">
        <v>13100</v>
      </c>
      <c r="E181">
        <v>16240</v>
      </c>
      <c r="F181">
        <v>20420</v>
      </c>
      <c r="G181">
        <v>24600</v>
      </c>
      <c r="H181">
        <v>28780</v>
      </c>
      <c r="I181">
        <v>32960</v>
      </c>
      <c r="J181">
        <v>37140</v>
      </c>
      <c r="K181">
        <v>41320</v>
      </c>
      <c r="L181">
        <v>13100</v>
      </c>
      <c r="M181">
        <v>14950</v>
      </c>
      <c r="N181">
        <v>16800</v>
      </c>
      <c r="O181">
        <v>18650</v>
      </c>
      <c r="P181">
        <v>20150</v>
      </c>
      <c r="Q181">
        <v>21650</v>
      </c>
      <c r="R181">
        <v>23150</v>
      </c>
      <c r="S181">
        <v>24650</v>
      </c>
      <c r="T181">
        <v>12060</v>
      </c>
      <c r="U181">
        <v>16240</v>
      </c>
      <c r="V181">
        <v>20420</v>
      </c>
      <c r="W181">
        <v>24600</v>
      </c>
      <c r="X181">
        <v>28780</v>
      </c>
      <c r="Y181">
        <v>32960</v>
      </c>
      <c r="Z181">
        <v>37140</v>
      </c>
      <c r="AA181">
        <v>41320</v>
      </c>
      <c r="AR181" t="s">
        <v>288</v>
      </c>
      <c r="AT181" t="s">
        <v>799</v>
      </c>
      <c r="AU181">
        <v>327</v>
      </c>
      <c r="AV181">
        <v>353</v>
      </c>
      <c r="AW181">
        <v>510</v>
      </c>
      <c r="AX181">
        <v>667</v>
      </c>
      <c r="AY181">
        <v>824</v>
      </c>
      <c r="AZ181">
        <v>980</v>
      </c>
      <c r="BA181">
        <v>355</v>
      </c>
    </row>
    <row r="182" spans="1:53">
      <c r="A182" t="s">
        <v>229</v>
      </c>
      <c r="B182">
        <v>357</v>
      </c>
      <c r="C182" t="s">
        <v>800</v>
      </c>
      <c r="D182">
        <v>13200</v>
      </c>
      <c r="E182">
        <v>16240</v>
      </c>
      <c r="F182">
        <v>20420</v>
      </c>
      <c r="G182">
        <v>24600</v>
      </c>
      <c r="H182">
        <v>28780</v>
      </c>
      <c r="I182">
        <v>32960</v>
      </c>
      <c r="J182">
        <v>37140</v>
      </c>
      <c r="K182">
        <v>41320</v>
      </c>
      <c r="L182">
        <v>13200</v>
      </c>
      <c r="M182">
        <v>15100</v>
      </c>
      <c r="N182">
        <v>17000</v>
      </c>
      <c r="O182">
        <v>18850</v>
      </c>
      <c r="P182">
        <v>20400</v>
      </c>
      <c r="Q182">
        <v>21900</v>
      </c>
      <c r="R182">
        <v>23400</v>
      </c>
      <c r="S182">
        <v>24900</v>
      </c>
      <c r="T182">
        <v>12060</v>
      </c>
      <c r="U182">
        <v>16240</v>
      </c>
      <c r="V182">
        <v>20420</v>
      </c>
      <c r="W182">
        <v>24600</v>
      </c>
      <c r="X182">
        <v>28780</v>
      </c>
      <c r="Y182">
        <v>32960</v>
      </c>
      <c r="Z182">
        <v>37140</v>
      </c>
      <c r="AA182">
        <v>41320</v>
      </c>
      <c r="AR182" t="s">
        <v>288</v>
      </c>
      <c r="AT182" t="s">
        <v>802</v>
      </c>
      <c r="AU182">
        <v>330</v>
      </c>
      <c r="AV182">
        <v>353</v>
      </c>
      <c r="AW182">
        <v>510</v>
      </c>
      <c r="AX182">
        <v>667</v>
      </c>
      <c r="AY182">
        <v>824</v>
      </c>
      <c r="AZ182">
        <v>980</v>
      </c>
      <c r="BA182">
        <v>357</v>
      </c>
    </row>
    <row r="183" spans="1:53">
      <c r="A183" t="s">
        <v>230</v>
      </c>
      <c r="B183">
        <v>359</v>
      </c>
      <c r="C183" t="s">
        <v>2413</v>
      </c>
      <c r="D183">
        <v>14400</v>
      </c>
      <c r="E183">
        <v>16450</v>
      </c>
      <c r="F183">
        <v>20420</v>
      </c>
      <c r="G183">
        <v>24600</v>
      </c>
      <c r="H183">
        <v>28780</v>
      </c>
      <c r="I183">
        <v>32960</v>
      </c>
      <c r="J183">
        <v>37140</v>
      </c>
      <c r="K183">
        <v>41320</v>
      </c>
      <c r="L183">
        <v>14400</v>
      </c>
      <c r="M183">
        <v>16450</v>
      </c>
      <c r="N183">
        <v>18500</v>
      </c>
      <c r="O183">
        <v>20550</v>
      </c>
      <c r="P183">
        <v>22200</v>
      </c>
      <c r="Q183">
        <v>23850</v>
      </c>
      <c r="R183">
        <v>25500</v>
      </c>
      <c r="S183">
        <v>27150</v>
      </c>
      <c r="T183">
        <v>12060</v>
      </c>
      <c r="U183">
        <v>16240</v>
      </c>
      <c r="V183">
        <v>20420</v>
      </c>
      <c r="W183">
        <v>24600</v>
      </c>
      <c r="X183">
        <v>28780</v>
      </c>
      <c r="Y183">
        <v>32960</v>
      </c>
      <c r="Z183">
        <v>37140</v>
      </c>
      <c r="AA183">
        <v>41320</v>
      </c>
      <c r="AR183" t="s">
        <v>288</v>
      </c>
      <c r="AT183" t="s">
        <v>805</v>
      </c>
      <c r="AU183">
        <v>360</v>
      </c>
      <c r="AV183">
        <v>385</v>
      </c>
      <c r="AW183">
        <v>510</v>
      </c>
      <c r="AX183">
        <v>667</v>
      </c>
      <c r="AY183">
        <v>824</v>
      </c>
      <c r="AZ183">
        <v>980</v>
      </c>
      <c r="BA183">
        <v>359</v>
      </c>
    </row>
    <row r="184" spans="1:53">
      <c r="A184" t="s">
        <v>32</v>
      </c>
      <c r="B184">
        <v>361</v>
      </c>
      <c r="C184" t="s">
        <v>2405</v>
      </c>
      <c r="D184">
        <v>12060</v>
      </c>
      <c r="E184">
        <v>16240</v>
      </c>
      <c r="F184">
        <v>20420</v>
      </c>
      <c r="G184">
        <v>24600</v>
      </c>
      <c r="H184">
        <v>28780</v>
      </c>
      <c r="I184">
        <v>32960</v>
      </c>
      <c r="J184">
        <v>37140</v>
      </c>
      <c r="K184">
        <v>41320</v>
      </c>
      <c r="L184">
        <v>11700</v>
      </c>
      <c r="M184">
        <v>13350</v>
      </c>
      <c r="N184">
        <v>15000</v>
      </c>
      <c r="O184">
        <v>16650</v>
      </c>
      <c r="P184">
        <v>18000</v>
      </c>
      <c r="Q184">
        <v>19350</v>
      </c>
      <c r="R184">
        <v>20650</v>
      </c>
      <c r="S184">
        <v>22000</v>
      </c>
      <c r="T184">
        <v>12060</v>
      </c>
      <c r="U184">
        <v>16240</v>
      </c>
      <c r="V184">
        <v>20420</v>
      </c>
      <c r="W184">
        <v>24600</v>
      </c>
      <c r="X184">
        <v>28780</v>
      </c>
      <c r="Y184">
        <v>32960</v>
      </c>
      <c r="Z184">
        <v>37140</v>
      </c>
      <c r="AA184">
        <v>41320</v>
      </c>
      <c r="AR184" t="s">
        <v>288</v>
      </c>
      <c r="AT184" t="s">
        <v>807</v>
      </c>
      <c r="AU184">
        <v>301</v>
      </c>
      <c r="AV184">
        <v>353</v>
      </c>
      <c r="AW184">
        <v>510</v>
      </c>
      <c r="AX184">
        <v>667</v>
      </c>
      <c r="AY184">
        <v>824</v>
      </c>
      <c r="AZ184">
        <v>980</v>
      </c>
      <c r="BA184">
        <v>361</v>
      </c>
    </row>
    <row r="185" spans="1:53">
      <c r="A185" t="s">
        <v>231</v>
      </c>
      <c r="B185">
        <v>363</v>
      </c>
      <c r="C185" t="s">
        <v>808</v>
      </c>
      <c r="D185">
        <v>12060</v>
      </c>
      <c r="E185">
        <v>16240</v>
      </c>
      <c r="F185">
        <v>20420</v>
      </c>
      <c r="G185">
        <v>24600</v>
      </c>
      <c r="H185">
        <v>28780</v>
      </c>
      <c r="I185">
        <v>32960</v>
      </c>
      <c r="J185">
        <v>37140</v>
      </c>
      <c r="K185">
        <v>41320</v>
      </c>
      <c r="L185">
        <v>11400</v>
      </c>
      <c r="M185">
        <v>13000</v>
      </c>
      <c r="N185">
        <v>14650</v>
      </c>
      <c r="O185">
        <v>16250</v>
      </c>
      <c r="P185">
        <v>17550</v>
      </c>
      <c r="Q185">
        <v>18850</v>
      </c>
      <c r="R185">
        <v>20150</v>
      </c>
      <c r="S185">
        <v>21450</v>
      </c>
      <c r="T185">
        <v>12060</v>
      </c>
      <c r="U185">
        <v>16240</v>
      </c>
      <c r="V185">
        <v>20420</v>
      </c>
      <c r="W185">
        <v>24600</v>
      </c>
      <c r="X185">
        <v>28780</v>
      </c>
      <c r="Y185">
        <v>32960</v>
      </c>
      <c r="Z185">
        <v>37140</v>
      </c>
      <c r="AA185">
        <v>41320</v>
      </c>
      <c r="AR185" t="s">
        <v>288</v>
      </c>
      <c r="AT185" t="s">
        <v>810</v>
      </c>
      <c r="AU185">
        <v>301</v>
      </c>
      <c r="AV185">
        <v>353</v>
      </c>
      <c r="AW185">
        <v>510</v>
      </c>
      <c r="AX185">
        <v>667</v>
      </c>
      <c r="AY185">
        <v>824</v>
      </c>
      <c r="AZ185">
        <v>980</v>
      </c>
      <c r="BA185">
        <v>363</v>
      </c>
    </row>
    <row r="186" spans="1:53">
      <c r="A186" t="s">
        <v>232</v>
      </c>
      <c r="B186">
        <v>365</v>
      </c>
      <c r="C186" t="s">
        <v>811</v>
      </c>
      <c r="D186">
        <v>13450</v>
      </c>
      <c r="E186">
        <v>16240</v>
      </c>
      <c r="F186">
        <v>20420</v>
      </c>
      <c r="G186">
        <v>24600</v>
      </c>
      <c r="H186">
        <v>28780</v>
      </c>
      <c r="I186">
        <v>32960</v>
      </c>
      <c r="J186">
        <v>37140</v>
      </c>
      <c r="K186">
        <v>41320</v>
      </c>
      <c r="L186">
        <v>13450</v>
      </c>
      <c r="M186">
        <v>15400</v>
      </c>
      <c r="N186">
        <v>17300</v>
      </c>
      <c r="O186">
        <v>19200</v>
      </c>
      <c r="P186">
        <v>20750</v>
      </c>
      <c r="Q186">
        <v>22300</v>
      </c>
      <c r="R186">
        <v>23850</v>
      </c>
      <c r="S186">
        <v>25350</v>
      </c>
      <c r="T186">
        <v>12060</v>
      </c>
      <c r="U186">
        <v>16240</v>
      </c>
      <c r="V186">
        <v>20420</v>
      </c>
      <c r="W186">
        <v>24600</v>
      </c>
      <c r="X186">
        <v>28780</v>
      </c>
      <c r="Y186">
        <v>32960</v>
      </c>
      <c r="Z186">
        <v>37140</v>
      </c>
      <c r="AA186">
        <v>41320</v>
      </c>
      <c r="AR186" t="s">
        <v>288</v>
      </c>
      <c r="AT186" t="s">
        <v>813</v>
      </c>
      <c r="AU186">
        <v>336</v>
      </c>
      <c r="AV186">
        <v>360</v>
      </c>
      <c r="AW186">
        <v>510</v>
      </c>
      <c r="AX186">
        <v>667</v>
      </c>
      <c r="AY186">
        <v>824</v>
      </c>
      <c r="AZ186">
        <v>980</v>
      </c>
      <c r="BA186">
        <v>365</v>
      </c>
    </row>
    <row r="187" spans="1:53">
      <c r="A187" t="s">
        <v>48</v>
      </c>
      <c r="B187">
        <v>367</v>
      </c>
      <c r="C187" t="s">
        <v>646</v>
      </c>
      <c r="D187">
        <v>15000</v>
      </c>
      <c r="E187">
        <v>17150</v>
      </c>
      <c r="F187">
        <v>20420</v>
      </c>
      <c r="G187">
        <v>24600</v>
      </c>
      <c r="H187">
        <v>28780</v>
      </c>
      <c r="I187">
        <v>32960</v>
      </c>
      <c r="J187">
        <v>37140</v>
      </c>
      <c r="K187">
        <v>41320</v>
      </c>
      <c r="L187">
        <v>15000</v>
      </c>
      <c r="M187">
        <v>17150</v>
      </c>
      <c r="N187">
        <v>19300</v>
      </c>
      <c r="O187">
        <v>21400</v>
      </c>
      <c r="P187">
        <v>23150</v>
      </c>
      <c r="Q187">
        <v>24850</v>
      </c>
      <c r="R187">
        <v>26550</v>
      </c>
      <c r="S187">
        <v>28250</v>
      </c>
      <c r="T187">
        <v>12060</v>
      </c>
      <c r="U187">
        <v>16240</v>
      </c>
      <c r="V187">
        <v>20420</v>
      </c>
      <c r="W187">
        <v>24600</v>
      </c>
      <c r="X187">
        <v>28780</v>
      </c>
      <c r="Y187">
        <v>32960</v>
      </c>
      <c r="Z187">
        <v>37140</v>
      </c>
      <c r="AA187">
        <v>41320</v>
      </c>
      <c r="AR187" t="s">
        <v>288</v>
      </c>
      <c r="AT187" t="s">
        <v>815</v>
      </c>
      <c r="AU187">
        <v>375</v>
      </c>
      <c r="AV187">
        <v>401</v>
      </c>
      <c r="AW187">
        <v>510</v>
      </c>
      <c r="AX187">
        <v>667</v>
      </c>
      <c r="AY187">
        <v>824</v>
      </c>
      <c r="AZ187">
        <v>980</v>
      </c>
      <c r="BA187">
        <v>367</v>
      </c>
    </row>
    <row r="188" spans="1:53">
      <c r="A188" t="s">
        <v>233</v>
      </c>
      <c r="B188">
        <v>369</v>
      </c>
      <c r="C188" t="s">
        <v>816</v>
      </c>
      <c r="D188">
        <v>12060</v>
      </c>
      <c r="E188">
        <v>16240</v>
      </c>
      <c r="F188">
        <v>20420</v>
      </c>
      <c r="G188">
        <v>24600</v>
      </c>
      <c r="H188">
        <v>28780</v>
      </c>
      <c r="I188">
        <v>32960</v>
      </c>
      <c r="J188">
        <v>37140</v>
      </c>
      <c r="K188">
        <v>41320</v>
      </c>
      <c r="L188">
        <v>11400</v>
      </c>
      <c r="M188">
        <v>13000</v>
      </c>
      <c r="N188">
        <v>14650</v>
      </c>
      <c r="O188">
        <v>16250</v>
      </c>
      <c r="P188">
        <v>17550</v>
      </c>
      <c r="Q188">
        <v>18850</v>
      </c>
      <c r="R188">
        <v>20150</v>
      </c>
      <c r="S188">
        <v>21450</v>
      </c>
      <c r="T188">
        <v>12060</v>
      </c>
      <c r="U188">
        <v>16240</v>
      </c>
      <c r="V188">
        <v>20420</v>
      </c>
      <c r="W188">
        <v>24600</v>
      </c>
      <c r="X188">
        <v>28780</v>
      </c>
      <c r="Y188">
        <v>32960</v>
      </c>
      <c r="Z188">
        <v>37140</v>
      </c>
      <c r="AA188">
        <v>41320</v>
      </c>
      <c r="AR188" t="s">
        <v>288</v>
      </c>
      <c r="AT188" t="s">
        <v>818</v>
      </c>
      <c r="AU188">
        <v>301</v>
      </c>
      <c r="AV188">
        <v>353</v>
      </c>
      <c r="AW188">
        <v>510</v>
      </c>
      <c r="AX188">
        <v>667</v>
      </c>
      <c r="AY188">
        <v>824</v>
      </c>
      <c r="AZ188">
        <v>980</v>
      </c>
      <c r="BA188">
        <v>369</v>
      </c>
    </row>
    <row r="189" spans="1:53">
      <c r="A189" t="s">
        <v>234</v>
      </c>
      <c r="B189">
        <v>371</v>
      </c>
      <c r="C189" t="s">
        <v>819</v>
      </c>
      <c r="D189">
        <v>12550</v>
      </c>
      <c r="E189">
        <v>16240</v>
      </c>
      <c r="F189">
        <v>20420</v>
      </c>
      <c r="G189">
        <v>24600</v>
      </c>
      <c r="H189">
        <v>28780</v>
      </c>
      <c r="I189">
        <v>32960</v>
      </c>
      <c r="J189">
        <v>37140</v>
      </c>
      <c r="K189">
        <v>41320</v>
      </c>
      <c r="L189">
        <v>12550</v>
      </c>
      <c r="M189">
        <v>14350</v>
      </c>
      <c r="N189">
        <v>16150</v>
      </c>
      <c r="O189">
        <v>17900</v>
      </c>
      <c r="P189">
        <v>19350</v>
      </c>
      <c r="Q189">
        <v>20800</v>
      </c>
      <c r="R189">
        <v>22200</v>
      </c>
      <c r="S189">
        <v>23650</v>
      </c>
      <c r="T189">
        <v>12060</v>
      </c>
      <c r="U189">
        <v>16240</v>
      </c>
      <c r="V189">
        <v>20420</v>
      </c>
      <c r="W189">
        <v>24600</v>
      </c>
      <c r="X189">
        <v>28780</v>
      </c>
      <c r="Y189">
        <v>32960</v>
      </c>
      <c r="Z189">
        <v>37140</v>
      </c>
      <c r="AA189">
        <v>41320</v>
      </c>
      <c r="AR189" t="s">
        <v>288</v>
      </c>
      <c r="AT189" t="s">
        <v>821</v>
      </c>
      <c r="AU189">
        <v>313</v>
      </c>
      <c r="AV189">
        <v>353</v>
      </c>
      <c r="AW189">
        <v>510</v>
      </c>
      <c r="AX189">
        <v>667</v>
      </c>
      <c r="AY189">
        <v>824</v>
      </c>
      <c r="AZ189">
        <v>980</v>
      </c>
      <c r="BA189">
        <v>371</v>
      </c>
    </row>
    <row r="190" spans="1:53">
      <c r="A190" t="s">
        <v>235</v>
      </c>
      <c r="B190">
        <v>373</v>
      </c>
      <c r="C190" t="s">
        <v>822</v>
      </c>
      <c r="D190">
        <v>12060</v>
      </c>
      <c r="E190">
        <v>16240</v>
      </c>
      <c r="F190">
        <v>20420</v>
      </c>
      <c r="G190">
        <v>24600</v>
      </c>
      <c r="H190">
        <v>28780</v>
      </c>
      <c r="I190">
        <v>32960</v>
      </c>
      <c r="J190">
        <v>37140</v>
      </c>
      <c r="K190">
        <v>41320</v>
      </c>
      <c r="L190">
        <v>11400</v>
      </c>
      <c r="M190">
        <v>13000</v>
      </c>
      <c r="N190">
        <v>14650</v>
      </c>
      <c r="O190">
        <v>16250</v>
      </c>
      <c r="P190">
        <v>17550</v>
      </c>
      <c r="Q190">
        <v>18850</v>
      </c>
      <c r="R190">
        <v>20150</v>
      </c>
      <c r="S190">
        <v>21450</v>
      </c>
      <c r="T190">
        <v>12060</v>
      </c>
      <c r="U190">
        <v>16240</v>
      </c>
      <c r="V190">
        <v>20420</v>
      </c>
      <c r="W190">
        <v>24600</v>
      </c>
      <c r="X190">
        <v>28780</v>
      </c>
      <c r="Y190">
        <v>32960</v>
      </c>
      <c r="Z190">
        <v>37140</v>
      </c>
      <c r="AA190">
        <v>41320</v>
      </c>
      <c r="AR190" t="s">
        <v>288</v>
      </c>
      <c r="AT190" t="s">
        <v>824</v>
      </c>
      <c r="AU190">
        <v>301</v>
      </c>
      <c r="AV190">
        <v>353</v>
      </c>
      <c r="AW190">
        <v>510</v>
      </c>
      <c r="AX190">
        <v>667</v>
      </c>
      <c r="AY190">
        <v>824</v>
      </c>
      <c r="AZ190">
        <v>980</v>
      </c>
      <c r="BA190">
        <v>373</v>
      </c>
    </row>
    <row r="191" spans="1:53">
      <c r="A191" t="s">
        <v>23</v>
      </c>
      <c r="B191">
        <v>375</v>
      </c>
      <c r="C191" t="s">
        <v>2394</v>
      </c>
      <c r="D191">
        <v>13750</v>
      </c>
      <c r="E191">
        <v>16240</v>
      </c>
      <c r="F191">
        <v>20420</v>
      </c>
      <c r="G191">
        <v>24600</v>
      </c>
      <c r="H191">
        <v>28780</v>
      </c>
      <c r="I191">
        <v>32960</v>
      </c>
      <c r="J191">
        <v>37140</v>
      </c>
      <c r="K191">
        <v>41320</v>
      </c>
      <c r="L191">
        <v>13750</v>
      </c>
      <c r="M191">
        <v>15700</v>
      </c>
      <c r="N191">
        <v>17650</v>
      </c>
      <c r="O191">
        <v>19600</v>
      </c>
      <c r="P191">
        <v>21200</v>
      </c>
      <c r="Q191">
        <v>22750</v>
      </c>
      <c r="R191">
        <v>24350</v>
      </c>
      <c r="S191">
        <v>25900</v>
      </c>
      <c r="T191">
        <v>12060</v>
      </c>
      <c r="U191">
        <v>16240</v>
      </c>
      <c r="V191">
        <v>20420</v>
      </c>
      <c r="W191">
        <v>24600</v>
      </c>
      <c r="X191">
        <v>28780</v>
      </c>
      <c r="Y191">
        <v>32960</v>
      </c>
      <c r="Z191">
        <v>37140</v>
      </c>
      <c r="AA191">
        <v>41320</v>
      </c>
      <c r="AR191" t="s">
        <v>288</v>
      </c>
      <c r="AT191" t="s">
        <v>826</v>
      </c>
      <c r="AU191">
        <v>343</v>
      </c>
      <c r="AV191">
        <v>368</v>
      </c>
      <c r="AW191">
        <v>510</v>
      </c>
      <c r="AX191">
        <v>667</v>
      </c>
      <c r="AY191">
        <v>824</v>
      </c>
      <c r="AZ191">
        <v>980</v>
      </c>
      <c r="BA191">
        <v>375</v>
      </c>
    </row>
    <row r="192" spans="1:53">
      <c r="A192" t="s">
        <v>236</v>
      </c>
      <c r="B192">
        <v>377</v>
      </c>
      <c r="C192" t="s">
        <v>827</v>
      </c>
      <c r="D192">
        <v>12060</v>
      </c>
      <c r="E192">
        <v>16240</v>
      </c>
      <c r="F192">
        <v>20420</v>
      </c>
      <c r="G192">
        <v>24600</v>
      </c>
      <c r="H192">
        <v>28780</v>
      </c>
      <c r="I192">
        <v>32960</v>
      </c>
      <c r="J192">
        <v>37140</v>
      </c>
      <c r="K192">
        <v>41320</v>
      </c>
      <c r="L192">
        <v>11400</v>
      </c>
      <c r="M192">
        <v>13000</v>
      </c>
      <c r="N192">
        <v>14650</v>
      </c>
      <c r="O192">
        <v>16250</v>
      </c>
      <c r="P192">
        <v>17550</v>
      </c>
      <c r="Q192">
        <v>18850</v>
      </c>
      <c r="R192">
        <v>20150</v>
      </c>
      <c r="S192">
        <v>21450</v>
      </c>
      <c r="T192">
        <v>12060</v>
      </c>
      <c r="U192">
        <v>16240</v>
      </c>
      <c r="V192">
        <v>20420</v>
      </c>
      <c r="W192">
        <v>24600</v>
      </c>
      <c r="X192">
        <v>28780</v>
      </c>
      <c r="Y192">
        <v>32960</v>
      </c>
      <c r="Z192">
        <v>37140</v>
      </c>
      <c r="AA192">
        <v>41320</v>
      </c>
      <c r="AR192" t="s">
        <v>288</v>
      </c>
      <c r="AT192" t="s">
        <v>829</v>
      </c>
      <c r="AU192">
        <v>301</v>
      </c>
      <c r="AV192">
        <v>353</v>
      </c>
      <c r="AW192">
        <v>510</v>
      </c>
      <c r="AX192">
        <v>667</v>
      </c>
      <c r="AY192">
        <v>824</v>
      </c>
      <c r="AZ192">
        <v>980</v>
      </c>
      <c r="BA192">
        <v>377</v>
      </c>
    </row>
    <row r="193" spans="1:53">
      <c r="A193" t="s">
        <v>237</v>
      </c>
      <c r="B193">
        <v>379</v>
      </c>
      <c r="C193" t="s">
        <v>830</v>
      </c>
      <c r="D193">
        <v>12250</v>
      </c>
      <c r="E193">
        <v>16240</v>
      </c>
      <c r="F193">
        <v>20420</v>
      </c>
      <c r="G193">
        <v>24600</v>
      </c>
      <c r="H193">
        <v>28780</v>
      </c>
      <c r="I193">
        <v>32960</v>
      </c>
      <c r="J193">
        <v>37140</v>
      </c>
      <c r="K193">
        <v>41320</v>
      </c>
      <c r="L193">
        <v>12250</v>
      </c>
      <c r="M193">
        <v>14000</v>
      </c>
      <c r="N193">
        <v>15750</v>
      </c>
      <c r="O193">
        <v>17500</v>
      </c>
      <c r="P193">
        <v>18900</v>
      </c>
      <c r="Q193">
        <v>20300</v>
      </c>
      <c r="R193">
        <v>21700</v>
      </c>
      <c r="S193">
        <v>23100</v>
      </c>
      <c r="T193">
        <v>12060</v>
      </c>
      <c r="U193">
        <v>16240</v>
      </c>
      <c r="V193">
        <v>20420</v>
      </c>
      <c r="W193">
        <v>24600</v>
      </c>
      <c r="X193">
        <v>28780</v>
      </c>
      <c r="Y193">
        <v>32960</v>
      </c>
      <c r="Z193">
        <v>37140</v>
      </c>
      <c r="AA193">
        <v>41320</v>
      </c>
      <c r="AR193" t="s">
        <v>288</v>
      </c>
      <c r="AT193" t="s">
        <v>832</v>
      </c>
      <c r="AU193">
        <v>306</v>
      </c>
      <c r="AV193">
        <v>353</v>
      </c>
      <c r="AW193">
        <v>510</v>
      </c>
      <c r="AX193">
        <v>667</v>
      </c>
      <c r="AY193">
        <v>824</v>
      </c>
      <c r="AZ193">
        <v>980</v>
      </c>
      <c r="BA193">
        <v>379</v>
      </c>
    </row>
    <row r="194" spans="1:53">
      <c r="A194" t="s">
        <v>24</v>
      </c>
      <c r="B194">
        <v>381</v>
      </c>
      <c r="C194" t="s">
        <v>2394</v>
      </c>
      <c r="D194">
        <v>13750</v>
      </c>
      <c r="E194">
        <v>16240</v>
      </c>
      <c r="F194">
        <v>20420</v>
      </c>
      <c r="G194">
        <v>24600</v>
      </c>
      <c r="H194">
        <v>28780</v>
      </c>
      <c r="I194">
        <v>32960</v>
      </c>
      <c r="J194">
        <v>37140</v>
      </c>
      <c r="K194">
        <v>41320</v>
      </c>
      <c r="L194">
        <v>13750</v>
      </c>
      <c r="M194">
        <v>15700</v>
      </c>
      <c r="N194">
        <v>17650</v>
      </c>
      <c r="O194">
        <v>19600</v>
      </c>
      <c r="P194">
        <v>21200</v>
      </c>
      <c r="Q194">
        <v>22750</v>
      </c>
      <c r="R194">
        <v>24350</v>
      </c>
      <c r="S194">
        <v>25900</v>
      </c>
      <c r="T194">
        <v>12060</v>
      </c>
      <c r="U194">
        <v>16240</v>
      </c>
      <c r="V194">
        <v>20420</v>
      </c>
      <c r="W194">
        <v>24600</v>
      </c>
      <c r="X194">
        <v>28780</v>
      </c>
      <c r="Y194">
        <v>32960</v>
      </c>
      <c r="Z194">
        <v>37140</v>
      </c>
      <c r="AA194">
        <v>41320</v>
      </c>
      <c r="AR194" t="s">
        <v>288</v>
      </c>
      <c r="AT194" t="s">
        <v>834</v>
      </c>
      <c r="AU194">
        <v>343</v>
      </c>
      <c r="AV194">
        <v>368</v>
      </c>
      <c r="AW194">
        <v>510</v>
      </c>
      <c r="AX194">
        <v>667</v>
      </c>
      <c r="AY194">
        <v>824</v>
      </c>
      <c r="AZ194">
        <v>980</v>
      </c>
      <c r="BA194">
        <v>381</v>
      </c>
    </row>
    <row r="195" spans="1:53">
      <c r="A195" t="s">
        <v>238</v>
      </c>
      <c r="B195">
        <v>383</v>
      </c>
      <c r="C195" t="s">
        <v>835</v>
      </c>
      <c r="D195">
        <v>13500</v>
      </c>
      <c r="E195">
        <v>16240</v>
      </c>
      <c r="F195">
        <v>20420</v>
      </c>
      <c r="G195">
        <v>24600</v>
      </c>
      <c r="H195">
        <v>28780</v>
      </c>
      <c r="I195">
        <v>32960</v>
      </c>
      <c r="J195">
        <v>37140</v>
      </c>
      <c r="K195">
        <v>41320</v>
      </c>
      <c r="L195">
        <v>13500</v>
      </c>
      <c r="M195">
        <v>15400</v>
      </c>
      <c r="N195">
        <v>17350</v>
      </c>
      <c r="O195">
        <v>19250</v>
      </c>
      <c r="P195">
        <v>20800</v>
      </c>
      <c r="Q195">
        <v>22350</v>
      </c>
      <c r="R195">
        <v>23900</v>
      </c>
      <c r="S195">
        <v>25450</v>
      </c>
      <c r="T195">
        <v>12060</v>
      </c>
      <c r="U195">
        <v>16240</v>
      </c>
      <c r="V195">
        <v>20420</v>
      </c>
      <c r="W195">
        <v>24600</v>
      </c>
      <c r="X195">
        <v>28780</v>
      </c>
      <c r="Y195">
        <v>32960</v>
      </c>
      <c r="Z195">
        <v>37140</v>
      </c>
      <c r="AA195">
        <v>41320</v>
      </c>
      <c r="AR195" t="s">
        <v>288</v>
      </c>
      <c r="AT195" t="s">
        <v>837</v>
      </c>
      <c r="AU195">
        <v>337</v>
      </c>
      <c r="AV195">
        <v>361</v>
      </c>
      <c r="AW195">
        <v>510</v>
      </c>
      <c r="AX195">
        <v>667</v>
      </c>
      <c r="AY195">
        <v>824</v>
      </c>
      <c r="AZ195">
        <v>980</v>
      </c>
      <c r="BA195">
        <v>383</v>
      </c>
    </row>
    <row r="196" spans="1:53">
      <c r="A196" t="s">
        <v>239</v>
      </c>
      <c r="B196">
        <v>385</v>
      </c>
      <c r="C196" t="s">
        <v>838</v>
      </c>
      <c r="D196">
        <v>12060</v>
      </c>
      <c r="E196">
        <v>16240</v>
      </c>
      <c r="F196">
        <v>20420</v>
      </c>
      <c r="G196">
        <v>24600</v>
      </c>
      <c r="H196">
        <v>28780</v>
      </c>
      <c r="I196">
        <v>32960</v>
      </c>
      <c r="J196">
        <v>37140</v>
      </c>
      <c r="K196">
        <v>41320</v>
      </c>
      <c r="L196">
        <v>11400</v>
      </c>
      <c r="M196">
        <v>13000</v>
      </c>
      <c r="N196">
        <v>14650</v>
      </c>
      <c r="O196">
        <v>16250</v>
      </c>
      <c r="P196">
        <v>17550</v>
      </c>
      <c r="Q196">
        <v>18850</v>
      </c>
      <c r="R196">
        <v>20150</v>
      </c>
      <c r="S196">
        <v>21450</v>
      </c>
      <c r="T196">
        <v>12060</v>
      </c>
      <c r="U196">
        <v>16240</v>
      </c>
      <c r="V196">
        <v>20420</v>
      </c>
      <c r="W196">
        <v>24600</v>
      </c>
      <c r="X196">
        <v>28780</v>
      </c>
      <c r="Y196">
        <v>32960</v>
      </c>
      <c r="Z196">
        <v>37140</v>
      </c>
      <c r="AA196">
        <v>41320</v>
      </c>
      <c r="AR196" t="s">
        <v>288</v>
      </c>
      <c r="AT196" t="s">
        <v>840</v>
      </c>
      <c r="AU196">
        <v>301</v>
      </c>
      <c r="AV196">
        <v>353</v>
      </c>
      <c r="AW196">
        <v>510</v>
      </c>
      <c r="AX196">
        <v>667</v>
      </c>
      <c r="AY196">
        <v>824</v>
      </c>
      <c r="AZ196">
        <v>980</v>
      </c>
      <c r="BA196">
        <v>385</v>
      </c>
    </row>
    <row r="197" spans="1:53">
      <c r="A197" t="s">
        <v>240</v>
      </c>
      <c r="B197">
        <v>387</v>
      </c>
      <c r="C197" t="s">
        <v>841</v>
      </c>
      <c r="D197">
        <v>12060</v>
      </c>
      <c r="E197">
        <v>16240</v>
      </c>
      <c r="F197">
        <v>20420</v>
      </c>
      <c r="G197">
        <v>24600</v>
      </c>
      <c r="H197">
        <v>28780</v>
      </c>
      <c r="I197">
        <v>32960</v>
      </c>
      <c r="J197">
        <v>37140</v>
      </c>
      <c r="K197">
        <v>41320</v>
      </c>
      <c r="L197">
        <v>11400</v>
      </c>
      <c r="M197">
        <v>13000</v>
      </c>
      <c r="N197">
        <v>14650</v>
      </c>
      <c r="O197">
        <v>16250</v>
      </c>
      <c r="P197">
        <v>17550</v>
      </c>
      <c r="Q197">
        <v>18850</v>
      </c>
      <c r="R197">
        <v>20150</v>
      </c>
      <c r="S197">
        <v>21450</v>
      </c>
      <c r="T197">
        <v>12060</v>
      </c>
      <c r="U197">
        <v>16240</v>
      </c>
      <c r="V197">
        <v>20420</v>
      </c>
      <c r="W197">
        <v>24600</v>
      </c>
      <c r="X197">
        <v>28780</v>
      </c>
      <c r="Y197">
        <v>32960</v>
      </c>
      <c r="Z197">
        <v>37140</v>
      </c>
      <c r="AA197">
        <v>41320</v>
      </c>
      <c r="AR197" t="s">
        <v>288</v>
      </c>
      <c r="AT197" t="s">
        <v>843</v>
      </c>
      <c r="AU197">
        <v>301</v>
      </c>
      <c r="AV197">
        <v>353</v>
      </c>
      <c r="AW197">
        <v>510</v>
      </c>
      <c r="AX197">
        <v>667</v>
      </c>
      <c r="AY197">
        <v>824</v>
      </c>
      <c r="AZ197">
        <v>980</v>
      </c>
      <c r="BA197">
        <v>387</v>
      </c>
    </row>
    <row r="198" spans="1:53">
      <c r="A198" t="s">
        <v>241</v>
      </c>
      <c r="B198">
        <v>389</v>
      </c>
      <c r="C198" t="s">
        <v>844</v>
      </c>
      <c r="D198">
        <v>12060</v>
      </c>
      <c r="E198">
        <v>16240</v>
      </c>
      <c r="F198">
        <v>20420</v>
      </c>
      <c r="G198">
        <v>24600</v>
      </c>
      <c r="H198">
        <v>28780</v>
      </c>
      <c r="I198">
        <v>32960</v>
      </c>
      <c r="J198">
        <v>37140</v>
      </c>
      <c r="K198">
        <v>41320</v>
      </c>
      <c r="L198">
        <v>11400</v>
      </c>
      <c r="M198">
        <v>13000</v>
      </c>
      <c r="N198">
        <v>14650</v>
      </c>
      <c r="O198">
        <v>16250</v>
      </c>
      <c r="P198">
        <v>17550</v>
      </c>
      <c r="Q198">
        <v>18850</v>
      </c>
      <c r="R198">
        <v>20150</v>
      </c>
      <c r="S198">
        <v>21450</v>
      </c>
      <c r="T198">
        <v>12060</v>
      </c>
      <c r="U198">
        <v>16240</v>
      </c>
      <c r="V198">
        <v>20420</v>
      </c>
      <c r="W198">
        <v>24600</v>
      </c>
      <c r="X198">
        <v>28780</v>
      </c>
      <c r="Y198">
        <v>32960</v>
      </c>
      <c r="Z198">
        <v>37140</v>
      </c>
      <c r="AA198">
        <v>41320</v>
      </c>
      <c r="AR198" t="s">
        <v>288</v>
      </c>
      <c r="AT198" t="s">
        <v>846</v>
      </c>
      <c r="AU198">
        <v>301</v>
      </c>
      <c r="AV198">
        <v>353</v>
      </c>
      <c r="AW198">
        <v>510</v>
      </c>
      <c r="AX198">
        <v>667</v>
      </c>
      <c r="AY198">
        <v>824</v>
      </c>
      <c r="AZ198">
        <v>980</v>
      </c>
      <c r="BA198">
        <v>389</v>
      </c>
    </row>
    <row r="199" spans="1:53">
      <c r="A199" t="s">
        <v>242</v>
      </c>
      <c r="B199">
        <v>391</v>
      </c>
      <c r="C199" t="s">
        <v>847</v>
      </c>
      <c r="D199">
        <v>12060</v>
      </c>
      <c r="E199">
        <v>16240</v>
      </c>
      <c r="F199">
        <v>20420</v>
      </c>
      <c r="G199">
        <v>24600</v>
      </c>
      <c r="H199">
        <v>28780</v>
      </c>
      <c r="I199">
        <v>32960</v>
      </c>
      <c r="J199">
        <v>37140</v>
      </c>
      <c r="K199">
        <v>41320</v>
      </c>
      <c r="L199">
        <v>11400</v>
      </c>
      <c r="M199">
        <v>13000</v>
      </c>
      <c r="N199">
        <v>14650</v>
      </c>
      <c r="O199">
        <v>16250</v>
      </c>
      <c r="P199">
        <v>17550</v>
      </c>
      <c r="Q199">
        <v>18850</v>
      </c>
      <c r="R199">
        <v>20150</v>
      </c>
      <c r="S199">
        <v>21450</v>
      </c>
      <c r="T199">
        <v>12060</v>
      </c>
      <c r="U199">
        <v>16240</v>
      </c>
      <c r="V199">
        <v>20420</v>
      </c>
      <c r="W199">
        <v>24600</v>
      </c>
      <c r="X199">
        <v>28780</v>
      </c>
      <c r="Y199">
        <v>32960</v>
      </c>
      <c r="Z199">
        <v>37140</v>
      </c>
      <c r="AA199">
        <v>41320</v>
      </c>
      <c r="AR199" t="s">
        <v>288</v>
      </c>
      <c r="AT199" t="s">
        <v>849</v>
      </c>
      <c r="AU199">
        <v>301</v>
      </c>
      <c r="AV199">
        <v>353</v>
      </c>
      <c r="AW199">
        <v>510</v>
      </c>
      <c r="AX199">
        <v>667</v>
      </c>
      <c r="AY199">
        <v>824</v>
      </c>
      <c r="AZ199">
        <v>980</v>
      </c>
      <c r="BA199">
        <v>391</v>
      </c>
    </row>
    <row r="200" spans="1:53">
      <c r="A200" t="s">
        <v>243</v>
      </c>
      <c r="B200">
        <v>393</v>
      </c>
      <c r="C200" t="s">
        <v>850</v>
      </c>
      <c r="D200">
        <v>17700</v>
      </c>
      <c r="E200">
        <v>20200</v>
      </c>
      <c r="F200">
        <v>22750</v>
      </c>
      <c r="G200">
        <v>25250</v>
      </c>
      <c r="H200">
        <v>28780</v>
      </c>
      <c r="I200">
        <v>32960</v>
      </c>
      <c r="J200">
        <v>37140</v>
      </c>
      <c r="K200">
        <v>41320</v>
      </c>
      <c r="L200">
        <v>17700</v>
      </c>
      <c r="M200">
        <v>20200</v>
      </c>
      <c r="N200">
        <v>22750</v>
      </c>
      <c r="O200">
        <v>25250</v>
      </c>
      <c r="P200">
        <v>27300</v>
      </c>
      <c r="Q200">
        <v>29300</v>
      </c>
      <c r="R200">
        <v>31350</v>
      </c>
      <c r="S200">
        <v>33350</v>
      </c>
      <c r="T200">
        <v>12060</v>
      </c>
      <c r="U200">
        <v>16240</v>
      </c>
      <c r="V200">
        <v>20420</v>
      </c>
      <c r="W200">
        <v>24600</v>
      </c>
      <c r="X200">
        <v>28780</v>
      </c>
      <c r="Y200">
        <v>32960</v>
      </c>
      <c r="Z200">
        <v>37140</v>
      </c>
      <c r="AA200">
        <v>41320</v>
      </c>
      <c r="AR200" t="s">
        <v>288</v>
      </c>
      <c r="AT200" t="s">
        <v>852</v>
      </c>
      <c r="AU200">
        <v>442</v>
      </c>
      <c r="AV200">
        <v>473</v>
      </c>
      <c r="AW200">
        <v>568</v>
      </c>
      <c r="AX200">
        <v>667</v>
      </c>
      <c r="AY200">
        <v>824</v>
      </c>
      <c r="AZ200">
        <v>980</v>
      </c>
      <c r="BA200">
        <v>393</v>
      </c>
    </row>
    <row r="201" spans="1:53">
      <c r="A201" t="s">
        <v>36</v>
      </c>
      <c r="B201">
        <v>395</v>
      </c>
      <c r="C201" t="s">
        <v>348</v>
      </c>
      <c r="D201">
        <v>12700</v>
      </c>
      <c r="E201">
        <v>16240</v>
      </c>
      <c r="F201">
        <v>20420</v>
      </c>
      <c r="G201">
        <v>24600</v>
      </c>
      <c r="H201">
        <v>28780</v>
      </c>
      <c r="I201">
        <v>32960</v>
      </c>
      <c r="J201">
        <v>37140</v>
      </c>
      <c r="K201">
        <v>41320</v>
      </c>
      <c r="L201">
        <v>12700</v>
      </c>
      <c r="M201">
        <v>14500</v>
      </c>
      <c r="N201">
        <v>16300</v>
      </c>
      <c r="O201">
        <v>18100</v>
      </c>
      <c r="P201">
        <v>19550</v>
      </c>
      <c r="Q201">
        <v>21000</v>
      </c>
      <c r="R201">
        <v>22450</v>
      </c>
      <c r="S201">
        <v>23900</v>
      </c>
      <c r="T201">
        <v>12060</v>
      </c>
      <c r="U201">
        <v>16240</v>
      </c>
      <c r="V201">
        <v>20420</v>
      </c>
      <c r="W201">
        <v>24600</v>
      </c>
      <c r="X201">
        <v>28780</v>
      </c>
      <c r="Y201">
        <v>32960</v>
      </c>
      <c r="Z201">
        <v>37140</v>
      </c>
      <c r="AA201">
        <v>41320</v>
      </c>
      <c r="AR201" t="s">
        <v>288</v>
      </c>
      <c r="AT201" t="s">
        <v>854</v>
      </c>
      <c r="AU201">
        <v>317</v>
      </c>
      <c r="AV201">
        <v>353</v>
      </c>
      <c r="AW201">
        <v>510</v>
      </c>
      <c r="AX201">
        <v>667</v>
      </c>
      <c r="AY201">
        <v>824</v>
      </c>
      <c r="AZ201">
        <v>980</v>
      </c>
      <c r="BA201">
        <v>395</v>
      </c>
    </row>
    <row r="202" spans="1:53">
      <c r="A202" t="s">
        <v>49</v>
      </c>
      <c r="B202">
        <v>397</v>
      </c>
      <c r="C202" t="s">
        <v>410</v>
      </c>
      <c r="D202">
        <v>15400</v>
      </c>
      <c r="E202">
        <v>17600</v>
      </c>
      <c r="F202">
        <v>20420</v>
      </c>
      <c r="G202">
        <v>24600</v>
      </c>
      <c r="H202">
        <v>28780</v>
      </c>
      <c r="I202">
        <v>32960</v>
      </c>
      <c r="J202">
        <v>37140</v>
      </c>
      <c r="K202">
        <v>41320</v>
      </c>
      <c r="L202">
        <v>15400</v>
      </c>
      <c r="M202">
        <v>17600</v>
      </c>
      <c r="N202">
        <v>19800</v>
      </c>
      <c r="O202">
        <v>22000</v>
      </c>
      <c r="P202">
        <v>23800</v>
      </c>
      <c r="Q202">
        <v>25550</v>
      </c>
      <c r="R202">
        <v>27300</v>
      </c>
      <c r="S202">
        <v>29050</v>
      </c>
      <c r="T202">
        <v>12060</v>
      </c>
      <c r="U202">
        <v>16240</v>
      </c>
      <c r="V202">
        <v>20420</v>
      </c>
      <c r="W202">
        <v>24600</v>
      </c>
      <c r="X202">
        <v>28780</v>
      </c>
      <c r="Y202">
        <v>32960</v>
      </c>
      <c r="Z202">
        <v>37140</v>
      </c>
      <c r="AA202">
        <v>41320</v>
      </c>
      <c r="AR202" t="s">
        <v>288</v>
      </c>
      <c r="AT202" t="s">
        <v>856</v>
      </c>
      <c r="AU202">
        <v>385</v>
      </c>
      <c r="AV202">
        <v>412</v>
      </c>
      <c r="AW202">
        <v>510</v>
      </c>
      <c r="AX202">
        <v>667</v>
      </c>
      <c r="AY202">
        <v>824</v>
      </c>
      <c r="AZ202">
        <v>980</v>
      </c>
      <c r="BA202">
        <v>397</v>
      </c>
    </row>
    <row r="203" spans="1:53">
      <c r="A203" t="s">
        <v>244</v>
      </c>
      <c r="B203">
        <v>399</v>
      </c>
      <c r="C203" t="s">
        <v>857</v>
      </c>
      <c r="D203">
        <v>12060</v>
      </c>
      <c r="E203">
        <v>16240</v>
      </c>
      <c r="F203">
        <v>20420</v>
      </c>
      <c r="G203">
        <v>24600</v>
      </c>
      <c r="H203">
        <v>28780</v>
      </c>
      <c r="I203">
        <v>32960</v>
      </c>
      <c r="J203">
        <v>37140</v>
      </c>
      <c r="K203">
        <v>41320</v>
      </c>
      <c r="L203">
        <v>11400</v>
      </c>
      <c r="M203">
        <v>13000</v>
      </c>
      <c r="N203">
        <v>14650</v>
      </c>
      <c r="O203">
        <v>16250</v>
      </c>
      <c r="P203">
        <v>17550</v>
      </c>
      <c r="Q203">
        <v>18850</v>
      </c>
      <c r="R203">
        <v>20150</v>
      </c>
      <c r="S203">
        <v>21450</v>
      </c>
      <c r="T203">
        <v>12060</v>
      </c>
      <c r="U203">
        <v>16240</v>
      </c>
      <c r="V203">
        <v>20420</v>
      </c>
      <c r="W203">
        <v>24600</v>
      </c>
      <c r="X203">
        <v>28780</v>
      </c>
      <c r="Y203">
        <v>32960</v>
      </c>
      <c r="Z203">
        <v>37140</v>
      </c>
      <c r="AA203">
        <v>41320</v>
      </c>
      <c r="AR203" t="s">
        <v>288</v>
      </c>
      <c r="AT203" t="s">
        <v>859</v>
      </c>
      <c r="AU203">
        <v>301</v>
      </c>
      <c r="AV203">
        <v>353</v>
      </c>
      <c r="AW203">
        <v>510</v>
      </c>
      <c r="AX203">
        <v>667</v>
      </c>
      <c r="AY203">
        <v>824</v>
      </c>
      <c r="AZ203">
        <v>980</v>
      </c>
      <c r="BA203">
        <v>399</v>
      </c>
    </row>
    <row r="204" spans="1:53">
      <c r="A204" t="s">
        <v>245</v>
      </c>
      <c r="B204">
        <v>401</v>
      </c>
      <c r="C204" t="s">
        <v>860</v>
      </c>
      <c r="D204">
        <v>12250</v>
      </c>
      <c r="E204">
        <v>16240</v>
      </c>
      <c r="F204">
        <v>20420</v>
      </c>
      <c r="G204">
        <v>24600</v>
      </c>
      <c r="H204">
        <v>28780</v>
      </c>
      <c r="I204">
        <v>32960</v>
      </c>
      <c r="J204">
        <v>37140</v>
      </c>
      <c r="K204">
        <v>41320</v>
      </c>
      <c r="L204">
        <v>12250</v>
      </c>
      <c r="M204">
        <v>14000</v>
      </c>
      <c r="N204">
        <v>15750</v>
      </c>
      <c r="O204">
        <v>17450</v>
      </c>
      <c r="P204">
        <v>18850</v>
      </c>
      <c r="Q204">
        <v>20250</v>
      </c>
      <c r="R204">
        <v>21650</v>
      </c>
      <c r="S204">
        <v>23050</v>
      </c>
      <c r="T204">
        <v>12060</v>
      </c>
      <c r="U204">
        <v>16240</v>
      </c>
      <c r="V204">
        <v>20420</v>
      </c>
      <c r="W204">
        <v>24600</v>
      </c>
      <c r="X204">
        <v>28780</v>
      </c>
      <c r="Y204">
        <v>32960</v>
      </c>
      <c r="Z204">
        <v>37140</v>
      </c>
      <c r="AA204">
        <v>41320</v>
      </c>
      <c r="AR204" t="s">
        <v>288</v>
      </c>
      <c r="AT204" t="s">
        <v>862</v>
      </c>
      <c r="AU204">
        <v>306</v>
      </c>
      <c r="AV204">
        <v>353</v>
      </c>
      <c r="AW204">
        <v>510</v>
      </c>
      <c r="AX204">
        <v>667</v>
      </c>
      <c r="AY204">
        <v>824</v>
      </c>
      <c r="AZ204">
        <v>980</v>
      </c>
      <c r="BA204">
        <v>401</v>
      </c>
    </row>
    <row r="205" spans="1:53">
      <c r="A205" t="s">
        <v>246</v>
      </c>
      <c r="B205">
        <v>403</v>
      </c>
      <c r="C205" t="s">
        <v>863</v>
      </c>
      <c r="D205">
        <v>12060</v>
      </c>
      <c r="E205">
        <v>16240</v>
      </c>
      <c r="F205">
        <v>20420</v>
      </c>
      <c r="G205">
        <v>24600</v>
      </c>
      <c r="H205">
        <v>28780</v>
      </c>
      <c r="I205">
        <v>32960</v>
      </c>
      <c r="J205">
        <v>37140</v>
      </c>
      <c r="K205">
        <v>41320</v>
      </c>
      <c r="L205">
        <v>11400</v>
      </c>
      <c r="M205">
        <v>13000</v>
      </c>
      <c r="N205">
        <v>14650</v>
      </c>
      <c r="O205">
        <v>16250</v>
      </c>
      <c r="P205">
        <v>17550</v>
      </c>
      <c r="Q205">
        <v>18850</v>
      </c>
      <c r="R205">
        <v>20150</v>
      </c>
      <c r="S205">
        <v>21450</v>
      </c>
      <c r="T205">
        <v>12060</v>
      </c>
      <c r="U205">
        <v>16240</v>
      </c>
      <c r="V205">
        <v>20420</v>
      </c>
      <c r="W205">
        <v>24600</v>
      </c>
      <c r="X205">
        <v>28780</v>
      </c>
      <c r="Y205">
        <v>32960</v>
      </c>
      <c r="Z205">
        <v>37140</v>
      </c>
      <c r="AA205">
        <v>41320</v>
      </c>
      <c r="AR205" t="s">
        <v>288</v>
      </c>
      <c r="AT205" t="s">
        <v>865</v>
      </c>
      <c r="AU205">
        <v>301</v>
      </c>
      <c r="AV205">
        <v>353</v>
      </c>
      <c r="AW205">
        <v>510</v>
      </c>
      <c r="AX205">
        <v>667</v>
      </c>
      <c r="AY205">
        <v>824</v>
      </c>
      <c r="AZ205">
        <v>980</v>
      </c>
      <c r="BA205">
        <v>403</v>
      </c>
    </row>
    <row r="206" spans="1:53">
      <c r="A206" t="s">
        <v>247</v>
      </c>
      <c r="B206">
        <v>405</v>
      </c>
      <c r="C206" t="s">
        <v>866</v>
      </c>
      <c r="D206">
        <v>12060</v>
      </c>
      <c r="E206">
        <v>16240</v>
      </c>
      <c r="F206">
        <v>20420</v>
      </c>
      <c r="G206">
        <v>24600</v>
      </c>
      <c r="H206">
        <v>28780</v>
      </c>
      <c r="I206">
        <v>32960</v>
      </c>
      <c r="J206">
        <v>37140</v>
      </c>
      <c r="K206">
        <v>41320</v>
      </c>
      <c r="L206">
        <v>11400</v>
      </c>
      <c r="M206">
        <v>13000</v>
      </c>
      <c r="N206">
        <v>14650</v>
      </c>
      <c r="O206">
        <v>16250</v>
      </c>
      <c r="P206">
        <v>17550</v>
      </c>
      <c r="Q206">
        <v>18850</v>
      </c>
      <c r="R206">
        <v>20150</v>
      </c>
      <c r="S206">
        <v>21450</v>
      </c>
      <c r="T206">
        <v>12060</v>
      </c>
      <c r="U206">
        <v>16240</v>
      </c>
      <c r="V206">
        <v>20420</v>
      </c>
      <c r="W206">
        <v>24600</v>
      </c>
      <c r="X206">
        <v>28780</v>
      </c>
      <c r="Y206">
        <v>32960</v>
      </c>
      <c r="Z206">
        <v>37140</v>
      </c>
      <c r="AA206">
        <v>41320</v>
      </c>
      <c r="AR206" t="s">
        <v>288</v>
      </c>
      <c r="AT206" t="s">
        <v>868</v>
      </c>
      <c r="AU206">
        <v>301</v>
      </c>
      <c r="AV206">
        <v>353</v>
      </c>
      <c r="AW206">
        <v>510</v>
      </c>
      <c r="AX206">
        <v>667</v>
      </c>
      <c r="AY206">
        <v>824</v>
      </c>
      <c r="AZ206">
        <v>980</v>
      </c>
      <c r="BA206">
        <v>405</v>
      </c>
    </row>
    <row r="207" spans="1:53">
      <c r="A207" t="s">
        <v>58</v>
      </c>
      <c r="B207">
        <v>407</v>
      </c>
      <c r="C207" t="s">
        <v>2414</v>
      </c>
      <c r="D207">
        <v>13200</v>
      </c>
      <c r="E207">
        <v>16240</v>
      </c>
      <c r="F207">
        <v>20420</v>
      </c>
      <c r="G207">
        <v>24600</v>
      </c>
      <c r="H207">
        <v>28780</v>
      </c>
      <c r="I207">
        <v>32960</v>
      </c>
      <c r="J207">
        <v>37140</v>
      </c>
      <c r="K207">
        <v>41320</v>
      </c>
      <c r="L207">
        <v>13200</v>
      </c>
      <c r="M207">
        <v>15050</v>
      </c>
      <c r="N207">
        <v>16950</v>
      </c>
      <c r="O207">
        <v>18800</v>
      </c>
      <c r="P207">
        <v>20350</v>
      </c>
      <c r="Q207">
        <v>21850</v>
      </c>
      <c r="R207">
        <v>23350</v>
      </c>
      <c r="S207">
        <v>24850</v>
      </c>
      <c r="T207">
        <v>12060</v>
      </c>
      <c r="U207">
        <v>16240</v>
      </c>
      <c r="V207">
        <v>20420</v>
      </c>
      <c r="W207">
        <v>24600</v>
      </c>
      <c r="X207">
        <v>28780</v>
      </c>
      <c r="Y207">
        <v>32960</v>
      </c>
      <c r="Z207">
        <v>37140</v>
      </c>
      <c r="AA207">
        <v>41320</v>
      </c>
      <c r="AR207" t="s">
        <v>288</v>
      </c>
      <c r="AT207" t="s">
        <v>870</v>
      </c>
      <c r="AU207">
        <v>330</v>
      </c>
      <c r="AV207">
        <v>353</v>
      </c>
      <c r="AW207">
        <v>510</v>
      </c>
      <c r="AX207">
        <v>667</v>
      </c>
      <c r="AY207">
        <v>824</v>
      </c>
      <c r="AZ207">
        <v>980</v>
      </c>
      <c r="BA207">
        <v>407</v>
      </c>
    </row>
    <row r="208" spans="1:53">
      <c r="A208" t="s">
        <v>39</v>
      </c>
      <c r="B208">
        <v>409</v>
      </c>
      <c r="C208" t="s">
        <v>797</v>
      </c>
      <c r="D208">
        <v>13100</v>
      </c>
      <c r="E208">
        <v>16240</v>
      </c>
      <c r="F208">
        <v>20420</v>
      </c>
      <c r="G208">
        <v>24600</v>
      </c>
      <c r="H208">
        <v>28780</v>
      </c>
      <c r="I208">
        <v>32960</v>
      </c>
      <c r="J208">
        <v>37140</v>
      </c>
      <c r="K208">
        <v>41320</v>
      </c>
      <c r="L208">
        <v>13100</v>
      </c>
      <c r="M208">
        <v>14950</v>
      </c>
      <c r="N208">
        <v>16800</v>
      </c>
      <c r="O208">
        <v>18650</v>
      </c>
      <c r="P208">
        <v>20150</v>
      </c>
      <c r="Q208">
        <v>21650</v>
      </c>
      <c r="R208">
        <v>23150</v>
      </c>
      <c r="S208">
        <v>24650</v>
      </c>
      <c r="T208">
        <v>12060</v>
      </c>
      <c r="U208">
        <v>16240</v>
      </c>
      <c r="V208">
        <v>20420</v>
      </c>
      <c r="W208">
        <v>24600</v>
      </c>
      <c r="X208">
        <v>28780</v>
      </c>
      <c r="Y208">
        <v>32960</v>
      </c>
      <c r="Z208">
        <v>37140</v>
      </c>
      <c r="AA208">
        <v>41320</v>
      </c>
      <c r="AR208" t="s">
        <v>288</v>
      </c>
      <c r="AT208" t="s">
        <v>872</v>
      </c>
      <c r="AU208">
        <v>327</v>
      </c>
      <c r="AV208">
        <v>353</v>
      </c>
      <c r="AW208">
        <v>510</v>
      </c>
      <c r="AX208">
        <v>667</v>
      </c>
      <c r="AY208">
        <v>824</v>
      </c>
      <c r="AZ208">
        <v>980</v>
      </c>
      <c r="BA208">
        <v>409</v>
      </c>
    </row>
    <row r="209" spans="1:53">
      <c r="A209" t="s">
        <v>248</v>
      </c>
      <c r="B209">
        <v>411</v>
      </c>
      <c r="C209" t="s">
        <v>873</v>
      </c>
      <c r="D209">
        <v>12060</v>
      </c>
      <c r="E209">
        <v>16240</v>
      </c>
      <c r="F209">
        <v>20420</v>
      </c>
      <c r="G209">
        <v>24600</v>
      </c>
      <c r="H209">
        <v>28780</v>
      </c>
      <c r="I209">
        <v>32960</v>
      </c>
      <c r="J209">
        <v>37140</v>
      </c>
      <c r="K209">
        <v>41320</v>
      </c>
      <c r="L209">
        <v>11400</v>
      </c>
      <c r="M209">
        <v>13000</v>
      </c>
      <c r="N209">
        <v>14650</v>
      </c>
      <c r="O209">
        <v>16250</v>
      </c>
      <c r="P209">
        <v>17550</v>
      </c>
      <c r="Q209">
        <v>18850</v>
      </c>
      <c r="R209">
        <v>20150</v>
      </c>
      <c r="S209">
        <v>21450</v>
      </c>
      <c r="T209">
        <v>12060</v>
      </c>
      <c r="U209">
        <v>16240</v>
      </c>
      <c r="V209">
        <v>20420</v>
      </c>
      <c r="W209">
        <v>24600</v>
      </c>
      <c r="X209">
        <v>28780</v>
      </c>
      <c r="Y209">
        <v>32960</v>
      </c>
      <c r="Z209">
        <v>37140</v>
      </c>
      <c r="AA209">
        <v>41320</v>
      </c>
      <c r="AR209" t="s">
        <v>288</v>
      </c>
      <c r="AT209" t="s">
        <v>875</v>
      </c>
      <c r="AU209">
        <v>301</v>
      </c>
      <c r="AV209">
        <v>353</v>
      </c>
      <c r="AW209">
        <v>510</v>
      </c>
      <c r="AX209">
        <v>667</v>
      </c>
      <c r="AY209">
        <v>824</v>
      </c>
      <c r="AZ209">
        <v>980</v>
      </c>
      <c r="BA209">
        <v>411</v>
      </c>
    </row>
    <row r="210" spans="1:53">
      <c r="A210" t="s">
        <v>249</v>
      </c>
      <c r="B210">
        <v>413</v>
      </c>
      <c r="C210" t="s">
        <v>876</v>
      </c>
      <c r="D210">
        <v>13550</v>
      </c>
      <c r="E210">
        <v>16240</v>
      </c>
      <c r="F210">
        <v>20420</v>
      </c>
      <c r="G210">
        <v>24600</v>
      </c>
      <c r="H210">
        <v>28780</v>
      </c>
      <c r="I210">
        <v>32960</v>
      </c>
      <c r="J210">
        <v>37140</v>
      </c>
      <c r="K210">
        <v>41320</v>
      </c>
      <c r="L210">
        <v>13550</v>
      </c>
      <c r="M210">
        <v>15450</v>
      </c>
      <c r="N210">
        <v>17400</v>
      </c>
      <c r="O210">
        <v>19300</v>
      </c>
      <c r="P210">
        <v>20850</v>
      </c>
      <c r="Q210">
        <v>22400</v>
      </c>
      <c r="R210">
        <v>23950</v>
      </c>
      <c r="S210">
        <v>25500</v>
      </c>
      <c r="T210">
        <v>12060</v>
      </c>
      <c r="U210">
        <v>16240</v>
      </c>
      <c r="V210">
        <v>20420</v>
      </c>
      <c r="W210">
        <v>24600</v>
      </c>
      <c r="X210">
        <v>28780</v>
      </c>
      <c r="Y210">
        <v>32960</v>
      </c>
      <c r="Z210">
        <v>37140</v>
      </c>
      <c r="AA210">
        <v>41320</v>
      </c>
      <c r="AR210" t="s">
        <v>288</v>
      </c>
      <c r="AT210" t="s">
        <v>878</v>
      </c>
      <c r="AU210">
        <v>338</v>
      </c>
      <c r="AV210">
        <v>362</v>
      </c>
      <c r="AW210">
        <v>510</v>
      </c>
      <c r="AX210">
        <v>667</v>
      </c>
      <c r="AY210">
        <v>824</v>
      </c>
      <c r="AZ210">
        <v>980</v>
      </c>
      <c r="BA210">
        <v>413</v>
      </c>
    </row>
    <row r="211" spans="1:53">
      <c r="A211" t="s">
        <v>250</v>
      </c>
      <c r="B211">
        <v>415</v>
      </c>
      <c r="C211" t="s">
        <v>879</v>
      </c>
      <c r="D211">
        <v>12850</v>
      </c>
      <c r="E211">
        <v>16240</v>
      </c>
      <c r="F211">
        <v>20420</v>
      </c>
      <c r="G211">
        <v>24600</v>
      </c>
      <c r="H211">
        <v>28780</v>
      </c>
      <c r="I211">
        <v>32960</v>
      </c>
      <c r="J211">
        <v>37140</v>
      </c>
      <c r="K211">
        <v>41320</v>
      </c>
      <c r="L211">
        <v>12850</v>
      </c>
      <c r="M211">
        <v>14650</v>
      </c>
      <c r="N211">
        <v>16500</v>
      </c>
      <c r="O211">
        <v>18300</v>
      </c>
      <c r="P211">
        <v>19800</v>
      </c>
      <c r="Q211">
        <v>21250</v>
      </c>
      <c r="R211">
        <v>22700</v>
      </c>
      <c r="S211">
        <v>24200</v>
      </c>
      <c r="T211">
        <v>12060</v>
      </c>
      <c r="U211">
        <v>16240</v>
      </c>
      <c r="V211">
        <v>20420</v>
      </c>
      <c r="W211">
        <v>24600</v>
      </c>
      <c r="X211">
        <v>28780</v>
      </c>
      <c r="Y211">
        <v>32960</v>
      </c>
      <c r="Z211">
        <v>37140</v>
      </c>
      <c r="AA211">
        <v>41320</v>
      </c>
      <c r="AR211" t="s">
        <v>288</v>
      </c>
      <c r="AT211" t="s">
        <v>881</v>
      </c>
      <c r="AU211">
        <v>321</v>
      </c>
      <c r="AV211">
        <v>353</v>
      </c>
      <c r="AW211">
        <v>510</v>
      </c>
      <c r="AX211">
        <v>667</v>
      </c>
      <c r="AY211">
        <v>824</v>
      </c>
      <c r="AZ211">
        <v>980</v>
      </c>
      <c r="BA211">
        <v>415</v>
      </c>
    </row>
    <row r="212" spans="1:53">
      <c r="A212" t="s">
        <v>251</v>
      </c>
      <c r="B212">
        <v>417</v>
      </c>
      <c r="C212" t="s">
        <v>882</v>
      </c>
      <c r="D212">
        <v>13100</v>
      </c>
      <c r="E212">
        <v>16240</v>
      </c>
      <c r="F212">
        <v>20420</v>
      </c>
      <c r="G212">
        <v>24600</v>
      </c>
      <c r="H212">
        <v>28780</v>
      </c>
      <c r="I212">
        <v>32960</v>
      </c>
      <c r="J212">
        <v>37140</v>
      </c>
      <c r="K212">
        <v>41320</v>
      </c>
      <c r="L212">
        <v>13100</v>
      </c>
      <c r="M212">
        <v>15000</v>
      </c>
      <c r="N212">
        <v>16850</v>
      </c>
      <c r="O212">
        <v>18700</v>
      </c>
      <c r="P212">
        <v>20200</v>
      </c>
      <c r="Q212">
        <v>21700</v>
      </c>
      <c r="R212">
        <v>23200</v>
      </c>
      <c r="S212">
        <v>24700</v>
      </c>
      <c r="T212">
        <v>12060</v>
      </c>
      <c r="U212">
        <v>16240</v>
      </c>
      <c r="V212">
        <v>20420</v>
      </c>
      <c r="W212">
        <v>24600</v>
      </c>
      <c r="X212">
        <v>28780</v>
      </c>
      <c r="Y212">
        <v>32960</v>
      </c>
      <c r="Z212">
        <v>37140</v>
      </c>
      <c r="AA212">
        <v>41320</v>
      </c>
      <c r="AR212" t="s">
        <v>288</v>
      </c>
      <c r="AT212" t="s">
        <v>884</v>
      </c>
      <c r="AU212">
        <v>327</v>
      </c>
      <c r="AV212">
        <v>353</v>
      </c>
      <c r="AW212">
        <v>510</v>
      </c>
      <c r="AX212">
        <v>667</v>
      </c>
      <c r="AY212">
        <v>824</v>
      </c>
      <c r="AZ212">
        <v>980</v>
      </c>
      <c r="BA212">
        <v>417</v>
      </c>
    </row>
    <row r="213" spans="1:53">
      <c r="A213" t="s">
        <v>252</v>
      </c>
      <c r="B213">
        <v>419</v>
      </c>
      <c r="C213" t="s">
        <v>885</v>
      </c>
      <c r="D213">
        <v>12060</v>
      </c>
      <c r="E213">
        <v>16240</v>
      </c>
      <c r="F213">
        <v>20420</v>
      </c>
      <c r="G213">
        <v>24600</v>
      </c>
      <c r="H213">
        <v>28780</v>
      </c>
      <c r="I213">
        <v>32960</v>
      </c>
      <c r="J213">
        <v>37140</v>
      </c>
      <c r="K213">
        <v>41320</v>
      </c>
      <c r="L213">
        <v>11400</v>
      </c>
      <c r="M213">
        <v>13000</v>
      </c>
      <c r="N213">
        <v>14650</v>
      </c>
      <c r="O213">
        <v>16250</v>
      </c>
      <c r="P213">
        <v>17550</v>
      </c>
      <c r="Q213">
        <v>18850</v>
      </c>
      <c r="R213">
        <v>20150</v>
      </c>
      <c r="S213">
        <v>21450</v>
      </c>
      <c r="T213">
        <v>12060</v>
      </c>
      <c r="U213">
        <v>16240</v>
      </c>
      <c r="V213">
        <v>20420</v>
      </c>
      <c r="W213">
        <v>24600</v>
      </c>
      <c r="X213">
        <v>28780</v>
      </c>
      <c r="Y213">
        <v>32960</v>
      </c>
      <c r="Z213">
        <v>37140</v>
      </c>
      <c r="AA213">
        <v>41320</v>
      </c>
      <c r="AR213" t="s">
        <v>288</v>
      </c>
      <c r="AT213" t="s">
        <v>887</v>
      </c>
      <c r="AU213">
        <v>301</v>
      </c>
      <c r="AV213">
        <v>353</v>
      </c>
      <c r="AW213">
        <v>510</v>
      </c>
      <c r="AX213">
        <v>667</v>
      </c>
      <c r="AY213">
        <v>824</v>
      </c>
      <c r="AZ213">
        <v>980</v>
      </c>
      <c r="BA213">
        <v>419</v>
      </c>
    </row>
    <row r="214" spans="1:53">
      <c r="A214" t="s">
        <v>253</v>
      </c>
      <c r="B214">
        <v>421</v>
      </c>
      <c r="C214" t="s">
        <v>888</v>
      </c>
      <c r="D214">
        <v>12950</v>
      </c>
      <c r="E214">
        <v>16240</v>
      </c>
      <c r="F214">
        <v>20420</v>
      </c>
      <c r="G214">
        <v>24600</v>
      </c>
      <c r="H214">
        <v>28780</v>
      </c>
      <c r="I214">
        <v>32960</v>
      </c>
      <c r="J214">
        <v>37140</v>
      </c>
      <c r="K214">
        <v>41320</v>
      </c>
      <c r="L214">
        <v>12950</v>
      </c>
      <c r="M214">
        <v>14800</v>
      </c>
      <c r="N214">
        <v>16650</v>
      </c>
      <c r="O214">
        <v>18450</v>
      </c>
      <c r="P214">
        <v>19950</v>
      </c>
      <c r="Q214">
        <v>21450</v>
      </c>
      <c r="R214">
        <v>22900</v>
      </c>
      <c r="S214">
        <v>24400</v>
      </c>
      <c r="T214">
        <v>12060</v>
      </c>
      <c r="U214">
        <v>16240</v>
      </c>
      <c r="V214">
        <v>20420</v>
      </c>
      <c r="W214">
        <v>24600</v>
      </c>
      <c r="X214">
        <v>28780</v>
      </c>
      <c r="Y214">
        <v>32960</v>
      </c>
      <c r="Z214">
        <v>37140</v>
      </c>
      <c r="AA214">
        <v>41320</v>
      </c>
      <c r="AR214" t="s">
        <v>288</v>
      </c>
      <c r="AT214" t="s">
        <v>890</v>
      </c>
      <c r="AU214">
        <v>323</v>
      </c>
      <c r="AV214">
        <v>353</v>
      </c>
      <c r="AW214">
        <v>510</v>
      </c>
      <c r="AX214">
        <v>667</v>
      </c>
      <c r="AY214">
        <v>824</v>
      </c>
      <c r="AZ214">
        <v>980</v>
      </c>
      <c r="BA214">
        <v>421</v>
      </c>
    </row>
    <row r="215" spans="1:53">
      <c r="A215" t="s">
        <v>86</v>
      </c>
      <c r="B215">
        <v>423</v>
      </c>
      <c r="C215" t="s">
        <v>891</v>
      </c>
      <c r="D215">
        <v>12250</v>
      </c>
      <c r="E215">
        <v>16240</v>
      </c>
      <c r="F215">
        <v>20420</v>
      </c>
      <c r="G215">
        <v>24600</v>
      </c>
      <c r="H215">
        <v>28780</v>
      </c>
      <c r="I215">
        <v>32960</v>
      </c>
      <c r="J215">
        <v>37140</v>
      </c>
      <c r="K215">
        <v>41320</v>
      </c>
      <c r="L215">
        <v>12250</v>
      </c>
      <c r="M215">
        <v>14000</v>
      </c>
      <c r="N215">
        <v>15750</v>
      </c>
      <c r="O215">
        <v>17500</v>
      </c>
      <c r="P215">
        <v>18900</v>
      </c>
      <c r="Q215">
        <v>20300</v>
      </c>
      <c r="R215">
        <v>21700</v>
      </c>
      <c r="S215">
        <v>23100</v>
      </c>
      <c r="T215">
        <v>12060</v>
      </c>
      <c r="U215">
        <v>16240</v>
      </c>
      <c r="V215">
        <v>20420</v>
      </c>
      <c r="W215">
        <v>24600</v>
      </c>
      <c r="X215">
        <v>28780</v>
      </c>
      <c r="Y215">
        <v>32960</v>
      </c>
      <c r="Z215">
        <v>37140</v>
      </c>
      <c r="AA215">
        <v>41320</v>
      </c>
      <c r="AR215" t="s">
        <v>288</v>
      </c>
      <c r="AT215" t="s">
        <v>893</v>
      </c>
      <c r="AU215">
        <v>306</v>
      </c>
      <c r="AV215">
        <v>353</v>
      </c>
      <c r="AW215">
        <v>510</v>
      </c>
      <c r="AX215">
        <v>667</v>
      </c>
      <c r="AY215">
        <v>824</v>
      </c>
      <c r="AZ215">
        <v>980</v>
      </c>
      <c r="BA215">
        <v>423</v>
      </c>
    </row>
    <row r="216" spans="1:53">
      <c r="A216" t="s">
        <v>254</v>
      </c>
      <c r="B216">
        <v>425</v>
      </c>
      <c r="C216" t="s">
        <v>2415</v>
      </c>
      <c r="D216">
        <v>14150</v>
      </c>
      <c r="E216">
        <v>16240</v>
      </c>
      <c r="F216">
        <v>20420</v>
      </c>
      <c r="G216">
        <v>24600</v>
      </c>
      <c r="H216">
        <v>28780</v>
      </c>
      <c r="I216">
        <v>32960</v>
      </c>
      <c r="J216">
        <v>37140</v>
      </c>
      <c r="K216">
        <v>41320</v>
      </c>
      <c r="L216">
        <v>14150</v>
      </c>
      <c r="M216">
        <v>16150</v>
      </c>
      <c r="N216">
        <v>18150</v>
      </c>
      <c r="O216">
        <v>20150</v>
      </c>
      <c r="P216">
        <v>21800</v>
      </c>
      <c r="Q216">
        <v>23400</v>
      </c>
      <c r="R216">
        <v>25000</v>
      </c>
      <c r="S216">
        <v>26600</v>
      </c>
      <c r="T216">
        <v>12060</v>
      </c>
      <c r="U216">
        <v>16240</v>
      </c>
      <c r="V216">
        <v>20420</v>
      </c>
      <c r="W216">
        <v>24600</v>
      </c>
      <c r="X216">
        <v>28780</v>
      </c>
      <c r="Y216">
        <v>32960</v>
      </c>
      <c r="Z216">
        <v>37140</v>
      </c>
      <c r="AA216">
        <v>41320</v>
      </c>
      <c r="AR216" t="s">
        <v>288</v>
      </c>
      <c r="AT216" t="s">
        <v>896</v>
      </c>
      <c r="AU216">
        <v>353</v>
      </c>
      <c r="AV216">
        <v>378</v>
      </c>
      <c r="AW216">
        <v>510</v>
      </c>
      <c r="AX216">
        <v>667</v>
      </c>
      <c r="AY216">
        <v>824</v>
      </c>
      <c r="AZ216">
        <v>980</v>
      </c>
      <c r="BA216">
        <v>425</v>
      </c>
    </row>
    <row r="217" spans="1:53">
      <c r="A217" t="s">
        <v>255</v>
      </c>
      <c r="B217">
        <v>427</v>
      </c>
      <c r="C217" t="s">
        <v>897</v>
      </c>
      <c r="D217">
        <v>12060</v>
      </c>
      <c r="E217">
        <v>16240</v>
      </c>
      <c r="F217">
        <v>20420</v>
      </c>
      <c r="G217">
        <v>24600</v>
      </c>
      <c r="H217">
        <v>28780</v>
      </c>
      <c r="I217">
        <v>32960</v>
      </c>
      <c r="J217">
        <v>37140</v>
      </c>
      <c r="K217">
        <v>41320</v>
      </c>
      <c r="L217">
        <v>11400</v>
      </c>
      <c r="M217">
        <v>13000</v>
      </c>
      <c r="N217">
        <v>14650</v>
      </c>
      <c r="O217">
        <v>16250</v>
      </c>
      <c r="P217">
        <v>17550</v>
      </c>
      <c r="Q217">
        <v>18850</v>
      </c>
      <c r="R217">
        <v>20150</v>
      </c>
      <c r="S217">
        <v>21450</v>
      </c>
      <c r="T217">
        <v>12060</v>
      </c>
      <c r="U217">
        <v>16240</v>
      </c>
      <c r="V217">
        <v>20420</v>
      </c>
      <c r="W217">
        <v>24600</v>
      </c>
      <c r="X217">
        <v>28780</v>
      </c>
      <c r="Y217">
        <v>32960</v>
      </c>
      <c r="Z217">
        <v>37140</v>
      </c>
      <c r="AA217">
        <v>41320</v>
      </c>
      <c r="AR217" t="s">
        <v>288</v>
      </c>
      <c r="AT217" t="s">
        <v>899</v>
      </c>
      <c r="AU217">
        <v>301</v>
      </c>
      <c r="AV217">
        <v>353</v>
      </c>
      <c r="AW217">
        <v>510</v>
      </c>
      <c r="AX217">
        <v>667</v>
      </c>
      <c r="AY217">
        <v>824</v>
      </c>
      <c r="AZ217">
        <v>980</v>
      </c>
      <c r="BA217">
        <v>427</v>
      </c>
    </row>
    <row r="218" spans="1:53">
      <c r="A218" t="s">
        <v>256</v>
      </c>
      <c r="B218">
        <v>429</v>
      </c>
      <c r="C218" t="s">
        <v>900</v>
      </c>
      <c r="D218">
        <v>12060</v>
      </c>
      <c r="E218">
        <v>16240</v>
      </c>
      <c r="F218">
        <v>20420</v>
      </c>
      <c r="G218">
        <v>24600</v>
      </c>
      <c r="H218">
        <v>28780</v>
      </c>
      <c r="I218">
        <v>32960</v>
      </c>
      <c r="J218">
        <v>37140</v>
      </c>
      <c r="K218">
        <v>41320</v>
      </c>
      <c r="L218">
        <v>11500</v>
      </c>
      <c r="M218">
        <v>13150</v>
      </c>
      <c r="N218">
        <v>14800</v>
      </c>
      <c r="O218">
        <v>16400</v>
      </c>
      <c r="P218">
        <v>17750</v>
      </c>
      <c r="Q218">
        <v>19050</v>
      </c>
      <c r="R218">
        <v>20350</v>
      </c>
      <c r="S218">
        <v>21650</v>
      </c>
      <c r="T218">
        <v>12060</v>
      </c>
      <c r="U218">
        <v>16240</v>
      </c>
      <c r="V218">
        <v>20420</v>
      </c>
      <c r="W218">
        <v>24600</v>
      </c>
      <c r="X218">
        <v>28780</v>
      </c>
      <c r="Y218">
        <v>32960</v>
      </c>
      <c r="Z218">
        <v>37140</v>
      </c>
      <c r="AA218">
        <v>41320</v>
      </c>
      <c r="AR218" t="s">
        <v>288</v>
      </c>
      <c r="AT218" t="s">
        <v>902</v>
      </c>
      <c r="AU218">
        <v>301</v>
      </c>
      <c r="AV218">
        <v>353</v>
      </c>
      <c r="AW218">
        <v>510</v>
      </c>
      <c r="AX218">
        <v>667</v>
      </c>
      <c r="AY218">
        <v>824</v>
      </c>
      <c r="AZ218">
        <v>980</v>
      </c>
      <c r="BA218">
        <v>429</v>
      </c>
    </row>
    <row r="219" spans="1:53">
      <c r="A219" t="s">
        <v>257</v>
      </c>
      <c r="B219">
        <v>431</v>
      </c>
      <c r="C219" t="s">
        <v>903</v>
      </c>
      <c r="D219">
        <v>12060</v>
      </c>
      <c r="E219">
        <v>16240</v>
      </c>
      <c r="F219">
        <v>20420</v>
      </c>
      <c r="G219">
        <v>24600</v>
      </c>
      <c r="H219">
        <v>28780</v>
      </c>
      <c r="I219">
        <v>32960</v>
      </c>
      <c r="J219">
        <v>37140</v>
      </c>
      <c r="K219">
        <v>41320</v>
      </c>
      <c r="L219">
        <v>12050</v>
      </c>
      <c r="M219">
        <v>13750</v>
      </c>
      <c r="N219">
        <v>15450</v>
      </c>
      <c r="O219">
        <v>17150</v>
      </c>
      <c r="P219">
        <v>18550</v>
      </c>
      <c r="Q219">
        <v>19900</v>
      </c>
      <c r="R219">
        <v>21300</v>
      </c>
      <c r="S219">
        <v>22650</v>
      </c>
      <c r="T219">
        <v>12060</v>
      </c>
      <c r="U219">
        <v>16240</v>
      </c>
      <c r="V219">
        <v>20420</v>
      </c>
      <c r="W219">
        <v>24600</v>
      </c>
      <c r="X219">
        <v>28780</v>
      </c>
      <c r="Y219">
        <v>32960</v>
      </c>
      <c r="Z219">
        <v>37140</v>
      </c>
      <c r="AA219">
        <v>41320</v>
      </c>
      <c r="AR219" t="s">
        <v>288</v>
      </c>
      <c r="AT219" t="s">
        <v>905</v>
      </c>
      <c r="AU219">
        <v>301</v>
      </c>
      <c r="AV219">
        <v>353</v>
      </c>
      <c r="AW219">
        <v>510</v>
      </c>
      <c r="AX219">
        <v>667</v>
      </c>
      <c r="AY219">
        <v>824</v>
      </c>
      <c r="AZ219">
        <v>980</v>
      </c>
      <c r="BA219">
        <v>431</v>
      </c>
    </row>
    <row r="220" spans="1:53">
      <c r="A220" t="s">
        <v>258</v>
      </c>
      <c r="B220">
        <v>433</v>
      </c>
      <c r="C220" t="s">
        <v>906</v>
      </c>
      <c r="D220">
        <v>12060</v>
      </c>
      <c r="E220">
        <v>16240</v>
      </c>
      <c r="F220">
        <v>20420</v>
      </c>
      <c r="G220">
        <v>24600</v>
      </c>
      <c r="H220">
        <v>28780</v>
      </c>
      <c r="I220">
        <v>32960</v>
      </c>
      <c r="J220">
        <v>37140</v>
      </c>
      <c r="K220">
        <v>41320</v>
      </c>
      <c r="L220">
        <v>12050</v>
      </c>
      <c r="M220">
        <v>13750</v>
      </c>
      <c r="N220">
        <v>15450</v>
      </c>
      <c r="O220">
        <v>17150</v>
      </c>
      <c r="P220">
        <v>18550</v>
      </c>
      <c r="Q220">
        <v>19900</v>
      </c>
      <c r="R220">
        <v>21300</v>
      </c>
      <c r="S220">
        <v>22650</v>
      </c>
      <c r="T220">
        <v>12060</v>
      </c>
      <c r="U220">
        <v>16240</v>
      </c>
      <c r="V220">
        <v>20420</v>
      </c>
      <c r="W220">
        <v>24600</v>
      </c>
      <c r="X220">
        <v>28780</v>
      </c>
      <c r="Y220">
        <v>32960</v>
      </c>
      <c r="Z220">
        <v>37140</v>
      </c>
      <c r="AA220">
        <v>41320</v>
      </c>
      <c r="AR220" t="s">
        <v>288</v>
      </c>
      <c r="AT220" t="s">
        <v>908</v>
      </c>
      <c r="AU220">
        <v>301</v>
      </c>
      <c r="AV220">
        <v>353</v>
      </c>
      <c r="AW220">
        <v>510</v>
      </c>
      <c r="AX220">
        <v>667</v>
      </c>
      <c r="AY220">
        <v>824</v>
      </c>
      <c r="AZ220">
        <v>980</v>
      </c>
      <c r="BA220">
        <v>433</v>
      </c>
    </row>
    <row r="221" spans="1:53">
      <c r="A221" t="s">
        <v>259</v>
      </c>
      <c r="B221">
        <v>435</v>
      </c>
      <c r="C221" t="s">
        <v>909</v>
      </c>
      <c r="D221">
        <v>12400</v>
      </c>
      <c r="E221">
        <v>16240</v>
      </c>
      <c r="F221">
        <v>20420</v>
      </c>
      <c r="G221">
        <v>24600</v>
      </c>
      <c r="H221">
        <v>28780</v>
      </c>
      <c r="I221">
        <v>32960</v>
      </c>
      <c r="J221">
        <v>37140</v>
      </c>
      <c r="K221">
        <v>41320</v>
      </c>
      <c r="L221">
        <v>12400</v>
      </c>
      <c r="M221">
        <v>14150</v>
      </c>
      <c r="N221">
        <v>15900</v>
      </c>
      <c r="O221">
        <v>17650</v>
      </c>
      <c r="P221">
        <v>19100</v>
      </c>
      <c r="Q221">
        <v>20500</v>
      </c>
      <c r="R221">
        <v>21900</v>
      </c>
      <c r="S221">
        <v>23300</v>
      </c>
      <c r="T221">
        <v>12060</v>
      </c>
      <c r="U221">
        <v>16240</v>
      </c>
      <c r="V221">
        <v>20420</v>
      </c>
      <c r="W221">
        <v>24600</v>
      </c>
      <c r="X221">
        <v>28780</v>
      </c>
      <c r="Y221">
        <v>32960</v>
      </c>
      <c r="Z221">
        <v>37140</v>
      </c>
      <c r="AA221">
        <v>41320</v>
      </c>
      <c r="AR221" t="s">
        <v>288</v>
      </c>
      <c r="AT221" t="s">
        <v>911</v>
      </c>
      <c r="AU221">
        <v>310</v>
      </c>
      <c r="AV221">
        <v>353</v>
      </c>
      <c r="AW221">
        <v>510</v>
      </c>
      <c r="AX221">
        <v>667</v>
      </c>
      <c r="AY221">
        <v>824</v>
      </c>
      <c r="AZ221">
        <v>980</v>
      </c>
      <c r="BA221">
        <v>435</v>
      </c>
    </row>
    <row r="222" spans="1:53">
      <c r="A222" t="s">
        <v>260</v>
      </c>
      <c r="B222">
        <v>437</v>
      </c>
      <c r="C222" t="s">
        <v>912</v>
      </c>
      <c r="D222">
        <v>12060</v>
      </c>
      <c r="E222">
        <v>16240</v>
      </c>
      <c r="F222">
        <v>20420</v>
      </c>
      <c r="G222">
        <v>24600</v>
      </c>
      <c r="H222">
        <v>28780</v>
      </c>
      <c r="I222">
        <v>32960</v>
      </c>
      <c r="J222">
        <v>37140</v>
      </c>
      <c r="K222">
        <v>41320</v>
      </c>
      <c r="L222">
        <v>11400</v>
      </c>
      <c r="M222">
        <v>13000</v>
      </c>
      <c r="N222">
        <v>14650</v>
      </c>
      <c r="O222">
        <v>16250</v>
      </c>
      <c r="P222">
        <v>17550</v>
      </c>
      <c r="Q222">
        <v>18850</v>
      </c>
      <c r="R222">
        <v>20150</v>
      </c>
      <c r="S222">
        <v>21450</v>
      </c>
      <c r="T222">
        <v>12060</v>
      </c>
      <c r="U222">
        <v>16240</v>
      </c>
      <c r="V222">
        <v>20420</v>
      </c>
      <c r="W222">
        <v>24600</v>
      </c>
      <c r="X222">
        <v>28780</v>
      </c>
      <c r="Y222">
        <v>32960</v>
      </c>
      <c r="Z222">
        <v>37140</v>
      </c>
      <c r="AA222">
        <v>41320</v>
      </c>
      <c r="AR222" t="s">
        <v>288</v>
      </c>
      <c r="AT222" t="s">
        <v>914</v>
      </c>
      <c r="AU222">
        <v>301</v>
      </c>
      <c r="AV222">
        <v>353</v>
      </c>
      <c r="AW222">
        <v>510</v>
      </c>
      <c r="AX222">
        <v>667</v>
      </c>
      <c r="AY222">
        <v>824</v>
      </c>
      <c r="AZ222">
        <v>980</v>
      </c>
      <c r="BA222">
        <v>437</v>
      </c>
    </row>
    <row r="223" spans="1:53">
      <c r="A223" t="s">
        <v>50</v>
      </c>
      <c r="B223">
        <v>439</v>
      </c>
      <c r="C223" t="s">
        <v>646</v>
      </c>
      <c r="D223">
        <v>15000</v>
      </c>
      <c r="E223">
        <v>17150</v>
      </c>
      <c r="F223">
        <v>20420</v>
      </c>
      <c r="G223">
        <v>24600</v>
      </c>
      <c r="H223">
        <v>28780</v>
      </c>
      <c r="I223">
        <v>32960</v>
      </c>
      <c r="J223">
        <v>37140</v>
      </c>
      <c r="K223">
        <v>41320</v>
      </c>
      <c r="L223">
        <v>15000</v>
      </c>
      <c r="M223">
        <v>17150</v>
      </c>
      <c r="N223">
        <v>19300</v>
      </c>
      <c r="O223">
        <v>21400</v>
      </c>
      <c r="P223">
        <v>23150</v>
      </c>
      <c r="Q223">
        <v>24850</v>
      </c>
      <c r="R223">
        <v>26550</v>
      </c>
      <c r="S223">
        <v>28250</v>
      </c>
      <c r="T223">
        <v>12060</v>
      </c>
      <c r="U223">
        <v>16240</v>
      </c>
      <c r="V223">
        <v>20420</v>
      </c>
      <c r="W223">
        <v>24600</v>
      </c>
      <c r="X223">
        <v>28780</v>
      </c>
      <c r="Y223">
        <v>32960</v>
      </c>
      <c r="Z223">
        <v>37140</v>
      </c>
      <c r="AA223">
        <v>41320</v>
      </c>
      <c r="AR223" t="s">
        <v>288</v>
      </c>
      <c r="AT223" t="s">
        <v>916</v>
      </c>
      <c r="AU223">
        <v>375</v>
      </c>
      <c r="AV223">
        <v>401</v>
      </c>
      <c r="AW223">
        <v>510</v>
      </c>
      <c r="AX223">
        <v>667</v>
      </c>
      <c r="AY223">
        <v>824</v>
      </c>
      <c r="AZ223">
        <v>980</v>
      </c>
      <c r="BA223">
        <v>439</v>
      </c>
    </row>
    <row r="224" spans="1:53">
      <c r="A224" t="s">
        <v>19</v>
      </c>
      <c r="B224">
        <v>441</v>
      </c>
      <c r="C224" t="s">
        <v>373</v>
      </c>
      <c r="D224">
        <v>12060</v>
      </c>
      <c r="E224">
        <v>16240</v>
      </c>
      <c r="F224">
        <v>20420</v>
      </c>
      <c r="G224">
        <v>24600</v>
      </c>
      <c r="H224">
        <v>28780</v>
      </c>
      <c r="I224">
        <v>32960</v>
      </c>
      <c r="J224">
        <v>37140</v>
      </c>
      <c r="K224">
        <v>41320</v>
      </c>
      <c r="L224">
        <v>11800</v>
      </c>
      <c r="M224">
        <v>13500</v>
      </c>
      <c r="N224">
        <v>15200</v>
      </c>
      <c r="O224">
        <v>16850</v>
      </c>
      <c r="P224">
        <v>18200</v>
      </c>
      <c r="Q224">
        <v>19550</v>
      </c>
      <c r="R224">
        <v>20900</v>
      </c>
      <c r="S224">
        <v>22250</v>
      </c>
      <c r="T224">
        <v>12060</v>
      </c>
      <c r="U224">
        <v>16240</v>
      </c>
      <c r="V224">
        <v>20420</v>
      </c>
      <c r="W224">
        <v>24600</v>
      </c>
      <c r="X224">
        <v>28780</v>
      </c>
      <c r="Y224">
        <v>32960</v>
      </c>
      <c r="Z224">
        <v>37140</v>
      </c>
      <c r="AA224">
        <v>41320</v>
      </c>
      <c r="AR224" t="s">
        <v>288</v>
      </c>
      <c r="AT224" t="s">
        <v>918</v>
      </c>
      <c r="AU224">
        <v>301</v>
      </c>
      <c r="AV224">
        <v>353</v>
      </c>
      <c r="AW224">
        <v>510</v>
      </c>
      <c r="AX224">
        <v>667</v>
      </c>
      <c r="AY224">
        <v>824</v>
      </c>
      <c r="AZ224">
        <v>980</v>
      </c>
      <c r="BA224">
        <v>441</v>
      </c>
    </row>
    <row r="225" spans="1:53">
      <c r="A225" t="s">
        <v>261</v>
      </c>
      <c r="B225">
        <v>443</v>
      </c>
      <c r="C225" t="s">
        <v>919</v>
      </c>
      <c r="D225">
        <v>12060</v>
      </c>
      <c r="E225">
        <v>16240</v>
      </c>
      <c r="F225">
        <v>20420</v>
      </c>
      <c r="G225">
        <v>24600</v>
      </c>
      <c r="H225">
        <v>28780</v>
      </c>
      <c r="I225">
        <v>32960</v>
      </c>
      <c r="J225">
        <v>37140</v>
      </c>
      <c r="K225">
        <v>41320</v>
      </c>
      <c r="L225">
        <v>11400</v>
      </c>
      <c r="M225">
        <v>13000</v>
      </c>
      <c r="N225">
        <v>14650</v>
      </c>
      <c r="O225">
        <v>16250</v>
      </c>
      <c r="P225">
        <v>17550</v>
      </c>
      <c r="Q225">
        <v>18850</v>
      </c>
      <c r="R225">
        <v>20150</v>
      </c>
      <c r="S225">
        <v>21450</v>
      </c>
      <c r="T225">
        <v>12060</v>
      </c>
      <c r="U225">
        <v>16240</v>
      </c>
      <c r="V225">
        <v>20420</v>
      </c>
      <c r="W225">
        <v>24600</v>
      </c>
      <c r="X225">
        <v>28780</v>
      </c>
      <c r="Y225">
        <v>32960</v>
      </c>
      <c r="Z225">
        <v>37140</v>
      </c>
      <c r="AA225">
        <v>41320</v>
      </c>
      <c r="AR225" t="s">
        <v>288</v>
      </c>
      <c r="AT225" t="s">
        <v>921</v>
      </c>
      <c r="AU225">
        <v>301</v>
      </c>
      <c r="AV225">
        <v>353</v>
      </c>
      <c r="AW225">
        <v>510</v>
      </c>
      <c r="AX225">
        <v>667</v>
      </c>
      <c r="AY225">
        <v>824</v>
      </c>
      <c r="AZ225">
        <v>980</v>
      </c>
      <c r="BA225">
        <v>443</v>
      </c>
    </row>
    <row r="226" spans="1:53">
      <c r="A226" t="s">
        <v>262</v>
      </c>
      <c r="B226">
        <v>445</v>
      </c>
      <c r="C226" t="s">
        <v>922</v>
      </c>
      <c r="D226">
        <v>12060</v>
      </c>
      <c r="E226">
        <v>16240</v>
      </c>
      <c r="F226">
        <v>20420</v>
      </c>
      <c r="G226">
        <v>24600</v>
      </c>
      <c r="H226">
        <v>28780</v>
      </c>
      <c r="I226">
        <v>32960</v>
      </c>
      <c r="J226">
        <v>37140</v>
      </c>
      <c r="K226">
        <v>41320</v>
      </c>
      <c r="L226">
        <v>11400</v>
      </c>
      <c r="M226">
        <v>13000</v>
      </c>
      <c r="N226">
        <v>14650</v>
      </c>
      <c r="O226">
        <v>16250</v>
      </c>
      <c r="P226">
        <v>17550</v>
      </c>
      <c r="Q226">
        <v>18850</v>
      </c>
      <c r="R226">
        <v>20150</v>
      </c>
      <c r="S226">
        <v>21450</v>
      </c>
      <c r="T226">
        <v>12060</v>
      </c>
      <c r="U226">
        <v>16240</v>
      </c>
      <c r="V226">
        <v>20420</v>
      </c>
      <c r="W226">
        <v>24600</v>
      </c>
      <c r="X226">
        <v>28780</v>
      </c>
      <c r="Y226">
        <v>32960</v>
      </c>
      <c r="Z226">
        <v>37140</v>
      </c>
      <c r="AA226">
        <v>41320</v>
      </c>
      <c r="AR226" t="s">
        <v>288</v>
      </c>
      <c r="AT226" t="s">
        <v>924</v>
      </c>
      <c r="AU226">
        <v>301</v>
      </c>
      <c r="AV226">
        <v>353</v>
      </c>
      <c r="AW226">
        <v>510</v>
      </c>
      <c r="AX226">
        <v>667</v>
      </c>
      <c r="AY226">
        <v>824</v>
      </c>
      <c r="AZ226">
        <v>980</v>
      </c>
      <c r="BA226">
        <v>445</v>
      </c>
    </row>
    <row r="227" spans="1:53">
      <c r="A227" t="s">
        <v>263</v>
      </c>
      <c r="B227">
        <v>447</v>
      </c>
      <c r="C227" t="s">
        <v>925</v>
      </c>
      <c r="D227">
        <v>12060</v>
      </c>
      <c r="E227">
        <v>16240</v>
      </c>
      <c r="F227">
        <v>20420</v>
      </c>
      <c r="G227">
        <v>24600</v>
      </c>
      <c r="H227">
        <v>28780</v>
      </c>
      <c r="I227">
        <v>32960</v>
      </c>
      <c r="J227">
        <v>37140</v>
      </c>
      <c r="K227">
        <v>41320</v>
      </c>
      <c r="L227">
        <v>11400</v>
      </c>
      <c r="M227">
        <v>13000</v>
      </c>
      <c r="N227">
        <v>14650</v>
      </c>
      <c r="O227">
        <v>16250</v>
      </c>
      <c r="P227">
        <v>17550</v>
      </c>
      <c r="Q227">
        <v>18850</v>
      </c>
      <c r="R227">
        <v>20150</v>
      </c>
      <c r="S227">
        <v>21450</v>
      </c>
      <c r="T227">
        <v>12060</v>
      </c>
      <c r="U227">
        <v>16240</v>
      </c>
      <c r="V227">
        <v>20420</v>
      </c>
      <c r="W227">
        <v>24600</v>
      </c>
      <c r="X227">
        <v>28780</v>
      </c>
      <c r="Y227">
        <v>32960</v>
      </c>
      <c r="Z227">
        <v>37140</v>
      </c>
      <c r="AA227">
        <v>41320</v>
      </c>
      <c r="AR227" t="s">
        <v>288</v>
      </c>
      <c r="AT227" t="s">
        <v>927</v>
      </c>
      <c r="AU227">
        <v>301</v>
      </c>
      <c r="AV227">
        <v>353</v>
      </c>
      <c r="AW227">
        <v>510</v>
      </c>
      <c r="AX227">
        <v>667</v>
      </c>
      <c r="AY227">
        <v>824</v>
      </c>
      <c r="AZ227">
        <v>980</v>
      </c>
      <c r="BA227">
        <v>447</v>
      </c>
    </row>
    <row r="228" spans="1:53">
      <c r="A228" t="s">
        <v>264</v>
      </c>
      <c r="B228">
        <v>449</v>
      </c>
      <c r="C228" t="s">
        <v>928</v>
      </c>
      <c r="D228">
        <v>12060</v>
      </c>
      <c r="E228">
        <v>16240</v>
      </c>
      <c r="F228">
        <v>20420</v>
      </c>
      <c r="G228">
        <v>24600</v>
      </c>
      <c r="H228">
        <v>28780</v>
      </c>
      <c r="I228">
        <v>32960</v>
      </c>
      <c r="J228">
        <v>37140</v>
      </c>
      <c r="K228">
        <v>41320</v>
      </c>
      <c r="L228">
        <v>11400</v>
      </c>
      <c r="M228">
        <v>13000</v>
      </c>
      <c r="N228">
        <v>14650</v>
      </c>
      <c r="O228">
        <v>16250</v>
      </c>
      <c r="P228">
        <v>17550</v>
      </c>
      <c r="Q228">
        <v>18850</v>
      </c>
      <c r="R228">
        <v>20150</v>
      </c>
      <c r="S228">
        <v>21450</v>
      </c>
      <c r="T228">
        <v>12060</v>
      </c>
      <c r="U228">
        <v>16240</v>
      </c>
      <c r="V228">
        <v>20420</v>
      </c>
      <c r="W228">
        <v>24600</v>
      </c>
      <c r="X228">
        <v>28780</v>
      </c>
      <c r="Y228">
        <v>32960</v>
      </c>
      <c r="Z228">
        <v>37140</v>
      </c>
      <c r="AA228">
        <v>41320</v>
      </c>
      <c r="AR228" t="s">
        <v>288</v>
      </c>
      <c r="AT228" t="s">
        <v>930</v>
      </c>
      <c r="AU228">
        <v>301</v>
      </c>
      <c r="AV228">
        <v>353</v>
      </c>
      <c r="AW228">
        <v>510</v>
      </c>
      <c r="AX228">
        <v>667</v>
      </c>
      <c r="AY228">
        <v>824</v>
      </c>
      <c r="AZ228">
        <v>980</v>
      </c>
      <c r="BA228">
        <v>449</v>
      </c>
    </row>
    <row r="229" spans="1:53">
      <c r="A229" t="s">
        <v>76</v>
      </c>
      <c r="B229">
        <v>451</v>
      </c>
      <c r="C229" t="s">
        <v>623</v>
      </c>
      <c r="D229">
        <v>12900</v>
      </c>
      <c r="E229">
        <v>16240</v>
      </c>
      <c r="F229">
        <v>20420</v>
      </c>
      <c r="G229">
        <v>24600</v>
      </c>
      <c r="H229">
        <v>28780</v>
      </c>
      <c r="I229">
        <v>32960</v>
      </c>
      <c r="J229">
        <v>37140</v>
      </c>
      <c r="K229">
        <v>41320</v>
      </c>
      <c r="L229">
        <v>12900</v>
      </c>
      <c r="M229">
        <v>14750</v>
      </c>
      <c r="N229">
        <v>16600</v>
      </c>
      <c r="O229">
        <v>18400</v>
      </c>
      <c r="P229">
        <v>19900</v>
      </c>
      <c r="Q229">
        <v>21350</v>
      </c>
      <c r="R229">
        <v>22850</v>
      </c>
      <c r="S229">
        <v>24300</v>
      </c>
      <c r="T229">
        <v>12060</v>
      </c>
      <c r="U229">
        <v>16240</v>
      </c>
      <c r="V229">
        <v>20420</v>
      </c>
      <c r="W229">
        <v>24600</v>
      </c>
      <c r="X229">
        <v>28780</v>
      </c>
      <c r="Y229">
        <v>32960</v>
      </c>
      <c r="Z229">
        <v>37140</v>
      </c>
      <c r="AA229">
        <v>41320</v>
      </c>
      <c r="AR229" t="s">
        <v>288</v>
      </c>
      <c r="AT229" t="s">
        <v>932</v>
      </c>
      <c r="AU229">
        <v>322</v>
      </c>
      <c r="AV229">
        <v>353</v>
      </c>
      <c r="AW229">
        <v>510</v>
      </c>
      <c r="AX229">
        <v>667</v>
      </c>
      <c r="AY229">
        <v>824</v>
      </c>
      <c r="AZ229">
        <v>980</v>
      </c>
      <c r="BA229">
        <v>451</v>
      </c>
    </row>
    <row r="230" spans="1:53">
      <c r="A230" t="s">
        <v>28</v>
      </c>
      <c r="B230">
        <v>453</v>
      </c>
      <c r="C230" t="s">
        <v>2395</v>
      </c>
      <c r="D230">
        <v>17100</v>
      </c>
      <c r="E230">
        <v>19550</v>
      </c>
      <c r="F230">
        <v>22000</v>
      </c>
      <c r="G230">
        <v>24600</v>
      </c>
      <c r="H230">
        <v>28780</v>
      </c>
      <c r="I230">
        <v>32960</v>
      </c>
      <c r="J230">
        <v>37140</v>
      </c>
      <c r="K230">
        <v>41320</v>
      </c>
      <c r="L230">
        <v>17100</v>
      </c>
      <c r="M230">
        <v>19550</v>
      </c>
      <c r="N230">
        <v>22000</v>
      </c>
      <c r="O230">
        <v>24400</v>
      </c>
      <c r="P230">
        <v>26400</v>
      </c>
      <c r="Q230">
        <v>28350</v>
      </c>
      <c r="R230">
        <v>30300</v>
      </c>
      <c r="S230">
        <v>32250</v>
      </c>
      <c r="T230">
        <v>12060</v>
      </c>
      <c r="U230">
        <v>16240</v>
      </c>
      <c r="V230">
        <v>20420</v>
      </c>
      <c r="W230">
        <v>24600</v>
      </c>
      <c r="X230">
        <v>28780</v>
      </c>
      <c r="Y230">
        <v>32960</v>
      </c>
      <c r="Z230">
        <v>37140</v>
      </c>
      <c r="AA230">
        <v>41320</v>
      </c>
      <c r="AR230" t="s">
        <v>288</v>
      </c>
      <c r="AT230" t="s">
        <v>934</v>
      </c>
      <c r="AU230">
        <v>427</v>
      </c>
      <c r="AV230">
        <v>458</v>
      </c>
      <c r="AW230">
        <v>550</v>
      </c>
      <c r="AX230">
        <v>667</v>
      </c>
      <c r="AY230">
        <v>824</v>
      </c>
      <c r="AZ230">
        <v>980</v>
      </c>
      <c r="BA230">
        <v>453</v>
      </c>
    </row>
    <row r="231" spans="1:53">
      <c r="A231" t="s">
        <v>265</v>
      </c>
      <c r="B231">
        <v>455</v>
      </c>
      <c r="C231" t="s">
        <v>935</v>
      </c>
      <c r="D231">
        <v>12060</v>
      </c>
      <c r="E231">
        <v>16240</v>
      </c>
      <c r="F231">
        <v>20420</v>
      </c>
      <c r="G231">
        <v>24600</v>
      </c>
      <c r="H231">
        <v>28780</v>
      </c>
      <c r="I231">
        <v>32960</v>
      </c>
      <c r="J231">
        <v>37140</v>
      </c>
      <c r="K231">
        <v>41320</v>
      </c>
      <c r="L231">
        <v>11400</v>
      </c>
      <c r="M231">
        <v>13000</v>
      </c>
      <c r="N231">
        <v>14650</v>
      </c>
      <c r="O231">
        <v>16250</v>
      </c>
      <c r="P231">
        <v>17550</v>
      </c>
      <c r="Q231">
        <v>18850</v>
      </c>
      <c r="R231">
        <v>20150</v>
      </c>
      <c r="S231">
        <v>21450</v>
      </c>
      <c r="T231">
        <v>12060</v>
      </c>
      <c r="U231">
        <v>16240</v>
      </c>
      <c r="V231">
        <v>20420</v>
      </c>
      <c r="W231">
        <v>24600</v>
      </c>
      <c r="X231">
        <v>28780</v>
      </c>
      <c r="Y231">
        <v>32960</v>
      </c>
      <c r="Z231">
        <v>37140</v>
      </c>
      <c r="AA231">
        <v>41320</v>
      </c>
      <c r="AR231" t="s">
        <v>288</v>
      </c>
      <c r="AT231" t="s">
        <v>937</v>
      </c>
      <c r="AU231">
        <v>301</v>
      </c>
      <c r="AV231">
        <v>353</v>
      </c>
      <c r="AW231">
        <v>510</v>
      </c>
      <c r="AX231">
        <v>667</v>
      </c>
      <c r="AY231">
        <v>824</v>
      </c>
      <c r="AZ231">
        <v>980</v>
      </c>
      <c r="BA231">
        <v>455</v>
      </c>
    </row>
    <row r="232" spans="1:53">
      <c r="A232" t="s">
        <v>85</v>
      </c>
      <c r="B232">
        <v>457</v>
      </c>
      <c r="C232" t="s">
        <v>938</v>
      </c>
      <c r="D232">
        <v>12060</v>
      </c>
      <c r="E232">
        <v>16240</v>
      </c>
      <c r="F232">
        <v>20420</v>
      </c>
      <c r="G232">
        <v>24600</v>
      </c>
      <c r="H232">
        <v>28780</v>
      </c>
      <c r="I232">
        <v>32960</v>
      </c>
      <c r="J232">
        <v>37140</v>
      </c>
      <c r="K232">
        <v>41320</v>
      </c>
      <c r="L232">
        <v>11400</v>
      </c>
      <c r="M232">
        <v>13000</v>
      </c>
      <c r="N232">
        <v>14650</v>
      </c>
      <c r="O232">
        <v>16250</v>
      </c>
      <c r="P232">
        <v>17550</v>
      </c>
      <c r="Q232">
        <v>18850</v>
      </c>
      <c r="R232">
        <v>20150</v>
      </c>
      <c r="S232">
        <v>21450</v>
      </c>
      <c r="T232">
        <v>12060</v>
      </c>
      <c r="U232">
        <v>16240</v>
      </c>
      <c r="V232">
        <v>20420</v>
      </c>
      <c r="W232">
        <v>24600</v>
      </c>
      <c r="X232">
        <v>28780</v>
      </c>
      <c r="Y232">
        <v>32960</v>
      </c>
      <c r="Z232">
        <v>37140</v>
      </c>
      <c r="AA232">
        <v>41320</v>
      </c>
      <c r="AR232" t="s">
        <v>288</v>
      </c>
      <c r="AT232" t="s">
        <v>940</v>
      </c>
      <c r="AU232">
        <v>301</v>
      </c>
      <c r="AV232">
        <v>353</v>
      </c>
      <c r="AW232">
        <v>510</v>
      </c>
      <c r="AX232">
        <v>667</v>
      </c>
      <c r="AY232">
        <v>824</v>
      </c>
      <c r="AZ232">
        <v>980</v>
      </c>
      <c r="BA232">
        <v>457</v>
      </c>
    </row>
    <row r="233" spans="1:53">
      <c r="A233" t="s">
        <v>67</v>
      </c>
      <c r="B233">
        <v>459</v>
      </c>
      <c r="C233" t="s">
        <v>549</v>
      </c>
      <c r="D233">
        <v>12700</v>
      </c>
      <c r="E233">
        <v>16240</v>
      </c>
      <c r="F233">
        <v>20420</v>
      </c>
      <c r="G233">
        <v>24600</v>
      </c>
      <c r="H233">
        <v>28780</v>
      </c>
      <c r="I233">
        <v>32960</v>
      </c>
      <c r="J233">
        <v>37140</v>
      </c>
      <c r="K233">
        <v>41320</v>
      </c>
      <c r="L233">
        <v>12700</v>
      </c>
      <c r="M233">
        <v>14500</v>
      </c>
      <c r="N233">
        <v>16300</v>
      </c>
      <c r="O233">
        <v>18100</v>
      </c>
      <c r="P233">
        <v>19550</v>
      </c>
      <c r="Q233">
        <v>21000</v>
      </c>
      <c r="R233">
        <v>22450</v>
      </c>
      <c r="S233">
        <v>23900</v>
      </c>
      <c r="T233">
        <v>12060</v>
      </c>
      <c r="U233">
        <v>16240</v>
      </c>
      <c r="V233">
        <v>20420</v>
      </c>
      <c r="W233">
        <v>24600</v>
      </c>
      <c r="X233">
        <v>28780</v>
      </c>
      <c r="Y233">
        <v>32960</v>
      </c>
      <c r="Z233">
        <v>37140</v>
      </c>
      <c r="AA233">
        <v>41320</v>
      </c>
      <c r="AR233" t="s">
        <v>288</v>
      </c>
      <c r="AT233" t="s">
        <v>942</v>
      </c>
      <c r="AU233">
        <v>317</v>
      </c>
      <c r="AV233">
        <v>353</v>
      </c>
      <c r="AW233">
        <v>510</v>
      </c>
      <c r="AX233">
        <v>667</v>
      </c>
      <c r="AY233">
        <v>824</v>
      </c>
      <c r="AZ233">
        <v>980</v>
      </c>
      <c r="BA233">
        <v>459</v>
      </c>
    </row>
    <row r="234" spans="1:53">
      <c r="A234" t="s">
        <v>266</v>
      </c>
      <c r="B234">
        <v>461</v>
      </c>
      <c r="C234" t="s">
        <v>943</v>
      </c>
      <c r="D234">
        <v>13200</v>
      </c>
      <c r="E234">
        <v>16240</v>
      </c>
      <c r="F234">
        <v>20420</v>
      </c>
      <c r="G234">
        <v>24600</v>
      </c>
      <c r="H234">
        <v>28780</v>
      </c>
      <c r="I234">
        <v>32960</v>
      </c>
      <c r="J234">
        <v>37140</v>
      </c>
      <c r="K234">
        <v>41320</v>
      </c>
      <c r="L234">
        <v>13200</v>
      </c>
      <c r="M234">
        <v>15100</v>
      </c>
      <c r="N234">
        <v>17000</v>
      </c>
      <c r="O234">
        <v>18850</v>
      </c>
      <c r="P234">
        <v>20400</v>
      </c>
      <c r="Q234">
        <v>21900</v>
      </c>
      <c r="R234">
        <v>23400</v>
      </c>
      <c r="S234">
        <v>24900</v>
      </c>
      <c r="T234">
        <v>12060</v>
      </c>
      <c r="U234">
        <v>16240</v>
      </c>
      <c r="V234">
        <v>20420</v>
      </c>
      <c r="W234">
        <v>24600</v>
      </c>
      <c r="X234">
        <v>28780</v>
      </c>
      <c r="Y234">
        <v>32960</v>
      </c>
      <c r="Z234">
        <v>37140</v>
      </c>
      <c r="AA234">
        <v>41320</v>
      </c>
      <c r="AR234" t="s">
        <v>288</v>
      </c>
      <c r="AT234" t="s">
        <v>945</v>
      </c>
      <c r="AU234">
        <v>330</v>
      </c>
      <c r="AV234">
        <v>353</v>
      </c>
      <c r="AW234">
        <v>510</v>
      </c>
      <c r="AX234">
        <v>667</v>
      </c>
      <c r="AY234">
        <v>824</v>
      </c>
      <c r="AZ234">
        <v>980</v>
      </c>
      <c r="BA234">
        <v>461</v>
      </c>
    </row>
    <row r="235" spans="1:53">
      <c r="A235" t="s">
        <v>267</v>
      </c>
      <c r="B235">
        <v>463</v>
      </c>
      <c r="C235" t="s">
        <v>946</v>
      </c>
      <c r="D235">
        <v>12060</v>
      </c>
      <c r="E235">
        <v>16240</v>
      </c>
      <c r="F235">
        <v>20420</v>
      </c>
      <c r="G235">
        <v>24600</v>
      </c>
      <c r="H235">
        <v>28780</v>
      </c>
      <c r="I235">
        <v>32960</v>
      </c>
      <c r="J235">
        <v>37140</v>
      </c>
      <c r="K235">
        <v>41320</v>
      </c>
      <c r="L235">
        <v>11400</v>
      </c>
      <c r="M235">
        <v>13000</v>
      </c>
      <c r="N235">
        <v>14650</v>
      </c>
      <c r="O235">
        <v>16250</v>
      </c>
      <c r="P235">
        <v>17550</v>
      </c>
      <c r="Q235">
        <v>18850</v>
      </c>
      <c r="R235">
        <v>20150</v>
      </c>
      <c r="S235">
        <v>21450</v>
      </c>
      <c r="T235">
        <v>12060</v>
      </c>
      <c r="U235">
        <v>16240</v>
      </c>
      <c r="V235">
        <v>20420</v>
      </c>
      <c r="W235">
        <v>24600</v>
      </c>
      <c r="X235">
        <v>28780</v>
      </c>
      <c r="Y235">
        <v>32960</v>
      </c>
      <c r="Z235">
        <v>37140</v>
      </c>
      <c r="AA235">
        <v>41320</v>
      </c>
      <c r="AR235" t="s">
        <v>288</v>
      </c>
      <c r="AT235" t="s">
        <v>948</v>
      </c>
      <c r="AU235">
        <v>301</v>
      </c>
      <c r="AV235">
        <v>353</v>
      </c>
      <c r="AW235">
        <v>510</v>
      </c>
      <c r="AX235">
        <v>667</v>
      </c>
      <c r="AY235">
        <v>824</v>
      </c>
      <c r="AZ235">
        <v>980</v>
      </c>
      <c r="BA235">
        <v>463</v>
      </c>
    </row>
    <row r="236" spans="1:53">
      <c r="A236" t="s">
        <v>269</v>
      </c>
      <c r="B236">
        <v>465</v>
      </c>
      <c r="C236" t="s">
        <v>949</v>
      </c>
      <c r="D236">
        <v>12060</v>
      </c>
      <c r="E236">
        <v>16240</v>
      </c>
      <c r="F236">
        <v>20420</v>
      </c>
      <c r="G236">
        <v>24600</v>
      </c>
      <c r="H236">
        <v>28780</v>
      </c>
      <c r="I236">
        <v>32960</v>
      </c>
      <c r="J236">
        <v>37140</v>
      </c>
      <c r="K236">
        <v>41320</v>
      </c>
      <c r="L236">
        <v>11400</v>
      </c>
      <c r="M236">
        <v>13000</v>
      </c>
      <c r="N236">
        <v>14650</v>
      </c>
      <c r="O236">
        <v>16250</v>
      </c>
      <c r="P236">
        <v>17550</v>
      </c>
      <c r="Q236">
        <v>18850</v>
      </c>
      <c r="R236">
        <v>20150</v>
      </c>
      <c r="S236">
        <v>21450</v>
      </c>
      <c r="T236">
        <v>12060</v>
      </c>
      <c r="U236">
        <v>16240</v>
      </c>
      <c r="V236">
        <v>20420</v>
      </c>
      <c r="W236">
        <v>24600</v>
      </c>
      <c r="X236">
        <v>28780</v>
      </c>
      <c r="Y236">
        <v>32960</v>
      </c>
      <c r="Z236">
        <v>37140</v>
      </c>
      <c r="AA236">
        <v>41320</v>
      </c>
      <c r="AR236" t="s">
        <v>288</v>
      </c>
      <c r="AT236" t="s">
        <v>951</v>
      </c>
      <c r="AU236">
        <v>301</v>
      </c>
      <c r="AV236">
        <v>353</v>
      </c>
      <c r="AW236">
        <v>510</v>
      </c>
      <c r="AX236">
        <v>667</v>
      </c>
      <c r="AY236">
        <v>824</v>
      </c>
      <c r="AZ236">
        <v>980</v>
      </c>
      <c r="BA236">
        <v>465</v>
      </c>
    </row>
    <row r="237" spans="1:53">
      <c r="A237" t="s">
        <v>270</v>
      </c>
      <c r="B237">
        <v>467</v>
      </c>
      <c r="C237" t="s">
        <v>952</v>
      </c>
      <c r="D237">
        <v>12060</v>
      </c>
      <c r="E237">
        <v>16240</v>
      </c>
      <c r="F237">
        <v>20420</v>
      </c>
      <c r="G237">
        <v>24600</v>
      </c>
      <c r="H237">
        <v>28780</v>
      </c>
      <c r="I237">
        <v>32960</v>
      </c>
      <c r="J237">
        <v>37140</v>
      </c>
      <c r="K237">
        <v>41320</v>
      </c>
      <c r="L237">
        <v>11500</v>
      </c>
      <c r="M237">
        <v>13150</v>
      </c>
      <c r="N237">
        <v>14800</v>
      </c>
      <c r="O237">
        <v>16400</v>
      </c>
      <c r="P237">
        <v>17750</v>
      </c>
      <c r="Q237">
        <v>19050</v>
      </c>
      <c r="R237">
        <v>20350</v>
      </c>
      <c r="S237">
        <v>21650</v>
      </c>
      <c r="T237">
        <v>12060</v>
      </c>
      <c r="U237">
        <v>16240</v>
      </c>
      <c r="V237">
        <v>20420</v>
      </c>
      <c r="W237">
        <v>24600</v>
      </c>
      <c r="X237">
        <v>28780</v>
      </c>
      <c r="Y237">
        <v>32960</v>
      </c>
      <c r="Z237">
        <v>37140</v>
      </c>
      <c r="AA237">
        <v>41320</v>
      </c>
      <c r="AR237" t="s">
        <v>288</v>
      </c>
      <c r="AT237" t="s">
        <v>954</v>
      </c>
      <c r="AU237">
        <v>301</v>
      </c>
      <c r="AV237">
        <v>353</v>
      </c>
      <c r="AW237">
        <v>510</v>
      </c>
      <c r="AX237">
        <v>667</v>
      </c>
      <c r="AY237">
        <v>824</v>
      </c>
      <c r="AZ237">
        <v>980</v>
      </c>
      <c r="BA237">
        <v>467</v>
      </c>
    </row>
    <row r="238" spans="1:53">
      <c r="A238" t="s">
        <v>87</v>
      </c>
      <c r="B238">
        <v>469</v>
      </c>
      <c r="C238" t="s">
        <v>2404</v>
      </c>
      <c r="D238">
        <v>13100</v>
      </c>
      <c r="E238">
        <v>16240</v>
      </c>
      <c r="F238">
        <v>20420</v>
      </c>
      <c r="G238">
        <v>24600</v>
      </c>
      <c r="H238">
        <v>28780</v>
      </c>
      <c r="I238">
        <v>32960</v>
      </c>
      <c r="J238">
        <v>37140</v>
      </c>
      <c r="K238">
        <v>41320</v>
      </c>
      <c r="L238">
        <v>13100</v>
      </c>
      <c r="M238">
        <v>14950</v>
      </c>
      <c r="N238">
        <v>16800</v>
      </c>
      <c r="O238">
        <v>18650</v>
      </c>
      <c r="P238">
        <v>20150</v>
      </c>
      <c r="Q238">
        <v>21650</v>
      </c>
      <c r="R238">
        <v>23150</v>
      </c>
      <c r="S238">
        <v>24650</v>
      </c>
      <c r="T238">
        <v>12060</v>
      </c>
      <c r="U238">
        <v>16240</v>
      </c>
      <c r="V238">
        <v>20420</v>
      </c>
      <c r="W238">
        <v>24600</v>
      </c>
      <c r="X238">
        <v>28780</v>
      </c>
      <c r="Y238">
        <v>32960</v>
      </c>
      <c r="Z238">
        <v>37140</v>
      </c>
      <c r="AA238">
        <v>41320</v>
      </c>
      <c r="AR238" t="s">
        <v>288</v>
      </c>
      <c r="AT238" t="s">
        <v>956</v>
      </c>
      <c r="AU238">
        <v>327</v>
      </c>
      <c r="AV238">
        <v>353</v>
      </c>
      <c r="AW238">
        <v>510</v>
      </c>
      <c r="AX238">
        <v>667</v>
      </c>
      <c r="AY238">
        <v>824</v>
      </c>
      <c r="AZ238">
        <v>980</v>
      </c>
      <c r="BA238">
        <v>469</v>
      </c>
    </row>
    <row r="239" spans="1:53">
      <c r="A239" t="s">
        <v>271</v>
      </c>
      <c r="B239">
        <v>471</v>
      </c>
      <c r="C239" t="s">
        <v>957</v>
      </c>
      <c r="D239">
        <v>13200</v>
      </c>
      <c r="E239">
        <v>16240</v>
      </c>
      <c r="F239">
        <v>20420</v>
      </c>
      <c r="G239">
        <v>24600</v>
      </c>
      <c r="H239">
        <v>28780</v>
      </c>
      <c r="I239">
        <v>32960</v>
      </c>
      <c r="J239">
        <v>37140</v>
      </c>
      <c r="K239">
        <v>41320</v>
      </c>
      <c r="L239">
        <v>13200</v>
      </c>
      <c r="M239">
        <v>15100</v>
      </c>
      <c r="N239">
        <v>17000</v>
      </c>
      <c r="O239">
        <v>18850</v>
      </c>
      <c r="P239">
        <v>20400</v>
      </c>
      <c r="Q239">
        <v>21900</v>
      </c>
      <c r="R239">
        <v>23400</v>
      </c>
      <c r="S239">
        <v>24900</v>
      </c>
      <c r="T239">
        <v>12060</v>
      </c>
      <c r="U239">
        <v>16240</v>
      </c>
      <c r="V239">
        <v>20420</v>
      </c>
      <c r="W239">
        <v>24600</v>
      </c>
      <c r="X239">
        <v>28780</v>
      </c>
      <c r="Y239">
        <v>32960</v>
      </c>
      <c r="Z239">
        <v>37140</v>
      </c>
      <c r="AA239">
        <v>41320</v>
      </c>
      <c r="AR239" t="s">
        <v>288</v>
      </c>
      <c r="AT239" t="s">
        <v>959</v>
      </c>
      <c r="AU239">
        <v>330</v>
      </c>
      <c r="AV239">
        <v>353</v>
      </c>
      <c r="AW239">
        <v>510</v>
      </c>
      <c r="AX239">
        <v>667</v>
      </c>
      <c r="AY239">
        <v>824</v>
      </c>
      <c r="AZ239">
        <v>980</v>
      </c>
      <c r="BA239">
        <v>471</v>
      </c>
    </row>
    <row r="240" spans="1:53">
      <c r="A240" t="s">
        <v>59</v>
      </c>
      <c r="B240">
        <v>473</v>
      </c>
      <c r="C240" t="s">
        <v>2399</v>
      </c>
      <c r="D240">
        <v>15050</v>
      </c>
      <c r="E240">
        <v>17200</v>
      </c>
      <c r="F240">
        <v>20420</v>
      </c>
      <c r="G240">
        <v>24600</v>
      </c>
      <c r="H240">
        <v>28780</v>
      </c>
      <c r="I240">
        <v>32960</v>
      </c>
      <c r="J240">
        <v>37140</v>
      </c>
      <c r="K240">
        <v>41320</v>
      </c>
      <c r="L240">
        <v>15050</v>
      </c>
      <c r="M240">
        <v>17200</v>
      </c>
      <c r="N240">
        <v>19350</v>
      </c>
      <c r="O240">
        <v>21450</v>
      </c>
      <c r="P240">
        <v>23200</v>
      </c>
      <c r="Q240">
        <v>24900</v>
      </c>
      <c r="R240">
        <v>26600</v>
      </c>
      <c r="S240">
        <v>28350</v>
      </c>
      <c r="T240">
        <v>12060</v>
      </c>
      <c r="U240">
        <v>16240</v>
      </c>
      <c r="V240">
        <v>20420</v>
      </c>
      <c r="W240">
        <v>24600</v>
      </c>
      <c r="X240">
        <v>28780</v>
      </c>
      <c r="Y240">
        <v>32960</v>
      </c>
      <c r="Z240">
        <v>37140</v>
      </c>
      <c r="AA240">
        <v>41320</v>
      </c>
      <c r="AR240" t="s">
        <v>288</v>
      </c>
      <c r="AT240" t="s">
        <v>961</v>
      </c>
      <c r="AU240">
        <v>376</v>
      </c>
      <c r="AV240">
        <v>403</v>
      </c>
      <c r="AW240">
        <v>510</v>
      </c>
      <c r="AX240">
        <v>667</v>
      </c>
      <c r="AY240">
        <v>824</v>
      </c>
      <c r="AZ240">
        <v>980</v>
      </c>
      <c r="BA240">
        <v>473</v>
      </c>
    </row>
    <row r="241" spans="1:53">
      <c r="A241" t="s">
        <v>272</v>
      </c>
      <c r="B241">
        <v>475</v>
      </c>
      <c r="C241" t="s">
        <v>962</v>
      </c>
      <c r="D241">
        <v>12250</v>
      </c>
      <c r="E241">
        <v>16240</v>
      </c>
      <c r="F241">
        <v>20420</v>
      </c>
      <c r="G241">
        <v>24600</v>
      </c>
      <c r="H241">
        <v>28780</v>
      </c>
      <c r="I241">
        <v>32960</v>
      </c>
      <c r="J241">
        <v>37140</v>
      </c>
      <c r="K241">
        <v>41320</v>
      </c>
      <c r="L241">
        <v>12250</v>
      </c>
      <c r="M241">
        <v>14000</v>
      </c>
      <c r="N241">
        <v>15750</v>
      </c>
      <c r="O241">
        <v>17450</v>
      </c>
      <c r="P241">
        <v>18850</v>
      </c>
      <c r="Q241">
        <v>20250</v>
      </c>
      <c r="R241">
        <v>21650</v>
      </c>
      <c r="S241">
        <v>23050</v>
      </c>
      <c r="T241">
        <v>12060</v>
      </c>
      <c r="U241">
        <v>16240</v>
      </c>
      <c r="V241">
        <v>20420</v>
      </c>
      <c r="W241">
        <v>24600</v>
      </c>
      <c r="X241">
        <v>28780</v>
      </c>
      <c r="Y241">
        <v>32960</v>
      </c>
      <c r="Z241">
        <v>37140</v>
      </c>
      <c r="AA241">
        <v>41320</v>
      </c>
      <c r="AR241" t="s">
        <v>288</v>
      </c>
      <c r="AT241" t="s">
        <v>964</v>
      </c>
      <c r="AU241">
        <v>306</v>
      </c>
      <c r="AV241">
        <v>353</v>
      </c>
      <c r="AW241">
        <v>510</v>
      </c>
      <c r="AX241">
        <v>667</v>
      </c>
      <c r="AY241">
        <v>824</v>
      </c>
      <c r="AZ241">
        <v>980</v>
      </c>
      <c r="BA241">
        <v>475</v>
      </c>
    </row>
    <row r="242" spans="1:53">
      <c r="A242" t="s">
        <v>273</v>
      </c>
      <c r="B242">
        <v>477</v>
      </c>
      <c r="C242" t="s">
        <v>965</v>
      </c>
      <c r="D242">
        <v>12850</v>
      </c>
      <c r="E242">
        <v>16240</v>
      </c>
      <c r="F242">
        <v>20420</v>
      </c>
      <c r="G242">
        <v>24600</v>
      </c>
      <c r="H242">
        <v>28780</v>
      </c>
      <c r="I242">
        <v>32960</v>
      </c>
      <c r="J242">
        <v>37140</v>
      </c>
      <c r="K242">
        <v>41320</v>
      </c>
      <c r="L242">
        <v>12850</v>
      </c>
      <c r="M242">
        <v>14650</v>
      </c>
      <c r="N242">
        <v>16500</v>
      </c>
      <c r="O242">
        <v>18300</v>
      </c>
      <c r="P242">
        <v>19800</v>
      </c>
      <c r="Q242">
        <v>21250</v>
      </c>
      <c r="R242">
        <v>22700</v>
      </c>
      <c r="S242">
        <v>24200</v>
      </c>
      <c r="T242">
        <v>12060</v>
      </c>
      <c r="U242">
        <v>16240</v>
      </c>
      <c r="V242">
        <v>20420</v>
      </c>
      <c r="W242">
        <v>24600</v>
      </c>
      <c r="X242">
        <v>28780</v>
      </c>
      <c r="Y242">
        <v>32960</v>
      </c>
      <c r="Z242">
        <v>37140</v>
      </c>
      <c r="AA242">
        <v>41320</v>
      </c>
      <c r="AR242" t="s">
        <v>288</v>
      </c>
      <c r="AT242" t="s">
        <v>967</v>
      </c>
      <c r="AU242">
        <v>321</v>
      </c>
      <c r="AV242">
        <v>353</v>
      </c>
      <c r="AW242">
        <v>510</v>
      </c>
      <c r="AX242">
        <v>667</v>
      </c>
      <c r="AY242">
        <v>824</v>
      </c>
      <c r="AZ242">
        <v>980</v>
      </c>
      <c r="BA242">
        <v>477</v>
      </c>
    </row>
    <row r="243" spans="1:53">
      <c r="A243" t="s">
        <v>63</v>
      </c>
      <c r="B243">
        <v>479</v>
      </c>
      <c r="C243" t="s">
        <v>968</v>
      </c>
      <c r="D243">
        <v>12060</v>
      </c>
      <c r="E243">
        <v>16240</v>
      </c>
      <c r="F243">
        <v>20420</v>
      </c>
      <c r="G243">
        <v>24600</v>
      </c>
      <c r="H243">
        <v>28780</v>
      </c>
      <c r="I243">
        <v>32960</v>
      </c>
      <c r="J243">
        <v>37140</v>
      </c>
      <c r="K243">
        <v>41320</v>
      </c>
      <c r="L243">
        <v>11400</v>
      </c>
      <c r="M243">
        <v>13000</v>
      </c>
      <c r="N243">
        <v>14650</v>
      </c>
      <c r="O243">
        <v>16250</v>
      </c>
      <c r="P243">
        <v>17550</v>
      </c>
      <c r="Q243">
        <v>18850</v>
      </c>
      <c r="R243">
        <v>20150</v>
      </c>
      <c r="S243">
        <v>21450</v>
      </c>
      <c r="T243">
        <v>12060</v>
      </c>
      <c r="U243">
        <v>16240</v>
      </c>
      <c r="V243">
        <v>20420</v>
      </c>
      <c r="W243">
        <v>24600</v>
      </c>
      <c r="X243">
        <v>28780</v>
      </c>
      <c r="Y243">
        <v>32960</v>
      </c>
      <c r="Z243">
        <v>37140</v>
      </c>
      <c r="AA243">
        <v>41320</v>
      </c>
      <c r="AR243" t="s">
        <v>288</v>
      </c>
      <c r="AT243" t="s">
        <v>970</v>
      </c>
      <c r="AU243">
        <v>301</v>
      </c>
      <c r="AV243">
        <v>353</v>
      </c>
      <c r="AW243">
        <v>510</v>
      </c>
      <c r="AX243">
        <v>667</v>
      </c>
      <c r="AY243">
        <v>824</v>
      </c>
      <c r="AZ243">
        <v>980</v>
      </c>
      <c r="BA243">
        <v>479</v>
      </c>
    </row>
    <row r="244" spans="1:53">
      <c r="A244" t="s">
        <v>274</v>
      </c>
      <c r="B244">
        <v>481</v>
      </c>
      <c r="C244" t="s">
        <v>971</v>
      </c>
      <c r="D244">
        <v>12060</v>
      </c>
      <c r="E244">
        <v>16240</v>
      </c>
      <c r="F244">
        <v>20420</v>
      </c>
      <c r="G244">
        <v>24600</v>
      </c>
      <c r="H244">
        <v>28780</v>
      </c>
      <c r="I244">
        <v>32960</v>
      </c>
      <c r="J244">
        <v>37140</v>
      </c>
      <c r="K244">
        <v>41320</v>
      </c>
      <c r="L244">
        <v>11400</v>
      </c>
      <c r="M244">
        <v>13000</v>
      </c>
      <c r="N244">
        <v>14650</v>
      </c>
      <c r="O244">
        <v>16250</v>
      </c>
      <c r="P244">
        <v>17550</v>
      </c>
      <c r="Q244">
        <v>18850</v>
      </c>
      <c r="R244">
        <v>20150</v>
      </c>
      <c r="S244">
        <v>21450</v>
      </c>
      <c r="T244">
        <v>12060</v>
      </c>
      <c r="U244">
        <v>16240</v>
      </c>
      <c r="V244">
        <v>20420</v>
      </c>
      <c r="W244">
        <v>24600</v>
      </c>
      <c r="X244">
        <v>28780</v>
      </c>
      <c r="Y244">
        <v>32960</v>
      </c>
      <c r="Z244">
        <v>37140</v>
      </c>
      <c r="AA244">
        <v>41320</v>
      </c>
      <c r="AR244" t="s">
        <v>288</v>
      </c>
      <c r="AT244" t="s">
        <v>973</v>
      </c>
      <c r="AU244">
        <v>301</v>
      </c>
      <c r="AV244">
        <v>353</v>
      </c>
      <c r="AW244">
        <v>510</v>
      </c>
      <c r="AX244">
        <v>667</v>
      </c>
      <c r="AY244">
        <v>824</v>
      </c>
      <c r="AZ244">
        <v>980</v>
      </c>
      <c r="BA244">
        <v>481</v>
      </c>
    </row>
    <row r="245" spans="1:53">
      <c r="A245" t="s">
        <v>275</v>
      </c>
      <c r="B245">
        <v>483</v>
      </c>
      <c r="C245" t="s">
        <v>974</v>
      </c>
      <c r="D245">
        <v>13600</v>
      </c>
      <c r="E245">
        <v>16240</v>
      </c>
      <c r="F245">
        <v>20420</v>
      </c>
      <c r="G245">
        <v>24600</v>
      </c>
      <c r="H245">
        <v>28780</v>
      </c>
      <c r="I245">
        <v>32960</v>
      </c>
      <c r="J245">
        <v>37140</v>
      </c>
      <c r="K245">
        <v>41320</v>
      </c>
      <c r="L245">
        <v>13600</v>
      </c>
      <c r="M245">
        <v>15550</v>
      </c>
      <c r="N245">
        <v>17500</v>
      </c>
      <c r="O245">
        <v>19400</v>
      </c>
      <c r="P245">
        <v>21000</v>
      </c>
      <c r="Q245">
        <v>22550</v>
      </c>
      <c r="R245">
        <v>24100</v>
      </c>
      <c r="S245">
        <v>25650</v>
      </c>
      <c r="T245">
        <v>12060</v>
      </c>
      <c r="U245">
        <v>16240</v>
      </c>
      <c r="V245">
        <v>20420</v>
      </c>
      <c r="W245">
        <v>24600</v>
      </c>
      <c r="X245">
        <v>28780</v>
      </c>
      <c r="Y245">
        <v>32960</v>
      </c>
      <c r="Z245">
        <v>37140</v>
      </c>
      <c r="AA245">
        <v>41320</v>
      </c>
      <c r="AR245" t="s">
        <v>288</v>
      </c>
      <c r="AT245" t="s">
        <v>976</v>
      </c>
      <c r="AU245">
        <v>340</v>
      </c>
      <c r="AV245">
        <v>364</v>
      </c>
      <c r="AW245">
        <v>510</v>
      </c>
      <c r="AX245">
        <v>667</v>
      </c>
      <c r="AY245">
        <v>824</v>
      </c>
      <c r="AZ245">
        <v>980</v>
      </c>
      <c r="BA245">
        <v>483</v>
      </c>
    </row>
    <row r="246" spans="1:53">
      <c r="A246" t="s">
        <v>94</v>
      </c>
      <c r="B246">
        <v>485</v>
      </c>
      <c r="C246" t="s">
        <v>300</v>
      </c>
      <c r="D246">
        <v>12350</v>
      </c>
      <c r="E246">
        <v>16240</v>
      </c>
      <c r="F246">
        <v>20420</v>
      </c>
      <c r="G246">
        <v>24600</v>
      </c>
      <c r="H246">
        <v>28780</v>
      </c>
      <c r="I246">
        <v>32960</v>
      </c>
      <c r="J246">
        <v>37140</v>
      </c>
      <c r="K246">
        <v>41320</v>
      </c>
      <c r="L246">
        <v>12350</v>
      </c>
      <c r="M246">
        <v>14100</v>
      </c>
      <c r="N246">
        <v>15850</v>
      </c>
      <c r="O246">
        <v>17600</v>
      </c>
      <c r="P246">
        <v>19050</v>
      </c>
      <c r="Q246">
        <v>20450</v>
      </c>
      <c r="R246">
        <v>21850</v>
      </c>
      <c r="S246">
        <v>23250</v>
      </c>
      <c r="T246">
        <v>12060</v>
      </c>
      <c r="U246">
        <v>16240</v>
      </c>
      <c r="V246">
        <v>20420</v>
      </c>
      <c r="W246">
        <v>24600</v>
      </c>
      <c r="X246">
        <v>28780</v>
      </c>
      <c r="Y246">
        <v>32960</v>
      </c>
      <c r="Z246">
        <v>37140</v>
      </c>
      <c r="AA246">
        <v>41320</v>
      </c>
      <c r="AR246" t="s">
        <v>288</v>
      </c>
      <c r="AT246" t="s">
        <v>978</v>
      </c>
      <c r="AU246">
        <v>308</v>
      </c>
      <c r="AV246">
        <v>353</v>
      </c>
      <c r="AW246">
        <v>510</v>
      </c>
      <c r="AX246">
        <v>667</v>
      </c>
      <c r="AY246">
        <v>824</v>
      </c>
      <c r="AZ246">
        <v>980</v>
      </c>
      <c r="BA246">
        <v>485</v>
      </c>
    </row>
    <row r="247" spans="1:53">
      <c r="A247" t="s">
        <v>276</v>
      </c>
      <c r="B247">
        <v>487</v>
      </c>
      <c r="C247" t="s">
        <v>979</v>
      </c>
      <c r="D247">
        <v>12060</v>
      </c>
      <c r="E247">
        <v>16240</v>
      </c>
      <c r="F247">
        <v>20420</v>
      </c>
      <c r="G247">
        <v>24600</v>
      </c>
      <c r="H247">
        <v>28780</v>
      </c>
      <c r="I247">
        <v>32960</v>
      </c>
      <c r="J247">
        <v>37140</v>
      </c>
      <c r="K247">
        <v>41320</v>
      </c>
      <c r="L247">
        <v>11400</v>
      </c>
      <c r="M247">
        <v>13000</v>
      </c>
      <c r="N247">
        <v>14650</v>
      </c>
      <c r="O247">
        <v>16250</v>
      </c>
      <c r="P247">
        <v>17550</v>
      </c>
      <c r="Q247">
        <v>18850</v>
      </c>
      <c r="R247">
        <v>20150</v>
      </c>
      <c r="S247">
        <v>21450</v>
      </c>
      <c r="T247">
        <v>12060</v>
      </c>
      <c r="U247">
        <v>16240</v>
      </c>
      <c r="V247">
        <v>20420</v>
      </c>
      <c r="W247">
        <v>24600</v>
      </c>
      <c r="X247">
        <v>28780</v>
      </c>
      <c r="Y247">
        <v>32960</v>
      </c>
      <c r="Z247">
        <v>37140</v>
      </c>
      <c r="AA247">
        <v>41320</v>
      </c>
      <c r="AR247" t="s">
        <v>288</v>
      </c>
      <c r="AT247" t="s">
        <v>981</v>
      </c>
      <c r="AU247">
        <v>301</v>
      </c>
      <c r="AV247">
        <v>353</v>
      </c>
      <c r="AW247">
        <v>510</v>
      </c>
      <c r="AX247">
        <v>667</v>
      </c>
      <c r="AY247">
        <v>824</v>
      </c>
      <c r="AZ247">
        <v>980</v>
      </c>
      <c r="BA247">
        <v>487</v>
      </c>
    </row>
    <row r="248" spans="1:53">
      <c r="A248" t="s">
        <v>277</v>
      </c>
      <c r="B248">
        <v>489</v>
      </c>
      <c r="C248" t="s">
        <v>982</v>
      </c>
      <c r="D248">
        <v>12060</v>
      </c>
      <c r="E248">
        <v>16240</v>
      </c>
      <c r="F248">
        <v>20420</v>
      </c>
      <c r="G248">
        <v>24600</v>
      </c>
      <c r="H248">
        <v>28780</v>
      </c>
      <c r="I248">
        <v>32960</v>
      </c>
      <c r="J248">
        <v>37140</v>
      </c>
      <c r="K248">
        <v>41320</v>
      </c>
      <c r="L248">
        <v>11400</v>
      </c>
      <c r="M248">
        <v>13000</v>
      </c>
      <c r="N248">
        <v>14650</v>
      </c>
      <c r="O248">
        <v>16250</v>
      </c>
      <c r="P248">
        <v>17550</v>
      </c>
      <c r="Q248">
        <v>18850</v>
      </c>
      <c r="R248">
        <v>20150</v>
      </c>
      <c r="S248">
        <v>21450</v>
      </c>
      <c r="T248">
        <v>12060</v>
      </c>
      <c r="U248">
        <v>16240</v>
      </c>
      <c r="V248">
        <v>20420</v>
      </c>
      <c r="W248">
        <v>24600</v>
      </c>
      <c r="X248">
        <v>28780</v>
      </c>
      <c r="Y248">
        <v>32960</v>
      </c>
      <c r="Z248">
        <v>37140</v>
      </c>
      <c r="AA248">
        <v>41320</v>
      </c>
      <c r="AR248" t="s">
        <v>288</v>
      </c>
      <c r="AT248" t="s">
        <v>984</v>
      </c>
      <c r="AU248">
        <v>301</v>
      </c>
      <c r="AV248">
        <v>353</v>
      </c>
      <c r="AW248">
        <v>510</v>
      </c>
      <c r="AX248">
        <v>667</v>
      </c>
      <c r="AY248">
        <v>824</v>
      </c>
      <c r="AZ248">
        <v>980</v>
      </c>
      <c r="BA248">
        <v>489</v>
      </c>
    </row>
    <row r="249" spans="1:53">
      <c r="A249" t="s">
        <v>29</v>
      </c>
      <c r="B249">
        <v>491</v>
      </c>
      <c r="C249" t="s">
        <v>2395</v>
      </c>
      <c r="D249">
        <v>17100</v>
      </c>
      <c r="E249">
        <v>19550</v>
      </c>
      <c r="F249">
        <v>22000</v>
      </c>
      <c r="G249">
        <v>24600</v>
      </c>
      <c r="H249">
        <v>28780</v>
      </c>
      <c r="I249">
        <v>32960</v>
      </c>
      <c r="J249">
        <v>37140</v>
      </c>
      <c r="K249">
        <v>41320</v>
      </c>
      <c r="L249">
        <v>17100</v>
      </c>
      <c r="M249">
        <v>19550</v>
      </c>
      <c r="N249">
        <v>22000</v>
      </c>
      <c r="O249">
        <v>24400</v>
      </c>
      <c r="P249">
        <v>26400</v>
      </c>
      <c r="Q249">
        <v>28350</v>
      </c>
      <c r="R249">
        <v>30300</v>
      </c>
      <c r="S249">
        <v>32250</v>
      </c>
      <c r="T249">
        <v>12060</v>
      </c>
      <c r="U249">
        <v>16240</v>
      </c>
      <c r="V249">
        <v>20420</v>
      </c>
      <c r="W249">
        <v>24600</v>
      </c>
      <c r="X249">
        <v>28780</v>
      </c>
      <c r="Y249">
        <v>32960</v>
      </c>
      <c r="Z249">
        <v>37140</v>
      </c>
      <c r="AA249">
        <v>41320</v>
      </c>
      <c r="AR249" t="s">
        <v>288</v>
      </c>
      <c r="AT249" t="s">
        <v>986</v>
      </c>
      <c r="AU249">
        <v>427</v>
      </c>
      <c r="AV249">
        <v>458</v>
      </c>
      <c r="AW249">
        <v>550</v>
      </c>
      <c r="AX249">
        <v>667</v>
      </c>
      <c r="AY249">
        <v>824</v>
      </c>
      <c r="AZ249">
        <v>980</v>
      </c>
      <c r="BA249">
        <v>491</v>
      </c>
    </row>
    <row r="250" spans="1:53">
      <c r="A250" t="s">
        <v>82</v>
      </c>
      <c r="B250">
        <v>493</v>
      </c>
      <c r="C250" t="s">
        <v>316</v>
      </c>
      <c r="D250">
        <v>13350</v>
      </c>
      <c r="E250">
        <v>16240</v>
      </c>
      <c r="F250">
        <v>20420</v>
      </c>
      <c r="G250">
        <v>24600</v>
      </c>
      <c r="H250">
        <v>28780</v>
      </c>
      <c r="I250">
        <v>32960</v>
      </c>
      <c r="J250">
        <v>37140</v>
      </c>
      <c r="K250">
        <v>41320</v>
      </c>
      <c r="L250">
        <v>13350</v>
      </c>
      <c r="M250">
        <v>15250</v>
      </c>
      <c r="N250">
        <v>17150</v>
      </c>
      <c r="O250">
        <v>19050</v>
      </c>
      <c r="P250">
        <v>20600</v>
      </c>
      <c r="Q250">
        <v>22100</v>
      </c>
      <c r="R250">
        <v>23650</v>
      </c>
      <c r="S250">
        <v>25150</v>
      </c>
      <c r="T250">
        <v>12060</v>
      </c>
      <c r="U250">
        <v>16240</v>
      </c>
      <c r="V250">
        <v>20420</v>
      </c>
      <c r="W250">
        <v>24600</v>
      </c>
      <c r="X250">
        <v>28780</v>
      </c>
      <c r="Y250">
        <v>32960</v>
      </c>
      <c r="Z250">
        <v>37140</v>
      </c>
      <c r="AA250">
        <v>41320</v>
      </c>
      <c r="AR250" t="s">
        <v>288</v>
      </c>
      <c r="AT250" t="s">
        <v>988</v>
      </c>
      <c r="AU250">
        <v>333</v>
      </c>
      <c r="AV250">
        <v>357</v>
      </c>
      <c r="AW250">
        <v>510</v>
      </c>
      <c r="AX250">
        <v>667</v>
      </c>
      <c r="AY250">
        <v>824</v>
      </c>
      <c r="AZ250">
        <v>980</v>
      </c>
      <c r="BA250">
        <v>493</v>
      </c>
    </row>
    <row r="251" spans="1:53">
      <c r="A251" t="s">
        <v>278</v>
      </c>
      <c r="B251">
        <v>495</v>
      </c>
      <c r="C251" t="s">
        <v>989</v>
      </c>
      <c r="D251">
        <v>12500</v>
      </c>
      <c r="E251">
        <v>16240</v>
      </c>
      <c r="F251">
        <v>20420</v>
      </c>
      <c r="G251">
        <v>24600</v>
      </c>
      <c r="H251">
        <v>28780</v>
      </c>
      <c r="I251">
        <v>32960</v>
      </c>
      <c r="J251">
        <v>37140</v>
      </c>
      <c r="K251">
        <v>41320</v>
      </c>
      <c r="L251">
        <v>12500</v>
      </c>
      <c r="M251">
        <v>14300</v>
      </c>
      <c r="N251">
        <v>16100</v>
      </c>
      <c r="O251">
        <v>17850</v>
      </c>
      <c r="P251">
        <v>19300</v>
      </c>
      <c r="Q251">
        <v>20750</v>
      </c>
      <c r="R251">
        <v>22150</v>
      </c>
      <c r="S251">
        <v>23600</v>
      </c>
      <c r="T251">
        <v>12060</v>
      </c>
      <c r="U251">
        <v>16240</v>
      </c>
      <c r="V251">
        <v>20420</v>
      </c>
      <c r="W251">
        <v>24600</v>
      </c>
      <c r="X251">
        <v>28780</v>
      </c>
      <c r="Y251">
        <v>32960</v>
      </c>
      <c r="Z251">
        <v>37140</v>
      </c>
      <c r="AA251">
        <v>41320</v>
      </c>
      <c r="AR251" t="s">
        <v>288</v>
      </c>
      <c r="AT251" t="s">
        <v>991</v>
      </c>
      <c r="AU251">
        <v>312</v>
      </c>
      <c r="AV251">
        <v>353</v>
      </c>
      <c r="AW251">
        <v>510</v>
      </c>
      <c r="AX251">
        <v>667</v>
      </c>
      <c r="AY251">
        <v>824</v>
      </c>
      <c r="AZ251">
        <v>980</v>
      </c>
      <c r="BA251">
        <v>495</v>
      </c>
    </row>
    <row r="252" spans="1:53">
      <c r="A252" t="s">
        <v>279</v>
      </c>
      <c r="B252">
        <v>497</v>
      </c>
      <c r="C252" t="s">
        <v>992</v>
      </c>
      <c r="D252">
        <v>13950</v>
      </c>
      <c r="E252">
        <v>16240</v>
      </c>
      <c r="F252">
        <v>20420</v>
      </c>
      <c r="G252">
        <v>24600</v>
      </c>
      <c r="H252">
        <v>28780</v>
      </c>
      <c r="I252">
        <v>32960</v>
      </c>
      <c r="J252">
        <v>37140</v>
      </c>
      <c r="K252">
        <v>41320</v>
      </c>
      <c r="L252">
        <v>13950</v>
      </c>
      <c r="M252">
        <v>15950</v>
      </c>
      <c r="N252">
        <v>17950</v>
      </c>
      <c r="O252">
        <v>19900</v>
      </c>
      <c r="P252">
        <v>21500</v>
      </c>
      <c r="Q252">
        <v>23100</v>
      </c>
      <c r="R252">
        <v>24700</v>
      </c>
      <c r="S252">
        <v>26300</v>
      </c>
      <c r="T252">
        <v>12060</v>
      </c>
      <c r="U252">
        <v>16240</v>
      </c>
      <c r="V252">
        <v>20420</v>
      </c>
      <c r="W252">
        <v>24600</v>
      </c>
      <c r="X252">
        <v>28780</v>
      </c>
      <c r="Y252">
        <v>32960</v>
      </c>
      <c r="Z252">
        <v>37140</v>
      </c>
      <c r="AA252">
        <v>41320</v>
      </c>
      <c r="AR252" t="s">
        <v>288</v>
      </c>
      <c r="AT252" t="s">
        <v>994</v>
      </c>
      <c r="AU252">
        <v>348</v>
      </c>
      <c r="AV252">
        <v>373</v>
      </c>
      <c r="AW252">
        <v>510</v>
      </c>
      <c r="AX252">
        <v>667</v>
      </c>
      <c r="AY252">
        <v>824</v>
      </c>
      <c r="AZ252">
        <v>980</v>
      </c>
      <c r="BA252">
        <v>497</v>
      </c>
    </row>
    <row r="253" spans="1:53">
      <c r="A253" t="s">
        <v>280</v>
      </c>
      <c r="B253">
        <v>499</v>
      </c>
      <c r="C253" t="s">
        <v>995</v>
      </c>
      <c r="D253">
        <v>12060</v>
      </c>
      <c r="E253">
        <v>16240</v>
      </c>
      <c r="F253">
        <v>20420</v>
      </c>
      <c r="G253">
        <v>24600</v>
      </c>
      <c r="H253">
        <v>28780</v>
      </c>
      <c r="I253">
        <v>32960</v>
      </c>
      <c r="J253">
        <v>37140</v>
      </c>
      <c r="K253">
        <v>41320</v>
      </c>
      <c r="L253">
        <v>11400</v>
      </c>
      <c r="M253">
        <v>13000</v>
      </c>
      <c r="N253">
        <v>14650</v>
      </c>
      <c r="O253">
        <v>16250</v>
      </c>
      <c r="P253">
        <v>17550</v>
      </c>
      <c r="Q253">
        <v>18850</v>
      </c>
      <c r="R253">
        <v>20150</v>
      </c>
      <c r="S253">
        <v>21450</v>
      </c>
      <c r="T253">
        <v>12060</v>
      </c>
      <c r="U253">
        <v>16240</v>
      </c>
      <c r="V253">
        <v>20420</v>
      </c>
      <c r="W253">
        <v>24600</v>
      </c>
      <c r="X253">
        <v>28780</v>
      </c>
      <c r="Y253">
        <v>32960</v>
      </c>
      <c r="Z253">
        <v>37140</v>
      </c>
      <c r="AA253">
        <v>41320</v>
      </c>
      <c r="AR253" t="s">
        <v>288</v>
      </c>
      <c r="AT253" t="s">
        <v>997</v>
      </c>
      <c r="AU253">
        <v>301</v>
      </c>
      <c r="AV253">
        <v>353</v>
      </c>
      <c r="AW253">
        <v>510</v>
      </c>
      <c r="AX253">
        <v>667</v>
      </c>
      <c r="AY253">
        <v>824</v>
      </c>
      <c r="AZ253">
        <v>980</v>
      </c>
      <c r="BA253">
        <v>499</v>
      </c>
    </row>
    <row r="254" spans="1:53">
      <c r="A254" t="s">
        <v>281</v>
      </c>
      <c r="B254">
        <v>501</v>
      </c>
      <c r="C254" t="s">
        <v>998</v>
      </c>
      <c r="D254">
        <v>12800</v>
      </c>
      <c r="E254">
        <v>16240</v>
      </c>
      <c r="F254">
        <v>20420</v>
      </c>
      <c r="G254">
        <v>24600</v>
      </c>
      <c r="H254">
        <v>28780</v>
      </c>
      <c r="I254">
        <v>32960</v>
      </c>
      <c r="J254">
        <v>37140</v>
      </c>
      <c r="K254">
        <v>41320</v>
      </c>
      <c r="L254">
        <v>12800</v>
      </c>
      <c r="M254">
        <v>14600</v>
      </c>
      <c r="N254">
        <v>16450</v>
      </c>
      <c r="O254">
        <v>18250</v>
      </c>
      <c r="P254">
        <v>19750</v>
      </c>
      <c r="Q254">
        <v>21200</v>
      </c>
      <c r="R254">
        <v>22650</v>
      </c>
      <c r="S254">
        <v>24100</v>
      </c>
      <c r="T254">
        <v>12060</v>
      </c>
      <c r="U254">
        <v>16240</v>
      </c>
      <c r="V254">
        <v>20420</v>
      </c>
      <c r="W254">
        <v>24600</v>
      </c>
      <c r="X254">
        <v>28780</v>
      </c>
      <c r="Y254">
        <v>32960</v>
      </c>
      <c r="Z254">
        <v>37140</v>
      </c>
      <c r="AA254">
        <v>41320</v>
      </c>
      <c r="AR254" t="s">
        <v>288</v>
      </c>
      <c r="AT254" t="s">
        <v>1000</v>
      </c>
      <c r="AU254">
        <v>320</v>
      </c>
      <c r="AV254">
        <v>353</v>
      </c>
      <c r="AW254">
        <v>510</v>
      </c>
      <c r="AX254">
        <v>667</v>
      </c>
      <c r="AY254">
        <v>824</v>
      </c>
      <c r="AZ254">
        <v>980</v>
      </c>
      <c r="BA254">
        <v>501</v>
      </c>
    </row>
    <row r="255" spans="1:53">
      <c r="A255" t="s">
        <v>282</v>
      </c>
      <c r="B255">
        <v>503</v>
      </c>
      <c r="C255" t="s">
        <v>1001</v>
      </c>
      <c r="D255">
        <v>12100</v>
      </c>
      <c r="E255">
        <v>16240</v>
      </c>
      <c r="F255">
        <v>20420</v>
      </c>
      <c r="G255">
        <v>24600</v>
      </c>
      <c r="H255">
        <v>28780</v>
      </c>
      <c r="I255">
        <v>32960</v>
      </c>
      <c r="J255">
        <v>37140</v>
      </c>
      <c r="K255">
        <v>41320</v>
      </c>
      <c r="L255">
        <v>12100</v>
      </c>
      <c r="M255">
        <v>13800</v>
      </c>
      <c r="N255">
        <v>15550</v>
      </c>
      <c r="O255">
        <v>17250</v>
      </c>
      <c r="P255">
        <v>18650</v>
      </c>
      <c r="Q255">
        <v>20050</v>
      </c>
      <c r="R255">
        <v>21400</v>
      </c>
      <c r="S255">
        <v>22800</v>
      </c>
      <c r="T255">
        <v>12060</v>
      </c>
      <c r="U255">
        <v>16240</v>
      </c>
      <c r="V255">
        <v>20420</v>
      </c>
      <c r="W255">
        <v>24600</v>
      </c>
      <c r="X255">
        <v>28780</v>
      </c>
      <c r="Y255">
        <v>32960</v>
      </c>
      <c r="Z255">
        <v>37140</v>
      </c>
      <c r="AA255">
        <v>41320</v>
      </c>
      <c r="AR255" t="s">
        <v>288</v>
      </c>
      <c r="AT255" t="s">
        <v>1003</v>
      </c>
      <c r="AU255">
        <v>302</v>
      </c>
      <c r="AV255">
        <v>353</v>
      </c>
      <c r="AW255">
        <v>510</v>
      </c>
      <c r="AX255">
        <v>667</v>
      </c>
      <c r="AY255">
        <v>824</v>
      </c>
      <c r="AZ255">
        <v>980</v>
      </c>
      <c r="BA255">
        <v>503</v>
      </c>
    </row>
    <row r="256" spans="1:53">
      <c r="A256" t="s">
        <v>283</v>
      </c>
      <c r="B256">
        <v>505</v>
      </c>
      <c r="C256" t="s">
        <v>1004</v>
      </c>
      <c r="D256">
        <v>12060</v>
      </c>
      <c r="E256">
        <v>16240</v>
      </c>
      <c r="F256">
        <v>20420</v>
      </c>
      <c r="G256">
        <v>24600</v>
      </c>
      <c r="H256">
        <v>28780</v>
      </c>
      <c r="I256">
        <v>32960</v>
      </c>
      <c r="J256">
        <v>37140</v>
      </c>
      <c r="K256">
        <v>41320</v>
      </c>
      <c r="L256">
        <v>11400</v>
      </c>
      <c r="M256">
        <v>13000</v>
      </c>
      <c r="N256">
        <v>14650</v>
      </c>
      <c r="O256">
        <v>16250</v>
      </c>
      <c r="P256">
        <v>17550</v>
      </c>
      <c r="Q256">
        <v>18850</v>
      </c>
      <c r="R256">
        <v>20150</v>
      </c>
      <c r="S256">
        <v>21450</v>
      </c>
      <c r="T256">
        <v>12060</v>
      </c>
      <c r="U256">
        <v>16240</v>
      </c>
      <c r="V256">
        <v>20420</v>
      </c>
      <c r="W256">
        <v>24600</v>
      </c>
      <c r="X256">
        <v>28780</v>
      </c>
      <c r="Y256">
        <v>32960</v>
      </c>
      <c r="Z256">
        <v>37140</v>
      </c>
      <c r="AA256">
        <v>41320</v>
      </c>
      <c r="AR256" t="s">
        <v>288</v>
      </c>
      <c r="AT256" t="s">
        <v>1006</v>
      </c>
      <c r="AU256">
        <v>301</v>
      </c>
      <c r="AV256">
        <v>353</v>
      </c>
      <c r="AW256">
        <v>510</v>
      </c>
      <c r="AX256">
        <v>667</v>
      </c>
      <c r="AY256">
        <v>824</v>
      </c>
      <c r="AZ256">
        <v>980</v>
      </c>
      <c r="BA256">
        <v>505</v>
      </c>
    </row>
    <row r="257" spans="1:53">
      <c r="A257" t="s">
        <v>284</v>
      </c>
      <c r="B257">
        <v>507</v>
      </c>
      <c r="C257" t="s">
        <v>1007</v>
      </c>
      <c r="D257">
        <v>12060</v>
      </c>
      <c r="E257">
        <v>16240</v>
      </c>
      <c r="F257">
        <v>20420</v>
      </c>
      <c r="G257">
        <v>24600</v>
      </c>
      <c r="H257">
        <v>28780</v>
      </c>
      <c r="I257">
        <v>32960</v>
      </c>
      <c r="J257">
        <v>37140</v>
      </c>
      <c r="K257">
        <v>41320</v>
      </c>
      <c r="L257">
        <v>11400</v>
      </c>
      <c r="M257">
        <v>13000</v>
      </c>
      <c r="N257">
        <v>14650</v>
      </c>
      <c r="O257">
        <v>16250</v>
      </c>
      <c r="P257">
        <v>17550</v>
      </c>
      <c r="Q257">
        <v>18850</v>
      </c>
      <c r="R257">
        <v>20150</v>
      </c>
      <c r="S257">
        <v>21450</v>
      </c>
      <c r="T257">
        <v>12060</v>
      </c>
      <c r="U257">
        <v>16240</v>
      </c>
      <c r="V257">
        <v>20420</v>
      </c>
      <c r="W257">
        <v>24600</v>
      </c>
      <c r="X257">
        <v>28780</v>
      </c>
      <c r="Y257">
        <v>32960</v>
      </c>
      <c r="Z257">
        <v>37140</v>
      </c>
      <c r="AA257">
        <v>41320</v>
      </c>
      <c r="AR257" t="s">
        <v>288</v>
      </c>
      <c r="AT257" t="s">
        <v>1009</v>
      </c>
      <c r="AU257">
        <v>301</v>
      </c>
      <c r="AV257">
        <v>353</v>
      </c>
      <c r="AW257">
        <v>510</v>
      </c>
      <c r="AX257">
        <v>667</v>
      </c>
      <c r="AY257">
        <v>824</v>
      </c>
      <c r="AZ257">
        <v>980</v>
      </c>
      <c r="BA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9" customWidth="1"/>
  </cols>
  <sheetData>
    <row r="1" spans="1:11">
      <c r="B1" t="str">
        <f>+'Income-Rent Tool'!AU11</f>
        <v>1/1/2009 - 5/13/2010</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1/1/2009 - 5/13/2010Callahan30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1/1/2009 - 5/13/2010Callahan40</v>
      </c>
      <c r="B5" t="s">
        <v>12</v>
      </c>
      <c r="C5" s="33" t="s">
        <v>14</v>
      </c>
      <c r="D5" s="34">
        <v>14480</v>
      </c>
      <c r="E5" s="34">
        <v>16560</v>
      </c>
      <c r="F5" s="34">
        <v>18640</v>
      </c>
      <c r="G5" s="34">
        <v>20680</v>
      </c>
      <c r="H5" s="34">
        <v>22360</v>
      </c>
      <c r="I5" s="34">
        <v>24000</v>
      </c>
      <c r="J5" s="34">
        <v>25680</v>
      </c>
      <c r="K5" s="34">
        <v>27320</v>
      </c>
    </row>
    <row r="6" spans="1:11">
      <c r="A6" t="str">
        <f t="shared" si="0"/>
        <v>1/1/2009 - 5/13/2010Callahan50</v>
      </c>
      <c r="B6" t="s">
        <v>12</v>
      </c>
      <c r="C6" s="33" t="s">
        <v>15</v>
      </c>
      <c r="D6" s="34">
        <v>18100</v>
      </c>
      <c r="E6" s="34">
        <v>20700</v>
      </c>
      <c r="F6" s="34">
        <v>23300</v>
      </c>
      <c r="G6" s="34">
        <v>25850</v>
      </c>
      <c r="H6" s="34">
        <v>27950</v>
      </c>
      <c r="I6" s="34">
        <v>30000</v>
      </c>
      <c r="J6" s="34">
        <v>32100</v>
      </c>
      <c r="K6" s="34">
        <v>34150</v>
      </c>
    </row>
    <row r="7" spans="1:11">
      <c r="A7" t="str">
        <f t="shared" si="0"/>
        <v>1/1/2009 - 5/13/2010Callahan60</v>
      </c>
      <c r="B7" t="s">
        <v>12</v>
      </c>
      <c r="C7" s="33" t="s">
        <v>16</v>
      </c>
      <c r="D7" s="34">
        <v>21720</v>
      </c>
      <c r="E7" s="34">
        <v>24840</v>
      </c>
      <c r="F7" s="34">
        <v>27960</v>
      </c>
      <c r="G7" s="34">
        <v>31020</v>
      </c>
      <c r="H7" s="34">
        <v>33540</v>
      </c>
      <c r="I7" s="34">
        <v>36000</v>
      </c>
      <c r="J7" s="34">
        <v>38520</v>
      </c>
      <c r="K7" s="34">
        <v>40980</v>
      </c>
    </row>
    <row r="8" spans="1:11">
      <c r="A8" t="str">
        <f t="shared" si="0"/>
        <v>1/1/2009 - 5/13/2010Callahan80</v>
      </c>
      <c r="B8" t="s">
        <v>12</v>
      </c>
      <c r="C8" s="33" t="s">
        <v>17</v>
      </c>
      <c r="D8" s="34">
        <v>28960</v>
      </c>
      <c r="E8" s="34">
        <v>33120</v>
      </c>
      <c r="F8" s="34">
        <v>37280</v>
      </c>
      <c r="G8" s="34">
        <v>41360</v>
      </c>
      <c r="H8" s="34">
        <v>44720</v>
      </c>
      <c r="I8" s="34">
        <v>48000</v>
      </c>
      <c r="J8" s="34">
        <v>51360</v>
      </c>
      <c r="K8" s="34">
        <v>54640</v>
      </c>
    </row>
    <row r="9" spans="1:11">
      <c r="A9" t="str">
        <f t="shared" si="0"/>
        <v>1/1/2009 - 5/13/2010Jones30</v>
      </c>
      <c r="B9" s="32" t="s">
        <v>18</v>
      </c>
      <c r="C9" s="33" t="s">
        <v>13</v>
      </c>
      <c r="D9" s="34">
        <v>10860</v>
      </c>
      <c r="E9" s="34">
        <v>12420</v>
      </c>
      <c r="F9" s="34">
        <v>13980</v>
      </c>
      <c r="G9" s="34">
        <v>15510</v>
      </c>
      <c r="H9" s="34">
        <v>16770</v>
      </c>
      <c r="I9" s="34">
        <v>18000</v>
      </c>
      <c r="J9" s="34">
        <v>19260</v>
      </c>
      <c r="K9" s="34">
        <v>20490</v>
      </c>
    </row>
    <row r="10" spans="1:11">
      <c r="A10" t="str">
        <f t="shared" si="0"/>
        <v>1/1/2009 - 5/13/2010Jones40</v>
      </c>
      <c r="B10" t="s">
        <v>18</v>
      </c>
      <c r="C10" s="33" t="s">
        <v>14</v>
      </c>
      <c r="D10" s="34">
        <v>14480</v>
      </c>
      <c r="E10" s="34">
        <v>16560</v>
      </c>
      <c r="F10" s="34">
        <v>18640</v>
      </c>
      <c r="G10" s="34">
        <v>20680</v>
      </c>
      <c r="H10" s="34">
        <v>22360</v>
      </c>
      <c r="I10" s="34">
        <v>24000</v>
      </c>
      <c r="J10" s="34">
        <v>25680</v>
      </c>
      <c r="K10" s="34">
        <v>27320</v>
      </c>
    </row>
    <row r="11" spans="1:11">
      <c r="A11" t="str">
        <f t="shared" si="0"/>
        <v>1/1/2009 - 5/13/2010Jones50</v>
      </c>
      <c r="B11" t="s">
        <v>18</v>
      </c>
      <c r="C11" s="33" t="s">
        <v>15</v>
      </c>
      <c r="D11" s="34">
        <v>18100</v>
      </c>
      <c r="E11" s="34">
        <v>20700</v>
      </c>
      <c r="F11" s="34">
        <v>23300</v>
      </c>
      <c r="G11" s="34">
        <v>25850</v>
      </c>
      <c r="H11" s="34">
        <v>27950</v>
      </c>
      <c r="I11" s="34">
        <v>30000</v>
      </c>
      <c r="J11" s="34">
        <v>32100</v>
      </c>
      <c r="K11" s="34">
        <v>34150</v>
      </c>
    </row>
    <row r="12" spans="1:11">
      <c r="A12" t="str">
        <f t="shared" si="0"/>
        <v>1/1/2009 - 5/13/2010Jones60</v>
      </c>
      <c r="B12" t="s">
        <v>18</v>
      </c>
      <c r="C12" s="33" t="s">
        <v>16</v>
      </c>
      <c r="D12" s="34">
        <v>21720</v>
      </c>
      <c r="E12" s="34">
        <v>24840</v>
      </c>
      <c r="F12" s="34">
        <v>27960</v>
      </c>
      <c r="G12" s="34">
        <v>31020</v>
      </c>
      <c r="H12" s="34">
        <v>33540</v>
      </c>
      <c r="I12" s="34">
        <v>36000</v>
      </c>
      <c r="J12" s="34">
        <v>38520</v>
      </c>
      <c r="K12" s="34">
        <v>40980</v>
      </c>
    </row>
    <row r="13" spans="1:11">
      <c r="A13" t="str">
        <f t="shared" si="0"/>
        <v>1/1/2009 - 5/13/2010Jones80</v>
      </c>
      <c r="B13" t="s">
        <v>18</v>
      </c>
      <c r="C13" s="33" t="s">
        <v>17</v>
      </c>
      <c r="D13" s="34">
        <v>28960</v>
      </c>
      <c r="E13" s="34">
        <v>33120</v>
      </c>
      <c r="F13" s="34">
        <v>37280</v>
      </c>
      <c r="G13" s="34">
        <v>41360</v>
      </c>
      <c r="H13" s="34">
        <v>44720</v>
      </c>
      <c r="I13" s="34">
        <v>48000</v>
      </c>
      <c r="J13" s="34">
        <v>51360</v>
      </c>
      <c r="K13" s="34">
        <v>54640</v>
      </c>
    </row>
    <row r="14" spans="1:11">
      <c r="A14" t="str">
        <f t="shared" si="0"/>
        <v>1/1/2009 - 5/13/2010Taylor30</v>
      </c>
      <c r="B14" s="32" t="s">
        <v>19</v>
      </c>
      <c r="C14" s="33" t="s">
        <v>13</v>
      </c>
      <c r="D14" s="34">
        <v>10860</v>
      </c>
      <c r="E14" s="34">
        <v>12420</v>
      </c>
      <c r="F14" s="34">
        <v>13980</v>
      </c>
      <c r="G14" s="34">
        <v>15510</v>
      </c>
      <c r="H14" s="34">
        <v>16770</v>
      </c>
      <c r="I14" s="34">
        <v>18000</v>
      </c>
      <c r="J14" s="34">
        <v>19260</v>
      </c>
      <c r="K14" s="34">
        <v>20490</v>
      </c>
    </row>
    <row r="15" spans="1:11">
      <c r="A15" t="str">
        <f t="shared" si="0"/>
        <v>1/1/2009 - 5/13/2010Taylor40</v>
      </c>
      <c r="B15" t="s">
        <v>19</v>
      </c>
      <c r="C15" s="33" t="s">
        <v>14</v>
      </c>
      <c r="D15" s="34">
        <v>14480</v>
      </c>
      <c r="E15" s="34">
        <v>16560</v>
      </c>
      <c r="F15" s="34">
        <v>18640</v>
      </c>
      <c r="G15" s="34">
        <v>20680</v>
      </c>
      <c r="H15" s="34">
        <v>22360</v>
      </c>
      <c r="I15" s="34">
        <v>24000</v>
      </c>
      <c r="J15" s="34">
        <v>25680</v>
      </c>
      <c r="K15" s="34">
        <v>27320</v>
      </c>
    </row>
    <row r="16" spans="1:11">
      <c r="A16" t="str">
        <f t="shared" si="0"/>
        <v>1/1/2009 - 5/13/2010Taylor50</v>
      </c>
      <c r="B16" t="s">
        <v>19</v>
      </c>
      <c r="C16" s="33" t="s">
        <v>15</v>
      </c>
      <c r="D16" s="34">
        <v>18100</v>
      </c>
      <c r="E16" s="34">
        <v>20700</v>
      </c>
      <c r="F16" s="34">
        <v>23300</v>
      </c>
      <c r="G16" s="34">
        <v>25850</v>
      </c>
      <c r="H16" s="34">
        <v>27950</v>
      </c>
      <c r="I16" s="34">
        <v>30000</v>
      </c>
      <c r="J16" s="34">
        <v>32100</v>
      </c>
      <c r="K16" s="34">
        <v>34150</v>
      </c>
    </row>
    <row r="17" spans="1:11">
      <c r="A17" t="str">
        <f t="shared" si="0"/>
        <v>1/1/2009 - 5/13/2010Taylor60</v>
      </c>
      <c r="B17" t="s">
        <v>19</v>
      </c>
      <c r="C17" s="33" t="s">
        <v>16</v>
      </c>
      <c r="D17" s="34">
        <v>21720</v>
      </c>
      <c r="E17" s="34">
        <v>24840</v>
      </c>
      <c r="F17" s="34">
        <v>27960</v>
      </c>
      <c r="G17" s="34">
        <v>31020</v>
      </c>
      <c r="H17" s="34">
        <v>33540</v>
      </c>
      <c r="I17" s="34">
        <v>36000</v>
      </c>
      <c r="J17" s="34">
        <v>38520</v>
      </c>
      <c r="K17" s="34">
        <v>40980</v>
      </c>
    </row>
    <row r="18" spans="1:11">
      <c r="A18" t="str">
        <f t="shared" si="0"/>
        <v>1/1/2009 - 5/13/2010Taylor80</v>
      </c>
      <c r="B18" t="s">
        <v>19</v>
      </c>
      <c r="C18" s="33" t="s">
        <v>17</v>
      </c>
      <c r="D18" s="34">
        <v>28960</v>
      </c>
      <c r="E18" s="34">
        <v>33120</v>
      </c>
      <c r="F18" s="34">
        <v>37280</v>
      </c>
      <c r="G18" s="34">
        <v>41360</v>
      </c>
      <c r="H18" s="34">
        <v>44720</v>
      </c>
      <c r="I18" s="34">
        <v>48000</v>
      </c>
      <c r="J18" s="34">
        <v>51360</v>
      </c>
      <c r="K18" s="34">
        <v>54640</v>
      </c>
    </row>
    <row r="19" spans="1:11">
      <c r="A19" t="str">
        <f t="shared" si="0"/>
        <v>1/1/2009 - 5/13/2010Armstrong30</v>
      </c>
      <c r="B19" s="32" t="s">
        <v>21</v>
      </c>
      <c r="C19" s="33" t="s">
        <v>13</v>
      </c>
      <c r="D19" s="34">
        <v>11970</v>
      </c>
      <c r="E19" s="34">
        <v>13680</v>
      </c>
      <c r="F19" s="34">
        <v>15390</v>
      </c>
      <c r="G19" s="34">
        <v>17070</v>
      </c>
      <c r="H19" s="34">
        <v>18450</v>
      </c>
      <c r="I19" s="34">
        <v>19830</v>
      </c>
      <c r="J19" s="34">
        <v>21180</v>
      </c>
      <c r="K19" s="34">
        <v>22560</v>
      </c>
    </row>
    <row r="20" spans="1:11">
      <c r="A20" t="str">
        <f t="shared" si="0"/>
        <v>1/1/2009 - 5/13/2010Armstrong40</v>
      </c>
      <c r="B20" t="s">
        <v>21</v>
      </c>
      <c r="C20" s="33" t="s">
        <v>14</v>
      </c>
      <c r="D20" s="34">
        <v>15960</v>
      </c>
      <c r="E20" s="34">
        <v>18240</v>
      </c>
      <c r="F20" s="34">
        <v>20520</v>
      </c>
      <c r="G20" s="34">
        <v>22760</v>
      </c>
      <c r="H20" s="34">
        <v>24600</v>
      </c>
      <c r="I20" s="34">
        <v>26440</v>
      </c>
      <c r="J20" s="34">
        <v>28240</v>
      </c>
      <c r="K20" s="34">
        <v>30080</v>
      </c>
    </row>
    <row r="21" spans="1:11">
      <c r="A21" t="str">
        <f t="shared" si="0"/>
        <v>1/1/2009 - 5/13/2010Armstrong50</v>
      </c>
      <c r="B21" t="s">
        <v>21</v>
      </c>
      <c r="C21" s="33" t="s">
        <v>15</v>
      </c>
      <c r="D21" s="34">
        <v>19950</v>
      </c>
      <c r="E21" s="34">
        <v>22800</v>
      </c>
      <c r="F21" s="34">
        <v>25650</v>
      </c>
      <c r="G21" s="34">
        <v>28450</v>
      </c>
      <c r="H21" s="34">
        <v>30750</v>
      </c>
      <c r="I21" s="34">
        <v>33050</v>
      </c>
      <c r="J21" s="34">
        <v>35300</v>
      </c>
      <c r="K21" s="34">
        <v>37600</v>
      </c>
    </row>
    <row r="22" spans="1:11">
      <c r="A22" t="str">
        <f t="shared" si="0"/>
        <v>1/1/2009 - 5/13/2010Armstrong60</v>
      </c>
      <c r="B22" t="s">
        <v>21</v>
      </c>
      <c r="C22" s="33" t="s">
        <v>16</v>
      </c>
      <c r="D22" s="34">
        <v>23940</v>
      </c>
      <c r="E22" s="34">
        <v>27360</v>
      </c>
      <c r="F22" s="34">
        <v>30780</v>
      </c>
      <c r="G22" s="34">
        <v>34140</v>
      </c>
      <c r="H22" s="34">
        <v>36900</v>
      </c>
      <c r="I22" s="34">
        <v>39660</v>
      </c>
      <c r="J22" s="34">
        <v>42360</v>
      </c>
      <c r="K22" s="34">
        <v>45120</v>
      </c>
    </row>
    <row r="23" spans="1:11">
      <c r="A23" t="str">
        <f t="shared" si="0"/>
        <v>1/1/2009 - 5/13/2010Armstrong80</v>
      </c>
      <c r="B23" t="s">
        <v>21</v>
      </c>
      <c r="C23" s="33" t="s">
        <v>17</v>
      </c>
      <c r="D23" s="34">
        <v>31920</v>
      </c>
      <c r="E23" s="34">
        <v>36480</v>
      </c>
      <c r="F23" s="34">
        <v>41040</v>
      </c>
      <c r="G23" s="34">
        <v>45520</v>
      </c>
      <c r="H23" s="34">
        <v>49200</v>
      </c>
      <c r="I23" s="34">
        <v>52880</v>
      </c>
      <c r="J23" s="34">
        <v>56480</v>
      </c>
      <c r="K23" s="34">
        <v>60160</v>
      </c>
    </row>
    <row r="24" spans="1:11">
      <c r="A24" t="str">
        <f t="shared" si="0"/>
        <v>1/1/2009 - 5/13/2010Carson30</v>
      </c>
      <c r="B24" s="32" t="s">
        <v>22</v>
      </c>
      <c r="C24" s="33" t="s">
        <v>13</v>
      </c>
      <c r="D24" s="34">
        <v>11970</v>
      </c>
      <c r="E24" s="34">
        <v>13680</v>
      </c>
      <c r="F24" s="34">
        <v>15390</v>
      </c>
      <c r="G24" s="34">
        <v>17070</v>
      </c>
      <c r="H24" s="34">
        <v>18450</v>
      </c>
      <c r="I24" s="34">
        <v>19830</v>
      </c>
      <c r="J24" s="34">
        <v>21180</v>
      </c>
      <c r="K24" s="34">
        <v>22560</v>
      </c>
    </row>
    <row r="25" spans="1:11">
      <c r="A25" t="str">
        <f t="shared" si="0"/>
        <v>1/1/2009 - 5/13/2010Carson40</v>
      </c>
      <c r="B25" t="s">
        <v>22</v>
      </c>
      <c r="C25" s="33" t="s">
        <v>14</v>
      </c>
      <c r="D25" s="34">
        <v>15960</v>
      </c>
      <c r="E25" s="34">
        <v>18240</v>
      </c>
      <c r="F25" s="34">
        <v>20520</v>
      </c>
      <c r="G25" s="34">
        <v>22760</v>
      </c>
      <c r="H25" s="34">
        <v>24600</v>
      </c>
      <c r="I25" s="34">
        <v>26440</v>
      </c>
      <c r="J25" s="34">
        <v>28240</v>
      </c>
      <c r="K25" s="34">
        <v>30080</v>
      </c>
    </row>
    <row r="26" spans="1:11">
      <c r="A26" t="str">
        <f t="shared" si="0"/>
        <v>1/1/2009 - 5/13/2010Carson50</v>
      </c>
      <c r="B26" t="s">
        <v>22</v>
      </c>
      <c r="C26" s="33" t="s">
        <v>15</v>
      </c>
      <c r="D26" s="34">
        <v>19950</v>
      </c>
      <c r="E26" s="34">
        <v>22800</v>
      </c>
      <c r="F26" s="34">
        <v>25650</v>
      </c>
      <c r="G26" s="34">
        <v>28450</v>
      </c>
      <c r="H26" s="34">
        <v>30750</v>
      </c>
      <c r="I26" s="34">
        <v>33050</v>
      </c>
      <c r="J26" s="34">
        <v>35300</v>
      </c>
      <c r="K26" s="34">
        <v>37600</v>
      </c>
    </row>
    <row r="27" spans="1:11">
      <c r="A27" t="str">
        <f t="shared" si="0"/>
        <v>1/1/2009 - 5/13/2010Carson60</v>
      </c>
      <c r="B27" t="s">
        <v>22</v>
      </c>
      <c r="C27" s="33" t="s">
        <v>16</v>
      </c>
      <c r="D27" s="34">
        <v>23940</v>
      </c>
      <c r="E27" s="34">
        <v>27360</v>
      </c>
      <c r="F27" s="34">
        <v>30780</v>
      </c>
      <c r="G27" s="34">
        <v>34140</v>
      </c>
      <c r="H27" s="34">
        <v>36900</v>
      </c>
      <c r="I27" s="34">
        <v>39660</v>
      </c>
      <c r="J27" s="34">
        <v>42360</v>
      </c>
      <c r="K27" s="34">
        <v>45120</v>
      </c>
    </row>
    <row r="28" spans="1:11">
      <c r="A28" t="str">
        <f t="shared" si="0"/>
        <v>1/1/2009 - 5/13/2010Carson80</v>
      </c>
      <c r="B28" t="s">
        <v>22</v>
      </c>
      <c r="C28" s="33" t="s">
        <v>17</v>
      </c>
      <c r="D28" s="34">
        <v>31920</v>
      </c>
      <c r="E28" s="34">
        <v>36480</v>
      </c>
      <c r="F28" s="34">
        <v>41040</v>
      </c>
      <c r="G28" s="34">
        <v>45520</v>
      </c>
      <c r="H28" s="34">
        <v>49200</v>
      </c>
      <c r="I28" s="34">
        <v>52880</v>
      </c>
      <c r="J28" s="34">
        <v>56480</v>
      </c>
      <c r="K28" s="34">
        <v>60160</v>
      </c>
    </row>
    <row r="29" spans="1:11">
      <c r="A29" t="str">
        <f t="shared" si="0"/>
        <v>1/1/2009 - 5/13/2010Potter30</v>
      </c>
      <c r="B29" s="32" t="s">
        <v>23</v>
      </c>
      <c r="C29" s="33" t="s">
        <v>13</v>
      </c>
      <c r="D29" s="34">
        <v>11970</v>
      </c>
      <c r="E29" s="34">
        <v>13680</v>
      </c>
      <c r="F29" s="34">
        <v>15390</v>
      </c>
      <c r="G29" s="34">
        <v>17070</v>
      </c>
      <c r="H29" s="34">
        <v>18450</v>
      </c>
      <c r="I29" s="34">
        <v>19830</v>
      </c>
      <c r="J29" s="34">
        <v>21180</v>
      </c>
      <c r="K29" s="34">
        <v>22560</v>
      </c>
    </row>
    <row r="30" spans="1:11">
      <c r="A30" t="str">
        <f t="shared" si="0"/>
        <v>1/1/2009 - 5/13/2010Potter40</v>
      </c>
      <c r="B30" t="s">
        <v>23</v>
      </c>
      <c r="C30" s="33" t="s">
        <v>14</v>
      </c>
      <c r="D30" s="34">
        <v>15960</v>
      </c>
      <c r="E30" s="34">
        <v>18240</v>
      </c>
      <c r="F30" s="34">
        <v>20520</v>
      </c>
      <c r="G30" s="34">
        <v>22760</v>
      </c>
      <c r="H30" s="34">
        <v>24600</v>
      </c>
      <c r="I30" s="34">
        <v>26440</v>
      </c>
      <c r="J30" s="34">
        <v>28240</v>
      </c>
      <c r="K30" s="34">
        <v>30080</v>
      </c>
    </row>
    <row r="31" spans="1:11">
      <c r="A31" t="str">
        <f t="shared" si="0"/>
        <v>1/1/2009 - 5/13/2010Potter50</v>
      </c>
      <c r="B31" t="s">
        <v>23</v>
      </c>
      <c r="C31" s="33" t="s">
        <v>15</v>
      </c>
      <c r="D31" s="34">
        <v>19950</v>
      </c>
      <c r="E31" s="34">
        <v>22800</v>
      </c>
      <c r="F31" s="34">
        <v>25650</v>
      </c>
      <c r="G31" s="34">
        <v>28450</v>
      </c>
      <c r="H31" s="34">
        <v>30750</v>
      </c>
      <c r="I31" s="34">
        <v>33050</v>
      </c>
      <c r="J31" s="34">
        <v>35300</v>
      </c>
      <c r="K31" s="34">
        <v>37600</v>
      </c>
    </row>
    <row r="32" spans="1:11">
      <c r="A32" t="str">
        <f t="shared" si="0"/>
        <v>1/1/2009 - 5/13/2010Potter60</v>
      </c>
      <c r="B32" t="s">
        <v>23</v>
      </c>
      <c r="C32" s="33" t="s">
        <v>16</v>
      </c>
      <c r="D32" s="34">
        <v>23940</v>
      </c>
      <c r="E32" s="34">
        <v>27360</v>
      </c>
      <c r="F32" s="34">
        <v>30780</v>
      </c>
      <c r="G32" s="34">
        <v>34140</v>
      </c>
      <c r="H32" s="34">
        <v>36900</v>
      </c>
      <c r="I32" s="34">
        <v>39660</v>
      </c>
      <c r="J32" s="34">
        <v>42360</v>
      </c>
      <c r="K32" s="34">
        <v>45120</v>
      </c>
    </row>
    <row r="33" spans="1:11">
      <c r="A33" t="str">
        <f t="shared" si="0"/>
        <v>1/1/2009 - 5/13/2010Potter80</v>
      </c>
      <c r="B33" t="s">
        <v>23</v>
      </c>
      <c r="C33" s="33" t="s">
        <v>17</v>
      </c>
      <c r="D33" s="34">
        <v>31920</v>
      </c>
      <c r="E33" s="34">
        <v>36480</v>
      </c>
      <c r="F33" s="34">
        <v>41040</v>
      </c>
      <c r="G33" s="34">
        <v>45520</v>
      </c>
      <c r="H33" s="34">
        <v>49200</v>
      </c>
      <c r="I33" s="34">
        <v>52880</v>
      </c>
      <c r="J33" s="34">
        <v>56480</v>
      </c>
      <c r="K33" s="34">
        <v>60160</v>
      </c>
    </row>
    <row r="34" spans="1:11">
      <c r="A34" t="str">
        <f t="shared" si="0"/>
        <v>1/1/2009 - 5/13/2010Randall30</v>
      </c>
      <c r="B34" s="32" t="s">
        <v>24</v>
      </c>
      <c r="C34" s="33" t="s">
        <v>13</v>
      </c>
      <c r="D34" s="34">
        <v>11970</v>
      </c>
      <c r="E34" s="34">
        <v>13680</v>
      </c>
      <c r="F34" s="34">
        <v>15390</v>
      </c>
      <c r="G34" s="34">
        <v>17070</v>
      </c>
      <c r="H34" s="34">
        <v>18450</v>
      </c>
      <c r="I34" s="34">
        <v>19830</v>
      </c>
      <c r="J34" s="34">
        <v>21180</v>
      </c>
      <c r="K34" s="34">
        <v>22560</v>
      </c>
    </row>
    <row r="35" spans="1:11">
      <c r="A35" t="str">
        <f t="shared" si="0"/>
        <v>1/1/2009 - 5/13/2010Randall40</v>
      </c>
      <c r="B35" t="s">
        <v>24</v>
      </c>
      <c r="C35" s="33" t="s">
        <v>14</v>
      </c>
      <c r="D35" s="34">
        <v>15960</v>
      </c>
      <c r="E35" s="34">
        <v>18240</v>
      </c>
      <c r="F35" s="34">
        <v>20520</v>
      </c>
      <c r="G35" s="34">
        <v>22760</v>
      </c>
      <c r="H35" s="34">
        <v>24600</v>
      </c>
      <c r="I35" s="34">
        <v>26440</v>
      </c>
      <c r="J35" s="34">
        <v>28240</v>
      </c>
      <c r="K35" s="34">
        <v>30080</v>
      </c>
    </row>
    <row r="36" spans="1:11">
      <c r="A36" t="str">
        <f t="shared" si="0"/>
        <v>1/1/2009 - 5/13/2010Randall50</v>
      </c>
      <c r="B36" t="s">
        <v>24</v>
      </c>
      <c r="C36" s="33" t="s">
        <v>15</v>
      </c>
      <c r="D36" s="34">
        <v>19950</v>
      </c>
      <c r="E36" s="34">
        <v>22800</v>
      </c>
      <c r="F36" s="34">
        <v>25650</v>
      </c>
      <c r="G36" s="34">
        <v>28450</v>
      </c>
      <c r="H36" s="34">
        <v>30750</v>
      </c>
      <c r="I36" s="34">
        <v>33050</v>
      </c>
      <c r="J36" s="34">
        <v>35300</v>
      </c>
      <c r="K36" s="34">
        <v>37600</v>
      </c>
    </row>
    <row r="37" spans="1:11">
      <c r="A37" t="str">
        <f t="shared" si="0"/>
        <v>1/1/2009 - 5/13/2010Randall60</v>
      </c>
      <c r="B37" t="s">
        <v>24</v>
      </c>
      <c r="C37" s="33" t="s">
        <v>16</v>
      </c>
      <c r="D37" s="34">
        <v>23940</v>
      </c>
      <c r="E37" s="34">
        <v>27360</v>
      </c>
      <c r="F37" s="34">
        <v>30780</v>
      </c>
      <c r="G37" s="34">
        <v>34140</v>
      </c>
      <c r="H37" s="34">
        <v>36900</v>
      </c>
      <c r="I37" s="34">
        <v>39660</v>
      </c>
      <c r="J37" s="34">
        <v>42360</v>
      </c>
      <c r="K37" s="34">
        <v>45120</v>
      </c>
    </row>
    <row r="38" spans="1:11">
      <c r="A38" t="str">
        <f t="shared" si="0"/>
        <v>1/1/2009 - 5/13/2010Randall80</v>
      </c>
      <c r="B38" t="s">
        <v>24</v>
      </c>
      <c r="C38" s="33" t="s">
        <v>17</v>
      </c>
      <c r="D38" s="34">
        <v>31920</v>
      </c>
      <c r="E38" s="34">
        <v>36480</v>
      </c>
      <c r="F38" s="34">
        <v>41040</v>
      </c>
      <c r="G38" s="34">
        <v>45520</v>
      </c>
      <c r="H38" s="34">
        <v>49200</v>
      </c>
      <c r="I38" s="34">
        <v>52880</v>
      </c>
      <c r="J38" s="34">
        <v>56480</v>
      </c>
      <c r="K38" s="34">
        <v>60160</v>
      </c>
    </row>
    <row r="39" spans="1:11">
      <c r="A39" t="str">
        <f t="shared" si="0"/>
        <v>1/1/2009 - 5/13/2010Bastrop30</v>
      </c>
      <c r="B39" s="32" t="s">
        <v>25</v>
      </c>
      <c r="C39" s="33" t="s">
        <v>13</v>
      </c>
      <c r="D39" s="34">
        <v>15510</v>
      </c>
      <c r="E39" s="34">
        <v>17730</v>
      </c>
      <c r="F39" s="34">
        <v>19950</v>
      </c>
      <c r="G39" s="34">
        <v>22140</v>
      </c>
      <c r="H39" s="34">
        <v>23940</v>
      </c>
      <c r="I39" s="34">
        <v>25710</v>
      </c>
      <c r="J39" s="34">
        <v>27480</v>
      </c>
      <c r="K39" s="34">
        <v>29250</v>
      </c>
    </row>
    <row r="40" spans="1:11">
      <c r="A40" t="str">
        <f t="shared" si="0"/>
        <v>1/1/2009 - 5/13/2010Bastrop40</v>
      </c>
      <c r="B40" t="s">
        <v>25</v>
      </c>
      <c r="C40" s="33" t="s">
        <v>14</v>
      </c>
      <c r="D40" s="34">
        <v>20680</v>
      </c>
      <c r="E40" s="34">
        <v>23640</v>
      </c>
      <c r="F40" s="34">
        <v>26600</v>
      </c>
      <c r="G40" s="34">
        <v>29520</v>
      </c>
      <c r="H40" s="34">
        <v>31920</v>
      </c>
      <c r="I40" s="34">
        <v>34280</v>
      </c>
      <c r="J40" s="34">
        <v>36640</v>
      </c>
      <c r="K40" s="34">
        <v>39000</v>
      </c>
    </row>
    <row r="41" spans="1:11">
      <c r="A41" t="str">
        <f t="shared" si="0"/>
        <v>1/1/2009 - 5/13/2010Bastrop50</v>
      </c>
      <c r="B41" t="s">
        <v>25</v>
      </c>
      <c r="C41" s="33" t="s">
        <v>15</v>
      </c>
      <c r="D41" s="34">
        <v>25850</v>
      </c>
      <c r="E41" s="34">
        <v>29550</v>
      </c>
      <c r="F41" s="34">
        <v>33250</v>
      </c>
      <c r="G41" s="34">
        <v>36900</v>
      </c>
      <c r="H41" s="34">
        <v>39900</v>
      </c>
      <c r="I41" s="34">
        <v>42850</v>
      </c>
      <c r="J41" s="34">
        <v>45800</v>
      </c>
      <c r="K41" s="34">
        <v>48750</v>
      </c>
    </row>
    <row r="42" spans="1:11">
      <c r="A42" t="str">
        <f t="shared" si="0"/>
        <v>1/1/2009 - 5/13/2010Bastrop60</v>
      </c>
      <c r="B42" t="s">
        <v>25</v>
      </c>
      <c r="C42" s="33" t="s">
        <v>16</v>
      </c>
      <c r="D42" s="34">
        <v>31020</v>
      </c>
      <c r="E42" s="34">
        <v>35460</v>
      </c>
      <c r="F42" s="34">
        <v>39900</v>
      </c>
      <c r="G42" s="34">
        <v>44280</v>
      </c>
      <c r="H42" s="34">
        <v>47880</v>
      </c>
      <c r="I42" s="34">
        <v>51420</v>
      </c>
      <c r="J42" s="34">
        <v>54960</v>
      </c>
      <c r="K42" s="34">
        <v>58500</v>
      </c>
    </row>
    <row r="43" spans="1:11">
      <c r="A43" t="str">
        <f t="shared" si="0"/>
        <v>1/1/2009 - 5/13/2010Bastrop80</v>
      </c>
      <c r="B43" t="s">
        <v>25</v>
      </c>
      <c r="C43" s="33" t="s">
        <v>17</v>
      </c>
      <c r="D43" s="34">
        <v>41360</v>
      </c>
      <c r="E43" s="34">
        <v>47280</v>
      </c>
      <c r="F43" s="34">
        <v>53200</v>
      </c>
      <c r="G43" s="34">
        <v>59040</v>
      </c>
      <c r="H43" s="34">
        <v>63840</v>
      </c>
      <c r="I43" s="34">
        <v>68560</v>
      </c>
      <c r="J43" s="34">
        <v>73280</v>
      </c>
      <c r="K43" s="34">
        <v>78000</v>
      </c>
    </row>
    <row r="44" spans="1:11">
      <c r="A44" t="str">
        <f t="shared" si="0"/>
        <v>1/1/2009 - 5/13/2010Caldwell30</v>
      </c>
      <c r="B44" s="32" t="s">
        <v>26</v>
      </c>
      <c r="C44" s="33" t="s">
        <v>13</v>
      </c>
      <c r="D44" s="34">
        <v>15510</v>
      </c>
      <c r="E44" s="34">
        <v>17730</v>
      </c>
      <c r="F44" s="34">
        <v>19950</v>
      </c>
      <c r="G44" s="34">
        <v>22140</v>
      </c>
      <c r="H44" s="34">
        <v>23940</v>
      </c>
      <c r="I44" s="34">
        <v>25710</v>
      </c>
      <c r="J44" s="34">
        <v>27480</v>
      </c>
      <c r="K44" s="34">
        <v>29250</v>
      </c>
    </row>
    <row r="45" spans="1:11">
      <c r="A45" t="str">
        <f t="shared" si="0"/>
        <v>1/1/2009 - 5/13/2010Caldwell40</v>
      </c>
      <c r="B45" t="s">
        <v>26</v>
      </c>
      <c r="C45" s="33" t="s">
        <v>14</v>
      </c>
      <c r="D45" s="34">
        <v>20680</v>
      </c>
      <c r="E45" s="34">
        <v>23640</v>
      </c>
      <c r="F45" s="34">
        <v>26600</v>
      </c>
      <c r="G45" s="34">
        <v>29520</v>
      </c>
      <c r="H45" s="34">
        <v>31920</v>
      </c>
      <c r="I45" s="34">
        <v>34280</v>
      </c>
      <c r="J45" s="34">
        <v>36640</v>
      </c>
      <c r="K45" s="34">
        <v>39000</v>
      </c>
    </row>
    <row r="46" spans="1:11">
      <c r="A46" t="str">
        <f t="shared" si="0"/>
        <v>1/1/2009 - 5/13/2010Caldwell50</v>
      </c>
      <c r="B46" t="s">
        <v>26</v>
      </c>
      <c r="C46" s="33" t="s">
        <v>15</v>
      </c>
      <c r="D46" s="34">
        <v>25850</v>
      </c>
      <c r="E46" s="34">
        <v>29550</v>
      </c>
      <c r="F46" s="34">
        <v>33250</v>
      </c>
      <c r="G46" s="34">
        <v>36900</v>
      </c>
      <c r="H46" s="34">
        <v>39900</v>
      </c>
      <c r="I46" s="34">
        <v>42850</v>
      </c>
      <c r="J46" s="34">
        <v>45800</v>
      </c>
      <c r="K46" s="34">
        <v>48750</v>
      </c>
    </row>
    <row r="47" spans="1:11">
      <c r="A47" t="str">
        <f t="shared" si="0"/>
        <v>1/1/2009 - 5/13/2010Caldwell60</v>
      </c>
      <c r="B47" t="s">
        <v>26</v>
      </c>
      <c r="C47" s="33" t="s">
        <v>16</v>
      </c>
      <c r="D47" s="34">
        <v>31020</v>
      </c>
      <c r="E47" s="34">
        <v>35460</v>
      </c>
      <c r="F47" s="34">
        <v>39900</v>
      </c>
      <c r="G47" s="34">
        <v>44280</v>
      </c>
      <c r="H47" s="34">
        <v>47880</v>
      </c>
      <c r="I47" s="34">
        <v>51420</v>
      </c>
      <c r="J47" s="34">
        <v>54960</v>
      </c>
      <c r="K47" s="34">
        <v>58500</v>
      </c>
    </row>
    <row r="48" spans="1:11">
      <c r="A48" t="str">
        <f t="shared" si="0"/>
        <v>1/1/2009 - 5/13/2010Caldwell80</v>
      </c>
      <c r="B48" t="s">
        <v>26</v>
      </c>
      <c r="C48" s="33" t="s">
        <v>17</v>
      </c>
      <c r="D48" s="34">
        <v>41360</v>
      </c>
      <c r="E48" s="34">
        <v>47280</v>
      </c>
      <c r="F48" s="34">
        <v>53200</v>
      </c>
      <c r="G48" s="34">
        <v>59040</v>
      </c>
      <c r="H48" s="34">
        <v>63840</v>
      </c>
      <c r="I48" s="34">
        <v>68560</v>
      </c>
      <c r="J48" s="34">
        <v>73280</v>
      </c>
      <c r="K48" s="34">
        <v>78000</v>
      </c>
    </row>
    <row r="49" spans="1:11">
      <c r="A49" t="str">
        <f t="shared" si="0"/>
        <v>1/1/2009 - 5/13/2010Hays30</v>
      </c>
      <c r="B49" s="32" t="s">
        <v>27</v>
      </c>
      <c r="C49" s="33" t="s">
        <v>13</v>
      </c>
      <c r="D49" s="34">
        <v>15510</v>
      </c>
      <c r="E49" s="34">
        <v>17730</v>
      </c>
      <c r="F49" s="34">
        <v>19950</v>
      </c>
      <c r="G49" s="34">
        <v>22140</v>
      </c>
      <c r="H49" s="34">
        <v>23940</v>
      </c>
      <c r="I49" s="34">
        <v>25710</v>
      </c>
      <c r="J49" s="34">
        <v>27480</v>
      </c>
      <c r="K49" s="34">
        <v>29250</v>
      </c>
    </row>
    <row r="50" spans="1:11">
      <c r="A50" t="str">
        <f t="shared" si="0"/>
        <v>1/1/2009 - 5/13/2010Hays40</v>
      </c>
      <c r="B50" t="s">
        <v>27</v>
      </c>
      <c r="C50" s="33" t="s">
        <v>14</v>
      </c>
      <c r="D50" s="34">
        <v>20680</v>
      </c>
      <c r="E50" s="34">
        <v>23640</v>
      </c>
      <c r="F50" s="34">
        <v>26600</v>
      </c>
      <c r="G50" s="34">
        <v>29520</v>
      </c>
      <c r="H50" s="34">
        <v>31920</v>
      </c>
      <c r="I50" s="34">
        <v>34280</v>
      </c>
      <c r="J50" s="34">
        <v>36640</v>
      </c>
      <c r="K50" s="34">
        <v>39000</v>
      </c>
    </row>
    <row r="51" spans="1:11">
      <c r="A51" t="str">
        <f t="shared" si="0"/>
        <v>1/1/2009 - 5/13/2010Hays50</v>
      </c>
      <c r="B51" t="s">
        <v>27</v>
      </c>
      <c r="C51" s="33" t="s">
        <v>15</v>
      </c>
      <c r="D51" s="34">
        <v>25850</v>
      </c>
      <c r="E51" s="34">
        <v>29550</v>
      </c>
      <c r="F51" s="34">
        <v>33250</v>
      </c>
      <c r="G51" s="34">
        <v>36900</v>
      </c>
      <c r="H51" s="34">
        <v>39900</v>
      </c>
      <c r="I51" s="34">
        <v>42850</v>
      </c>
      <c r="J51" s="34">
        <v>45800</v>
      </c>
      <c r="K51" s="34">
        <v>48750</v>
      </c>
    </row>
    <row r="52" spans="1:11">
      <c r="A52" t="str">
        <f t="shared" si="0"/>
        <v>1/1/2009 - 5/13/2010Hays60</v>
      </c>
      <c r="B52" t="s">
        <v>27</v>
      </c>
      <c r="C52" s="33" t="s">
        <v>16</v>
      </c>
      <c r="D52" s="34">
        <v>31020</v>
      </c>
      <c r="E52" s="34">
        <v>35460</v>
      </c>
      <c r="F52" s="34">
        <v>39900</v>
      </c>
      <c r="G52" s="34">
        <v>44280</v>
      </c>
      <c r="H52" s="34">
        <v>47880</v>
      </c>
      <c r="I52" s="34">
        <v>51420</v>
      </c>
      <c r="J52" s="34">
        <v>54960</v>
      </c>
      <c r="K52" s="34">
        <v>58500</v>
      </c>
    </row>
    <row r="53" spans="1:11">
      <c r="A53" t="str">
        <f t="shared" si="0"/>
        <v>1/1/2009 - 5/13/2010Hays80</v>
      </c>
      <c r="B53" t="s">
        <v>27</v>
      </c>
      <c r="C53" s="33" t="s">
        <v>17</v>
      </c>
      <c r="D53" s="34">
        <v>41360</v>
      </c>
      <c r="E53" s="34">
        <v>47280</v>
      </c>
      <c r="F53" s="34">
        <v>53200</v>
      </c>
      <c r="G53" s="34">
        <v>59040</v>
      </c>
      <c r="H53" s="34">
        <v>63840</v>
      </c>
      <c r="I53" s="34">
        <v>68560</v>
      </c>
      <c r="J53" s="34">
        <v>73280</v>
      </c>
      <c r="K53" s="34">
        <v>78000</v>
      </c>
    </row>
    <row r="54" spans="1:11">
      <c r="A54" t="str">
        <f t="shared" si="0"/>
        <v>1/1/2009 - 5/13/2010Travis30</v>
      </c>
      <c r="B54" s="32" t="s">
        <v>28</v>
      </c>
      <c r="C54" s="33" t="s">
        <v>13</v>
      </c>
      <c r="D54" s="34">
        <v>15510</v>
      </c>
      <c r="E54" s="34">
        <v>17730</v>
      </c>
      <c r="F54" s="34">
        <v>19950</v>
      </c>
      <c r="G54" s="34">
        <v>22140</v>
      </c>
      <c r="H54" s="34">
        <v>23940</v>
      </c>
      <c r="I54" s="34">
        <v>25710</v>
      </c>
      <c r="J54" s="34">
        <v>27480</v>
      </c>
      <c r="K54" s="34">
        <v>29250</v>
      </c>
    </row>
    <row r="55" spans="1:11">
      <c r="A55" t="str">
        <f t="shared" si="0"/>
        <v>1/1/2009 - 5/13/2010Travis40</v>
      </c>
      <c r="B55" t="s">
        <v>28</v>
      </c>
      <c r="C55" s="33" t="s">
        <v>14</v>
      </c>
      <c r="D55" s="34">
        <v>20680</v>
      </c>
      <c r="E55" s="34">
        <v>23640</v>
      </c>
      <c r="F55" s="34">
        <v>26600</v>
      </c>
      <c r="G55" s="34">
        <v>29520</v>
      </c>
      <c r="H55" s="34">
        <v>31920</v>
      </c>
      <c r="I55" s="34">
        <v>34280</v>
      </c>
      <c r="J55" s="34">
        <v>36640</v>
      </c>
      <c r="K55" s="34">
        <v>39000</v>
      </c>
    </row>
    <row r="56" spans="1:11">
      <c r="A56" t="str">
        <f t="shared" si="0"/>
        <v>1/1/2009 - 5/13/2010Travis50</v>
      </c>
      <c r="B56" t="s">
        <v>28</v>
      </c>
      <c r="C56" s="33" t="s">
        <v>15</v>
      </c>
      <c r="D56" s="34">
        <v>25850</v>
      </c>
      <c r="E56" s="34">
        <v>29550</v>
      </c>
      <c r="F56" s="34">
        <v>33250</v>
      </c>
      <c r="G56" s="34">
        <v>36900</v>
      </c>
      <c r="H56" s="34">
        <v>39900</v>
      </c>
      <c r="I56" s="34">
        <v>42850</v>
      </c>
      <c r="J56" s="34">
        <v>45800</v>
      </c>
      <c r="K56" s="34">
        <v>48750</v>
      </c>
    </row>
    <row r="57" spans="1:11">
      <c r="A57" t="str">
        <f t="shared" si="0"/>
        <v>1/1/2009 - 5/13/2010Travis60</v>
      </c>
      <c r="B57" t="s">
        <v>28</v>
      </c>
      <c r="C57" s="33" t="s">
        <v>16</v>
      </c>
      <c r="D57" s="34">
        <v>31020</v>
      </c>
      <c r="E57" s="34">
        <v>35460</v>
      </c>
      <c r="F57" s="34">
        <v>39900</v>
      </c>
      <c r="G57" s="34">
        <v>44280</v>
      </c>
      <c r="H57" s="34">
        <v>47880</v>
      </c>
      <c r="I57" s="34">
        <v>51420</v>
      </c>
      <c r="J57" s="34">
        <v>54960</v>
      </c>
      <c r="K57" s="34">
        <v>58500</v>
      </c>
    </row>
    <row r="58" spans="1:11">
      <c r="A58" t="str">
        <f t="shared" si="0"/>
        <v>1/1/2009 - 5/13/2010Travis80</v>
      </c>
      <c r="B58" t="s">
        <v>28</v>
      </c>
      <c r="C58" s="33" t="s">
        <v>17</v>
      </c>
      <c r="D58" s="34">
        <v>41360</v>
      </c>
      <c r="E58" s="34">
        <v>47280</v>
      </c>
      <c r="F58" s="34">
        <v>53200</v>
      </c>
      <c r="G58" s="34">
        <v>59040</v>
      </c>
      <c r="H58" s="34">
        <v>63840</v>
      </c>
      <c r="I58" s="34">
        <v>68560</v>
      </c>
      <c r="J58" s="34">
        <v>73280</v>
      </c>
      <c r="K58" s="34">
        <v>78000</v>
      </c>
    </row>
    <row r="59" spans="1:11">
      <c r="A59" t="str">
        <f t="shared" si="0"/>
        <v>1/1/2009 - 5/13/2010Williamson30</v>
      </c>
      <c r="B59" s="32" t="s">
        <v>29</v>
      </c>
      <c r="C59" s="33" t="s">
        <v>13</v>
      </c>
      <c r="D59" s="34">
        <v>15510</v>
      </c>
      <c r="E59" s="34">
        <v>17730</v>
      </c>
      <c r="F59" s="34">
        <v>19950</v>
      </c>
      <c r="G59" s="34">
        <v>22140</v>
      </c>
      <c r="H59" s="34">
        <v>23940</v>
      </c>
      <c r="I59" s="34">
        <v>25710</v>
      </c>
      <c r="J59" s="34">
        <v>27480</v>
      </c>
      <c r="K59" s="34">
        <v>29250</v>
      </c>
    </row>
    <row r="60" spans="1:11">
      <c r="A60" t="str">
        <f t="shared" si="0"/>
        <v>1/1/2009 - 5/13/2010Williamson40</v>
      </c>
      <c r="B60" t="s">
        <v>29</v>
      </c>
      <c r="C60" s="33" t="s">
        <v>14</v>
      </c>
      <c r="D60" s="34">
        <v>20680</v>
      </c>
      <c r="E60" s="34">
        <v>23640</v>
      </c>
      <c r="F60" s="34">
        <v>26600</v>
      </c>
      <c r="G60" s="34">
        <v>29520</v>
      </c>
      <c r="H60" s="34">
        <v>31920</v>
      </c>
      <c r="I60" s="34">
        <v>34280</v>
      </c>
      <c r="J60" s="34">
        <v>36640</v>
      </c>
      <c r="K60" s="34">
        <v>39000</v>
      </c>
    </row>
    <row r="61" spans="1:11">
      <c r="A61" t="str">
        <f t="shared" si="0"/>
        <v>1/1/2009 - 5/13/2010Williamson50</v>
      </c>
      <c r="B61" t="s">
        <v>29</v>
      </c>
      <c r="C61" s="33" t="s">
        <v>15</v>
      </c>
      <c r="D61" s="34">
        <v>25850</v>
      </c>
      <c r="E61" s="34">
        <v>29550</v>
      </c>
      <c r="F61" s="34">
        <v>33250</v>
      </c>
      <c r="G61" s="34">
        <v>36900</v>
      </c>
      <c r="H61" s="34">
        <v>39900</v>
      </c>
      <c r="I61" s="34">
        <v>42850</v>
      </c>
      <c r="J61" s="34">
        <v>45800</v>
      </c>
      <c r="K61" s="34">
        <v>48750</v>
      </c>
    </row>
    <row r="62" spans="1:11">
      <c r="A62" t="str">
        <f t="shared" si="0"/>
        <v>1/1/2009 - 5/13/2010Williamson60</v>
      </c>
      <c r="B62" t="s">
        <v>29</v>
      </c>
      <c r="C62" s="33" t="s">
        <v>16</v>
      </c>
      <c r="D62" s="34">
        <v>31020</v>
      </c>
      <c r="E62" s="34">
        <v>35460</v>
      </c>
      <c r="F62" s="34">
        <v>39900</v>
      </c>
      <c r="G62" s="34">
        <v>44280</v>
      </c>
      <c r="H62" s="34">
        <v>47880</v>
      </c>
      <c r="I62" s="34">
        <v>51420</v>
      </c>
      <c r="J62" s="34">
        <v>54960</v>
      </c>
      <c r="K62" s="34">
        <v>58500</v>
      </c>
    </row>
    <row r="63" spans="1:11">
      <c r="A63" t="str">
        <f t="shared" si="0"/>
        <v>1/1/2009 - 5/13/2010Williamson80</v>
      </c>
      <c r="B63" t="s">
        <v>29</v>
      </c>
      <c r="C63" s="33" t="s">
        <v>17</v>
      </c>
      <c r="D63" s="34">
        <v>41360</v>
      </c>
      <c r="E63" s="34">
        <v>47280</v>
      </c>
      <c r="F63" s="34">
        <v>53200</v>
      </c>
      <c r="G63" s="34">
        <v>59040</v>
      </c>
      <c r="H63" s="34">
        <v>63840</v>
      </c>
      <c r="I63" s="34">
        <v>68560</v>
      </c>
      <c r="J63" s="34">
        <v>73280</v>
      </c>
      <c r="K63" s="34">
        <v>78000</v>
      </c>
    </row>
    <row r="64" spans="1:11">
      <c r="A64" t="str">
        <f t="shared" si="0"/>
        <v>1/1/2009 - 5/13/2010Hardin30</v>
      </c>
      <c r="B64" s="32" t="s">
        <v>30</v>
      </c>
      <c r="C64" s="33" t="s">
        <v>13</v>
      </c>
      <c r="D64" s="34">
        <v>11670</v>
      </c>
      <c r="E64" s="34">
        <v>13320</v>
      </c>
      <c r="F64" s="34">
        <v>15000</v>
      </c>
      <c r="G64" s="34">
        <v>16650</v>
      </c>
      <c r="H64" s="34">
        <v>18000</v>
      </c>
      <c r="I64" s="34">
        <v>19320</v>
      </c>
      <c r="J64" s="34">
        <v>20670</v>
      </c>
      <c r="K64" s="34">
        <v>21990</v>
      </c>
    </row>
    <row r="65" spans="1:11">
      <c r="A65" t="str">
        <f t="shared" si="0"/>
        <v>1/1/2009 - 5/13/2010Hardin40</v>
      </c>
      <c r="B65" t="s">
        <v>30</v>
      </c>
      <c r="C65" s="33" t="s">
        <v>14</v>
      </c>
      <c r="D65" s="34">
        <v>15560</v>
      </c>
      <c r="E65" s="34">
        <v>17760</v>
      </c>
      <c r="F65" s="34">
        <v>20000</v>
      </c>
      <c r="G65" s="34">
        <v>22200</v>
      </c>
      <c r="H65" s="34">
        <v>24000</v>
      </c>
      <c r="I65" s="34">
        <v>25760</v>
      </c>
      <c r="J65" s="34">
        <v>27560</v>
      </c>
      <c r="K65" s="34">
        <v>29320</v>
      </c>
    </row>
    <row r="66" spans="1:11">
      <c r="A66" t="str">
        <f t="shared" si="0"/>
        <v>1/1/2009 - 5/13/2010Hardin50</v>
      </c>
      <c r="B66" t="s">
        <v>30</v>
      </c>
      <c r="C66" s="33" t="s">
        <v>15</v>
      </c>
      <c r="D66" s="34">
        <v>19450</v>
      </c>
      <c r="E66" s="34">
        <v>22200</v>
      </c>
      <c r="F66" s="34">
        <v>25000</v>
      </c>
      <c r="G66" s="34">
        <v>27750</v>
      </c>
      <c r="H66" s="34">
        <v>30000</v>
      </c>
      <c r="I66" s="34">
        <v>32200</v>
      </c>
      <c r="J66" s="34">
        <v>34450</v>
      </c>
      <c r="K66" s="34">
        <v>36650</v>
      </c>
    </row>
    <row r="67" spans="1:11">
      <c r="A67" t="str">
        <f t="shared" si="0"/>
        <v>1/1/2009 - 5/13/2010Hardin60</v>
      </c>
      <c r="B67" t="s">
        <v>30</v>
      </c>
      <c r="C67" s="33" t="s">
        <v>16</v>
      </c>
      <c r="D67" s="34">
        <v>23340</v>
      </c>
      <c r="E67" s="34">
        <v>26640</v>
      </c>
      <c r="F67" s="34">
        <v>30000</v>
      </c>
      <c r="G67" s="34">
        <v>33300</v>
      </c>
      <c r="H67" s="34">
        <v>36000</v>
      </c>
      <c r="I67" s="34">
        <v>38640</v>
      </c>
      <c r="J67" s="34">
        <v>41340</v>
      </c>
      <c r="K67" s="34">
        <v>43980</v>
      </c>
    </row>
    <row r="68" spans="1:11">
      <c r="A68" t="str">
        <f t="shared" si="0"/>
        <v>1/1/2009 - 5/13/2010Hardin80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1/1/2009 - 5/13/2010Jefferson30</v>
      </c>
      <c r="B69" s="32" t="s">
        <v>31</v>
      </c>
      <c r="C69" s="33" t="s">
        <v>13</v>
      </c>
      <c r="D69" s="34">
        <v>11670</v>
      </c>
      <c r="E69" s="34">
        <v>13320</v>
      </c>
      <c r="F69" s="34">
        <v>15000</v>
      </c>
      <c r="G69" s="34">
        <v>16650</v>
      </c>
      <c r="H69" s="34">
        <v>18000</v>
      </c>
      <c r="I69" s="34">
        <v>19320</v>
      </c>
      <c r="J69" s="34">
        <v>20670</v>
      </c>
      <c r="K69" s="34">
        <v>21990</v>
      </c>
    </row>
    <row r="70" spans="1:11">
      <c r="A70" t="str">
        <f t="shared" si="1"/>
        <v>1/1/2009 - 5/13/2010Jefferson40</v>
      </c>
      <c r="B70" t="s">
        <v>31</v>
      </c>
      <c r="C70" s="33" t="s">
        <v>14</v>
      </c>
      <c r="D70" s="34">
        <v>15560</v>
      </c>
      <c r="E70" s="34">
        <v>17760</v>
      </c>
      <c r="F70" s="34">
        <v>20000</v>
      </c>
      <c r="G70" s="34">
        <v>22200</v>
      </c>
      <c r="H70" s="34">
        <v>24000</v>
      </c>
      <c r="I70" s="34">
        <v>25760</v>
      </c>
      <c r="J70" s="34">
        <v>27560</v>
      </c>
      <c r="K70" s="34">
        <v>29320</v>
      </c>
    </row>
    <row r="71" spans="1:11">
      <c r="A71" t="str">
        <f t="shared" si="1"/>
        <v>1/1/2009 - 5/13/2010Jefferson50</v>
      </c>
      <c r="B71" t="s">
        <v>31</v>
      </c>
      <c r="C71" s="33" t="s">
        <v>15</v>
      </c>
      <c r="D71" s="34">
        <v>19450</v>
      </c>
      <c r="E71" s="34">
        <v>22200</v>
      </c>
      <c r="F71" s="34">
        <v>25000</v>
      </c>
      <c r="G71" s="34">
        <v>27750</v>
      </c>
      <c r="H71" s="34">
        <v>30000</v>
      </c>
      <c r="I71" s="34">
        <v>32200</v>
      </c>
      <c r="J71" s="34">
        <v>34450</v>
      </c>
      <c r="K71" s="34">
        <v>36650</v>
      </c>
    </row>
    <row r="72" spans="1:11">
      <c r="A72" t="str">
        <f t="shared" si="1"/>
        <v>1/1/2009 - 5/13/2010Jefferson60</v>
      </c>
      <c r="B72" t="s">
        <v>31</v>
      </c>
      <c r="C72" s="33" t="s">
        <v>16</v>
      </c>
      <c r="D72" s="34">
        <v>23340</v>
      </c>
      <c r="E72" s="34">
        <v>26640</v>
      </c>
      <c r="F72" s="34">
        <v>30000</v>
      </c>
      <c r="G72" s="34">
        <v>33300</v>
      </c>
      <c r="H72" s="34">
        <v>36000</v>
      </c>
      <c r="I72" s="34">
        <v>38640</v>
      </c>
      <c r="J72" s="34">
        <v>41340</v>
      </c>
      <c r="K72" s="34">
        <v>43980</v>
      </c>
    </row>
    <row r="73" spans="1:11">
      <c r="A73" t="str">
        <f t="shared" si="1"/>
        <v>1/1/2009 - 5/13/2010Jefferson80</v>
      </c>
      <c r="B73" t="s">
        <v>31</v>
      </c>
      <c r="C73" s="33" t="s">
        <v>17</v>
      </c>
      <c r="D73" s="34">
        <v>31120</v>
      </c>
      <c r="E73" s="34">
        <v>35520</v>
      </c>
      <c r="F73" s="34">
        <v>40000</v>
      </c>
      <c r="G73" s="34">
        <v>44400</v>
      </c>
      <c r="H73" s="34">
        <v>48000</v>
      </c>
      <c r="I73" s="34">
        <v>51520</v>
      </c>
      <c r="J73" s="34">
        <v>55120</v>
      </c>
      <c r="K73" s="34">
        <v>58640</v>
      </c>
    </row>
    <row r="74" spans="1:11">
      <c r="A74" t="str">
        <f t="shared" si="1"/>
        <v>1/1/2009 - 5/13/2010Orange30</v>
      </c>
      <c r="B74" s="32" t="s">
        <v>32</v>
      </c>
      <c r="C74" s="33" t="s">
        <v>13</v>
      </c>
      <c r="D74" s="34">
        <v>11670</v>
      </c>
      <c r="E74" s="34">
        <v>13320</v>
      </c>
      <c r="F74" s="34">
        <v>15000</v>
      </c>
      <c r="G74" s="34">
        <v>16650</v>
      </c>
      <c r="H74" s="34">
        <v>18000</v>
      </c>
      <c r="I74" s="34">
        <v>19320</v>
      </c>
      <c r="J74" s="34">
        <v>20670</v>
      </c>
      <c r="K74" s="34">
        <v>21990</v>
      </c>
    </row>
    <row r="75" spans="1:11">
      <c r="A75" t="str">
        <f t="shared" si="1"/>
        <v>1/1/2009 - 5/13/2010Orange40</v>
      </c>
      <c r="B75" t="s">
        <v>32</v>
      </c>
      <c r="C75" s="33" t="s">
        <v>14</v>
      </c>
      <c r="D75" s="34">
        <v>15560</v>
      </c>
      <c r="E75" s="34">
        <v>17760</v>
      </c>
      <c r="F75" s="34">
        <v>20000</v>
      </c>
      <c r="G75" s="34">
        <v>22200</v>
      </c>
      <c r="H75" s="34">
        <v>24000</v>
      </c>
      <c r="I75" s="34">
        <v>25760</v>
      </c>
      <c r="J75" s="34">
        <v>27560</v>
      </c>
      <c r="K75" s="34">
        <v>29320</v>
      </c>
    </row>
    <row r="76" spans="1:11">
      <c r="A76" t="str">
        <f t="shared" si="1"/>
        <v>1/1/2009 - 5/13/2010Orange50</v>
      </c>
      <c r="B76" t="s">
        <v>32</v>
      </c>
      <c r="C76" s="33" t="s">
        <v>15</v>
      </c>
      <c r="D76" s="34">
        <v>19450</v>
      </c>
      <c r="E76" s="34">
        <v>22200</v>
      </c>
      <c r="F76" s="34">
        <v>25000</v>
      </c>
      <c r="G76" s="34">
        <v>27750</v>
      </c>
      <c r="H76" s="34">
        <v>30000</v>
      </c>
      <c r="I76" s="34">
        <v>32200</v>
      </c>
      <c r="J76" s="34">
        <v>34450</v>
      </c>
      <c r="K76" s="34">
        <v>36650</v>
      </c>
    </row>
    <row r="77" spans="1:11">
      <c r="A77" t="str">
        <f t="shared" si="1"/>
        <v>1/1/2009 - 5/13/2010Orange60</v>
      </c>
      <c r="B77" t="s">
        <v>32</v>
      </c>
      <c r="C77" s="33" t="s">
        <v>16</v>
      </c>
      <c r="D77" s="34">
        <v>23340</v>
      </c>
      <c r="E77" s="34">
        <v>26640</v>
      </c>
      <c r="F77" s="34">
        <v>30000</v>
      </c>
      <c r="G77" s="34">
        <v>33300</v>
      </c>
      <c r="H77" s="34">
        <v>36000</v>
      </c>
      <c r="I77" s="34">
        <v>38640</v>
      </c>
      <c r="J77" s="34">
        <v>41340</v>
      </c>
      <c r="K77" s="34">
        <v>43980</v>
      </c>
    </row>
    <row r="78" spans="1:11">
      <c r="A78" t="str">
        <f t="shared" si="1"/>
        <v>1/1/2009 - 5/13/2010Orange80</v>
      </c>
      <c r="B78" t="s">
        <v>32</v>
      </c>
      <c r="C78" s="33" t="s">
        <v>17</v>
      </c>
      <c r="D78" s="34">
        <v>31120</v>
      </c>
      <c r="E78" s="34">
        <v>35520</v>
      </c>
      <c r="F78" s="34">
        <v>40000</v>
      </c>
      <c r="G78" s="34">
        <v>44400</v>
      </c>
      <c r="H78" s="34">
        <v>48000</v>
      </c>
      <c r="I78" s="34">
        <v>51520</v>
      </c>
      <c r="J78" s="34">
        <v>55120</v>
      </c>
      <c r="K78" s="34">
        <v>58640</v>
      </c>
    </row>
    <row r="79" spans="1:11">
      <c r="A79" t="str">
        <f t="shared" si="1"/>
        <v>1/1/2009 - 5/13/2010Cameron30</v>
      </c>
      <c r="B79" s="32" t="s">
        <v>33</v>
      </c>
      <c r="C79" s="33" t="s">
        <v>13</v>
      </c>
      <c r="D79" s="34">
        <v>9780</v>
      </c>
      <c r="E79" s="34">
        <v>11160</v>
      </c>
      <c r="F79" s="34">
        <v>12570</v>
      </c>
      <c r="G79" s="34">
        <v>13950</v>
      </c>
      <c r="H79" s="34">
        <v>15090</v>
      </c>
      <c r="I79" s="34">
        <v>16200</v>
      </c>
      <c r="J79" s="34">
        <v>17310</v>
      </c>
      <c r="K79" s="34">
        <v>18420</v>
      </c>
    </row>
    <row r="80" spans="1:11">
      <c r="A80" t="str">
        <f t="shared" si="1"/>
        <v>1/1/2009 - 5/13/2010Cameron40</v>
      </c>
      <c r="B80" t="s">
        <v>33</v>
      </c>
      <c r="C80" s="33" t="s">
        <v>14</v>
      </c>
      <c r="D80" s="34">
        <v>13040</v>
      </c>
      <c r="E80" s="34">
        <v>14880</v>
      </c>
      <c r="F80" s="34">
        <v>16760</v>
      </c>
      <c r="G80" s="34">
        <v>18600</v>
      </c>
      <c r="H80" s="34">
        <v>20120</v>
      </c>
      <c r="I80" s="34">
        <v>21600</v>
      </c>
      <c r="J80" s="34">
        <v>23080</v>
      </c>
      <c r="K80" s="34">
        <v>24560</v>
      </c>
    </row>
    <row r="81" spans="1:11">
      <c r="A81" t="str">
        <f t="shared" si="1"/>
        <v>1/1/2009 - 5/13/2010Cameron50</v>
      </c>
      <c r="B81" t="s">
        <v>33</v>
      </c>
      <c r="C81" s="33" t="s">
        <v>15</v>
      </c>
      <c r="D81" s="34">
        <v>16300</v>
      </c>
      <c r="E81" s="34">
        <v>18600</v>
      </c>
      <c r="F81" s="34">
        <v>20950</v>
      </c>
      <c r="G81" s="34">
        <v>23250</v>
      </c>
      <c r="H81" s="34">
        <v>25150</v>
      </c>
      <c r="I81" s="34">
        <v>27000</v>
      </c>
      <c r="J81" s="34">
        <v>28850</v>
      </c>
      <c r="K81" s="34">
        <v>30700</v>
      </c>
    </row>
    <row r="82" spans="1:11">
      <c r="A82" t="str">
        <f t="shared" si="1"/>
        <v>1/1/2009 - 5/13/2010Cameron60</v>
      </c>
      <c r="B82" t="s">
        <v>33</v>
      </c>
      <c r="C82" s="33" t="s">
        <v>16</v>
      </c>
      <c r="D82" s="34">
        <v>19560</v>
      </c>
      <c r="E82" s="34">
        <v>22320</v>
      </c>
      <c r="F82" s="34">
        <v>25140</v>
      </c>
      <c r="G82" s="34">
        <v>27900</v>
      </c>
      <c r="H82" s="34">
        <v>30180</v>
      </c>
      <c r="I82" s="34">
        <v>32400</v>
      </c>
      <c r="J82" s="34">
        <v>34620</v>
      </c>
      <c r="K82" s="34">
        <v>36840</v>
      </c>
    </row>
    <row r="83" spans="1:11">
      <c r="A83" t="str">
        <f t="shared" si="1"/>
        <v>1/1/2009 - 5/13/2010Cameron80</v>
      </c>
      <c r="B83" t="s">
        <v>33</v>
      </c>
      <c r="C83" s="33" t="s">
        <v>17</v>
      </c>
      <c r="D83" s="34">
        <v>26080</v>
      </c>
      <c r="E83" s="34">
        <v>29760</v>
      </c>
      <c r="F83" s="34">
        <v>33520</v>
      </c>
      <c r="G83" s="34">
        <v>37200</v>
      </c>
      <c r="H83" s="34">
        <v>40240</v>
      </c>
      <c r="I83" s="34">
        <v>43200</v>
      </c>
      <c r="J83" s="34">
        <v>46160</v>
      </c>
      <c r="K83" s="34">
        <v>49120</v>
      </c>
    </row>
    <row r="84" spans="1:11">
      <c r="A84" t="str">
        <f t="shared" si="1"/>
        <v>1/1/2009 - 5/13/2010Brazos30</v>
      </c>
      <c r="B84" s="32" t="s">
        <v>34</v>
      </c>
      <c r="C84" s="33" t="s">
        <v>13</v>
      </c>
      <c r="D84" s="34">
        <v>11970</v>
      </c>
      <c r="E84" s="34">
        <v>13680</v>
      </c>
      <c r="F84" s="34">
        <v>15390</v>
      </c>
      <c r="G84" s="34">
        <v>17100</v>
      </c>
      <c r="H84" s="34">
        <v>18480</v>
      </c>
      <c r="I84" s="34">
        <v>19860</v>
      </c>
      <c r="J84" s="34">
        <v>21210</v>
      </c>
      <c r="K84" s="34">
        <v>22590</v>
      </c>
    </row>
    <row r="85" spans="1:11">
      <c r="A85" t="str">
        <f t="shared" si="1"/>
        <v>1/1/2009 - 5/13/2010Brazos40</v>
      </c>
      <c r="B85" t="s">
        <v>34</v>
      </c>
      <c r="C85" s="33" t="s">
        <v>14</v>
      </c>
      <c r="D85" s="34">
        <v>15960</v>
      </c>
      <c r="E85" s="34">
        <v>18240</v>
      </c>
      <c r="F85" s="34">
        <v>20520</v>
      </c>
      <c r="G85" s="34">
        <v>22800</v>
      </c>
      <c r="H85" s="34">
        <v>24640</v>
      </c>
      <c r="I85" s="34">
        <v>26480</v>
      </c>
      <c r="J85" s="34">
        <v>28280</v>
      </c>
      <c r="K85" s="34">
        <v>30120</v>
      </c>
    </row>
    <row r="86" spans="1:11">
      <c r="A86" t="str">
        <f t="shared" si="1"/>
        <v>1/1/2009 - 5/13/2010Brazos50</v>
      </c>
      <c r="B86" t="s">
        <v>34</v>
      </c>
      <c r="C86" s="33" t="s">
        <v>15</v>
      </c>
      <c r="D86" s="34">
        <v>19950</v>
      </c>
      <c r="E86" s="34">
        <v>22800</v>
      </c>
      <c r="F86" s="34">
        <v>25650</v>
      </c>
      <c r="G86" s="34">
        <v>28500</v>
      </c>
      <c r="H86" s="34">
        <v>30800</v>
      </c>
      <c r="I86" s="34">
        <v>33100</v>
      </c>
      <c r="J86" s="34">
        <v>35350</v>
      </c>
      <c r="K86" s="34">
        <v>37650</v>
      </c>
    </row>
    <row r="87" spans="1:11">
      <c r="A87" t="str">
        <f t="shared" si="1"/>
        <v>1/1/2009 - 5/13/2010Brazos60</v>
      </c>
      <c r="B87" t="s">
        <v>34</v>
      </c>
      <c r="C87" s="33" t="s">
        <v>16</v>
      </c>
      <c r="D87" s="34">
        <v>23940</v>
      </c>
      <c r="E87" s="34">
        <v>27360</v>
      </c>
      <c r="F87" s="34">
        <v>30780</v>
      </c>
      <c r="G87" s="34">
        <v>34200</v>
      </c>
      <c r="H87" s="34">
        <v>36960</v>
      </c>
      <c r="I87" s="34">
        <v>39720</v>
      </c>
      <c r="J87" s="34">
        <v>42420</v>
      </c>
      <c r="K87" s="34">
        <v>45180</v>
      </c>
    </row>
    <row r="88" spans="1:11">
      <c r="A88" t="str">
        <f t="shared" si="1"/>
        <v>1/1/2009 - 5/13/2010Brazos80</v>
      </c>
      <c r="B88" t="s">
        <v>34</v>
      </c>
      <c r="C88" s="33" t="s">
        <v>17</v>
      </c>
      <c r="D88" s="34">
        <v>31920</v>
      </c>
      <c r="E88" s="34">
        <v>36480</v>
      </c>
      <c r="F88" s="34">
        <v>41040</v>
      </c>
      <c r="G88" s="34">
        <v>45600</v>
      </c>
      <c r="H88" s="34">
        <v>49280</v>
      </c>
      <c r="I88" s="34">
        <v>52960</v>
      </c>
      <c r="J88" s="34">
        <v>56560</v>
      </c>
      <c r="K88" s="34">
        <v>60240</v>
      </c>
    </row>
    <row r="89" spans="1:11">
      <c r="A89" t="str">
        <f t="shared" si="1"/>
        <v>1/1/2009 - 5/13/2010Burleson30</v>
      </c>
      <c r="B89" s="32" t="s">
        <v>35</v>
      </c>
      <c r="C89" s="33" t="s">
        <v>13</v>
      </c>
      <c r="D89" s="34">
        <v>11970</v>
      </c>
      <c r="E89" s="34">
        <v>13680</v>
      </c>
      <c r="F89" s="34">
        <v>15390</v>
      </c>
      <c r="G89" s="34">
        <v>17100</v>
      </c>
      <c r="H89" s="34">
        <v>18480</v>
      </c>
      <c r="I89" s="34">
        <v>19860</v>
      </c>
      <c r="J89" s="34">
        <v>21210</v>
      </c>
      <c r="K89" s="34">
        <v>22590</v>
      </c>
    </row>
    <row r="90" spans="1:11">
      <c r="A90" t="str">
        <f t="shared" si="1"/>
        <v>1/1/2009 - 5/13/2010Burleson40</v>
      </c>
      <c r="B90" t="s">
        <v>35</v>
      </c>
      <c r="C90" s="33" t="s">
        <v>14</v>
      </c>
      <c r="D90" s="34">
        <v>15960</v>
      </c>
      <c r="E90" s="34">
        <v>18240</v>
      </c>
      <c r="F90" s="34">
        <v>20520</v>
      </c>
      <c r="G90" s="34">
        <v>22800</v>
      </c>
      <c r="H90" s="34">
        <v>24640</v>
      </c>
      <c r="I90" s="34">
        <v>26480</v>
      </c>
      <c r="J90" s="34">
        <v>28280</v>
      </c>
      <c r="K90" s="34">
        <v>30120</v>
      </c>
    </row>
    <row r="91" spans="1:11">
      <c r="A91" t="str">
        <f t="shared" si="1"/>
        <v>1/1/2009 - 5/13/2010Burleson50</v>
      </c>
      <c r="B91" t="s">
        <v>35</v>
      </c>
      <c r="C91" s="33" t="s">
        <v>15</v>
      </c>
      <c r="D91" s="34">
        <v>19950</v>
      </c>
      <c r="E91" s="34">
        <v>22800</v>
      </c>
      <c r="F91" s="34">
        <v>25650</v>
      </c>
      <c r="G91" s="34">
        <v>28500</v>
      </c>
      <c r="H91" s="34">
        <v>30800</v>
      </c>
      <c r="I91" s="34">
        <v>33100</v>
      </c>
      <c r="J91" s="34">
        <v>35350</v>
      </c>
      <c r="K91" s="34">
        <v>37650</v>
      </c>
    </row>
    <row r="92" spans="1:11">
      <c r="A92" t="str">
        <f t="shared" si="1"/>
        <v>1/1/2009 - 5/13/2010Burleson60</v>
      </c>
      <c r="B92" t="s">
        <v>35</v>
      </c>
      <c r="C92" s="33" t="s">
        <v>16</v>
      </c>
      <c r="D92" s="34">
        <v>23940</v>
      </c>
      <c r="E92" s="34">
        <v>27360</v>
      </c>
      <c r="F92" s="34">
        <v>30780</v>
      </c>
      <c r="G92" s="34">
        <v>34200</v>
      </c>
      <c r="H92" s="34">
        <v>36960</v>
      </c>
      <c r="I92" s="34">
        <v>39720</v>
      </c>
      <c r="J92" s="34">
        <v>42420</v>
      </c>
      <c r="K92" s="34">
        <v>45180</v>
      </c>
    </row>
    <row r="93" spans="1:11">
      <c r="A93" t="str">
        <f t="shared" si="1"/>
        <v>1/1/2009 - 5/13/2010Burleson80</v>
      </c>
      <c r="B93" t="s">
        <v>35</v>
      </c>
      <c r="C93" s="33" t="s">
        <v>17</v>
      </c>
      <c r="D93" s="34">
        <v>31920</v>
      </c>
      <c r="E93" s="34">
        <v>36480</v>
      </c>
      <c r="F93" s="34">
        <v>41040</v>
      </c>
      <c r="G93" s="34">
        <v>45600</v>
      </c>
      <c r="H93" s="34">
        <v>49280</v>
      </c>
      <c r="I93" s="34">
        <v>52960</v>
      </c>
      <c r="J93" s="34">
        <v>56560</v>
      </c>
      <c r="K93" s="34">
        <v>60240</v>
      </c>
    </row>
    <row r="94" spans="1:11">
      <c r="A94" t="str">
        <f t="shared" si="1"/>
        <v>1/1/2009 - 5/13/2010Robertson30</v>
      </c>
      <c r="B94" s="32" t="s">
        <v>36</v>
      </c>
      <c r="C94" s="33" t="s">
        <v>13</v>
      </c>
      <c r="D94" s="34">
        <v>11970</v>
      </c>
      <c r="E94" s="34">
        <v>13680</v>
      </c>
      <c r="F94" s="34">
        <v>15390</v>
      </c>
      <c r="G94" s="34">
        <v>17100</v>
      </c>
      <c r="H94" s="34">
        <v>18480</v>
      </c>
      <c r="I94" s="34">
        <v>19860</v>
      </c>
      <c r="J94" s="34">
        <v>21210</v>
      </c>
      <c r="K94" s="34">
        <v>22590</v>
      </c>
    </row>
    <row r="95" spans="1:11">
      <c r="A95" t="str">
        <f t="shared" si="1"/>
        <v>1/1/2009 - 5/13/2010Robertson40</v>
      </c>
      <c r="B95" t="s">
        <v>36</v>
      </c>
      <c r="C95" s="33" t="s">
        <v>14</v>
      </c>
      <c r="D95" s="34">
        <v>15960</v>
      </c>
      <c r="E95" s="34">
        <v>18240</v>
      </c>
      <c r="F95" s="34">
        <v>20520</v>
      </c>
      <c r="G95" s="34">
        <v>22800</v>
      </c>
      <c r="H95" s="34">
        <v>24640</v>
      </c>
      <c r="I95" s="34">
        <v>26480</v>
      </c>
      <c r="J95" s="34">
        <v>28280</v>
      </c>
      <c r="K95" s="34">
        <v>30120</v>
      </c>
    </row>
    <row r="96" spans="1:11">
      <c r="A96" t="str">
        <f t="shared" si="1"/>
        <v>1/1/2009 - 5/13/2010Robertson50</v>
      </c>
      <c r="B96" t="s">
        <v>36</v>
      </c>
      <c r="C96" s="33" t="s">
        <v>15</v>
      </c>
      <c r="D96" s="34">
        <v>19950</v>
      </c>
      <c r="E96" s="34">
        <v>22800</v>
      </c>
      <c r="F96" s="34">
        <v>25650</v>
      </c>
      <c r="G96" s="34">
        <v>28500</v>
      </c>
      <c r="H96" s="34">
        <v>30800</v>
      </c>
      <c r="I96" s="34">
        <v>33100</v>
      </c>
      <c r="J96" s="34">
        <v>35350</v>
      </c>
      <c r="K96" s="34">
        <v>37650</v>
      </c>
    </row>
    <row r="97" spans="1:11">
      <c r="A97" t="str">
        <f t="shared" si="1"/>
        <v>1/1/2009 - 5/13/2010Robertson60</v>
      </c>
      <c r="B97" t="s">
        <v>36</v>
      </c>
      <c r="C97" s="33" t="s">
        <v>16</v>
      </c>
      <c r="D97" s="34">
        <v>23940</v>
      </c>
      <c r="E97" s="34">
        <v>27360</v>
      </c>
      <c r="F97" s="34">
        <v>30780</v>
      </c>
      <c r="G97" s="34">
        <v>34200</v>
      </c>
      <c r="H97" s="34">
        <v>36960</v>
      </c>
      <c r="I97" s="34">
        <v>39720</v>
      </c>
      <c r="J97" s="34">
        <v>42420</v>
      </c>
      <c r="K97" s="34">
        <v>45180</v>
      </c>
    </row>
    <row r="98" spans="1:11">
      <c r="A98" t="str">
        <f t="shared" si="1"/>
        <v>1/1/2009 - 5/13/2010Robertson80</v>
      </c>
      <c r="B98" t="s">
        <v>36</v>
      </c>
      <c r="C98" s="33" t="s">
        <v>17</v>
      </c>
      <c r="D98" s="34">
        <v>31920</v>
      </c>
      <c r="E98" s="34">
        <v>36480</v>
      </c>
      <c r="F98" s="34">
        <v>41040</v>
      </c>
      <c r="G98" s="34">
        <v>45600</v>
      </c>
      <c r="H98" s="34">
        <v>49280</v>
      </c>
      <c r="I98" s="34">
        <v>52960</v>
      </c>
      <c r="J98" s="34">
        <v>56560</v>
      </c>
      <c r="K98" s="34">
        <v>60240</v>
      </c>
    </row>
    <row r="99" spans="1:11">
      <c r="A99" t="str">
        <f t="shared" si="1"/>
        <v>1/1/2009 - 5/13/2010Nueces30</v>
      </c>
      <c r="B99" s="32" t="s">
        <v>38</v>
      </c>
      <c r="C99" s="33" t="s">
        <v>13</v>
      </c>
      <c r="D99" s="34">
        <v>10920</v>
      </c>
      <c r="E99" s="34">
        <v>12480</v>
      </c>
      <c r="F99" s="34">
        <v>14040</v>
      </c>
      <c r="G99" s="34">
        <v>15570</v>
      </c>
      <c r="H99" s="34">
        <v>16830</v>
      </c>
      <c r="I99" s="34">
        <v>18090</v>
      </c>
      <c r="J99" s="34">
        <v>19320</v>
      </c>
      <c r="K99" s="34">
        <v>20580</v>
      </c>
    </row>
    <row r="100" spans="1:11">
      <c r="A100" t="str">
        <f t="shared" si="1"/>
        <v>1/1/2009 - 5/13/2010Nueces40</v>
      </c>
      <c r="B100" t="s">
        <v>38</v>
      </c>
      <c r="C100" s="33" t="s">
        <v>14</v>
      </c>
      <c r="D100" s="34">
        <v>14560</v>
      </c>
      <c r="E100" s="34">
        <v>16640</v>
      </c>
      <c r="F100" s="34">
        <v>18720</v>
      </c>
      <c r="G100" s="34">
        <v>20760</v>
      </c>
      <c r="H100" s="34">
        <v>22440</v>
      </c>
      <c r="I100" s="34">
        <v>24120</v>
      </c>
      <c r="J100" s="34">
        <v>25760</v>
      </c>
      <c r="K100" s="34">
        <v>27440</v>
      </c>
    </row>
    <row r="101" spans="1:11">
      <c r="A101" t="str">
        <f t="shared" si="1"/>
        <v>1/1/2009 - 5/13/2010Nueces50</v>
      </c>
      <c r="B101" t="s">
        <v>38</v>
      </c>
      <c r="C101" s="33" t="s">
        <v>15</v>
      </c>
      <c r="D101" s="34">
        <v>18200</v>
      </c>
      <c r="E101" s="34">
        <v>20800</v>
      </c>
      <c r="F101" s="34">
        <v>23400</v>
      </c>
      <c r="G101" s="34">
        <v>25950</v>
      </c>
      <c r="H101" s="34">
        <v>28050</v>
      </c>
      <c r="I101" s="34">
        <v>30150</v>
      </c>
      <c r="J101" s="34">
        <v>32200</v>
      </c>
      <c r="K101" s="34">
        <v>34300</v>
      </c>
    </row>
    <row r="102" spans="1:11">
      <c r="A102" t="str">
        <f t="shared" si="1"/>
        <v>1/1/2009 - 5/13/2010Nueces60</v>
      </c>
      <c r="B102" t="s">
        <v>38</v>
      </c>
      <c r="C102" s="33" t="s">
        <v>16</v>
      </c>
      <c r="D102" s="34">
        <v>21840</v>
      </c>
      <c r="E102" s="34">
        <v>24960</v>
      </c>
      <c r="F102" s="34">
        <v>28080</v>
      </c>
      <c r="G102" s="34">
        <v>31140</v>
      </c>
      <c r="H102" s="34">
        <v>33660</v>
      </c>
      <c r="I102" s="34">
        <v>36180</v>
      </c>
      <c r="J102" s="34">
        <v>38640</v>
      </c>
      <c r="K102" s="34">
        <v>41160</v>
      </c>
    </row>
    <row r="103" spans="1:11">
      <c r="A103" t="str">
        <f t="shared" si="1"/>
        <v>1/1/2009 - 5/13/2010Nueces80</v>
      </c>
      <c r="B103" t="s">
        <v>38</v>
      </c>
      <c r="C103" s="33" t="s">
        <v>17</v>
      </c>
      <c r="D103" s="34">
        <v>29120</v>
      </c>
      <c r="E103" s="34">
        <v>33280</v>
      </c>
      <c r="F103" s="34">
        <v>37440</v>
      </c>
      <c r="G103" s="34">
        <v>41520</v>
      </c>
      <c r="H103" s="34">
        <v>44880</v>
      </c>
      <c r="I103" s="34">
        <v>48240</v>
      </c>
      <c r="J103" s="34">
        <v>51520</v>
      </c>
      <c r="K103" s="34">
        <v>54880</v>
      </c>
    </row>
    <row r="104" spans="1:11">
      <c r="A104" t="str">
        <f t="shared" si="1"/>
        <v>1/1/2009 - 5/13/2010San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1/1/2009 - 5/13/2010San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1/1/2009 - 5/13/2010San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1/1/2009 - 5/13/2010San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1/1/2009 - 5/13/2010San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1/1/2009 - 5/13/2010Collin30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1/1/2009 - 5/13/2010Collin40</v>
      </c>
      <c r="B110" t="s">
        <v>40</v>
      </c>
      <c r="C110" s="33" t="s">
        <v>14</v>
      </c>
      <c r="D110" s="34">
        <v>19160</v>
      </c>
      <c r="E110" s="34">
        <v>21880</v>
      </c>
      <c r="F110" s="34">
        <v>24600</v>
      </c>
      <c r="G110" s="34">
        <v>27320</v>
      </c>
      <c r="H110" s="34">
        <v>29520</v>
      </c>
      <c r="I110" s="34">
        <v>31720</v>
      </c>
      <c r="J110" s="34">
        <v>33880</v>
      </c>
      <c r="K110" s="34">
        <v>36080</v>
      </c>
    </row>
    <row r="111" spans="1:11">
      <c r="A111" t="str">
        <f t="shared" si="1"/>
        <v>1/1/2009 - 5/13/2010Collin50</v>
      </c>
      <c r="B111" t="s">
        <v>40</v>
      </c>
      <c r="C111" s="33" t="s">
        <v>15</v>
      </c>
      <c r="D111" s="34">
        <v>23950</v>
      </c>
      <c r="E111" s="34">
        <v>27350</v>
      </c>
      <c r="F111" s="34">
        <v>30750</v>
      </c>
      <c r="G111" s="34">
        <v>34150</v>
      </c>
      <c r="H111" s="34">
        <v>36900</v>
      </c>
      <c r="I111" s="34">
        <v>39650</v>
      </c>
      <c r="J111" s="34">
        <v>42350</v>
      </c>
      <c r="K111" s="34">
        <v>45100</v>
      </c>
    </row>
    <row r="112" spans="1:11">
      <c r="A112" t="str">
        <f t="shared" si="1"/>
        <v>1/1/2009 - 5/13/2010Collin60</v>
      </c>
      <c r="B112" t="s">
        <v>40</v>
      </c>
      <c r="C112" s="33" t="s">
        <v>16</v>
      </c>
      <c r="D112" s="34">
        <v>28740</v>
      </c>
      <c r="E112" s="34">
        <v>32820</v>
      </c>
      <c r="F112" s="34">
        <v>36900</v>
      </c>
      <c r="G112" s="34">
        <v>40980</v>
      </c>
      <c r="H112" s="34">
        <v>44280</v>
      </c>
      <c r="I112" s="34">
        <v>47580</v>
      </c>
      <c r="J112" s="34">
        <v>50820</v>
      </c>
      <c r="K112" s="34">
        <v>54120</v>
      </c>
    </row>
    <row r="113" spans="1:11">
      <c r="A113" t="str">
        <f t="shared" si="1"/>
        <v>1/1/2009 - 5/13/2010Collin80</v>
      </c>
      <c r="B113" t="s">
        <v>40</v>
      </c>
      <c r="C113" s="33" t="s">
        <v>17</v>
      </c>
      <c r="D113" s="34">
        <v>38320</v>
      </c>
      <c r="E113" s="34">
        <v>43760</v>
      </c>
      <c r="F113" s="34">
        <v>49200</v>
      </c>
      <c r="G113" s="34">
        <v>54640</v>
      </c>
      <c r="H113" s="34">
        <v>59040</v>
      </c>
      <c r="I113" s="34">
        <v>63440</v>
      </c>
      <c r="J113" s="34">
        <v>67760</v>
      </c>
      <c r="K113" s="34">
        <v>72160</v>
      </c>
    </row>
    <row r="114" spans="1:11">
      <c r="A114" t="str">
        <f t="shared" si="1"/>
        <v>1/1/2009 - 5/13/2010Dallas30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1/1/2009 - 5/13/2010Dallas40</v>
      </c>
      <c r="B115" t="s">
        <v>41</v>
      </c>
      <c r="C115" s="33" t="s">
        <v>14</v>
      </c>
      <c r="D115" s="34">
        <v>19160</v>
      </c>
      <c r="E115" s="34">
        <v>21880</v>
      </c>
      <c r="F115" s="34">
        <v>24600</v>
      </c>
      <c r="G115" s="34">
        <v>27320</v>
      </c>
      <c r="H115" s="34">
        <v>29520</v>
      </c>
      <c r="I115" s="34">
        <v>31720</v>
      </c>
      <c r="J115" s="34">
        <v>33880</v>
      </c>
      <c r="K115" s="34">
        <v>36080</v>
      </c>
    </row>
    <row r="116" spans="1:11">
      <c r="A116" t="str">
        <f t="shared" si="1"/>
        <v>1/1/2009 - 5/13/2010Dallas50</v>
      </c>
      <c r="B116" t="s">
        <v>41</v>
      </c>
      <c r="C116" s="33" t="s">
        <v>15</v>
      </c>
      <c r="D116" s="34">
        <v>23950</v>
      </c>
      <c r="E116" s="34">
        <v>27350</v>
      </c>
      <c r="F116" s="34">
        <v>30750</v>
      </c>
      <c r="G116" s="34">
        <v>34150</v>
      </c>
      <c r="H116" s="34">
        <v>36900</v>
      </c>
      <c r="I116" s="34">
        <v>39650</v>
      </c>
      <c r="J116" s="34">
        <v>42350</v>
      </c>
      <c r="K116" s="34">
        <v>45100</v>
      </c>
    </row>
    <row r="117" spans="1:11">
      <c r="A117" t="str">
        <f t="shared" si="1"/>
        <v>1/1/2009 - 5/13/2010Dallas60</v>
      </c>
      <c r="B117" t="s">
        <v>41</v>
      </c>
      <c r="C117" s="33" t="s">
        <v>16</v>
      </c>
      <c r="D117" s="34">
        <v>28740</v>
      </c>
      <c r="E117" s="34">
        <v>32820</v>
      </c>
      <c r="F117" s="34">
        <v>36900</v>
      </c>
      <c r="G117" s="34">
        <v>40980</v>
      </c>
      <c r="H117" s="34">
        <v>44280</v>
      </c>
      <c r="I117" s="34">
        <v>47580</v>
      </c>
      <c r="J117" s="34">
        <v>50820</v>
      </c>
      <c r="K117" s="34">
        <v>54120</v>
      </c>
    </row>
    <row r="118" spans="1:11">
      <c r="A118" t="str">
        <f t="shared" si="1"/>
        <v>1/1/2009 - 5/13/2010Dallas80</v>
      </c>
      <c r="B118" t="s">
        <v>41</v>
      </c>
      <c r="C118" s="33" t="s">
        <v>17</v>
      </c>
      <c r="D118" s="34">
        <v>38320</v>
      </c>
      <c r="E118" s="34">
        <v>43760</v>
      </c>
      <c r="F118" s="34">
        <v>49200</v>
      </c>
      <c r="G118" s="34">
        <v>54640</v>
      </c>
      <c r="H118" s="34">
        <v>59040</v>
      </c>
      <c r="I118" s="34">
        <v>63440</v>
      </c>
      <c r="J118" s="34">
        <v>67760</v>
      </c>
      <c r="K118" s="34">
        <v>72160</v>
      </c>
    </row>
    <row r="119" spans="1:11">
      <c r="A119" t="str">
        <f t="shared" si="1"/>
        <v>1/1/2009 - 5/13/2010Delta30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1/1/2009 - 5/13/2010Delta40</v>
      </c>
      <c r="B120" t="s">
        <v>42</v>
      </c>
      <c r="C120" s="33" t="s">
        <v>14</v>
      </c>
      <c r="D120" s="34">
        <v>19160</v>
      </c>
      <c r="E120" s="34">
        <v>21880</v>
      </c>
      <c r="F120" s="34">
        <v>24600</v>
      </c>
      <c r="G120" s="34">
        <v>27320</v>
      </c>
      <c r="H120" s="34">
        <v>29520</v>
      </c>
      <c r="I120" s="34">
        <v>31720</v>
      </c>
      <c r="J120" s="34">
        <v>33880</v>
      </c>
      <c r="K120" s="34">
        <v>36080</v>
      </c>
    </row>
    <row r="121" spans="1:11">
      <c r="A121" t="str">
        <f t="shared" si="1"/>
        <v>1/1/2009 - 5/13/2010Delta50</v>
      </c>
      <c r="B121" t="s">
        <v>42</v>
      </c>
      <c r="C121" s="33" t="s">
        <v>15</v>
      </c>
      <c r="D121" s="34">
        <v>23950</v>
      </c>
      <c r="E121" s="34">
        <v>27350</v>
      </c>
      <c r="F121" s="34">
        <v>30750</v>
      </c>
      <c r="G121" s="34">
        <v>34150</v>
      </c>
      <c r="H121" s="34">
        <v>36900</v>
      </c>
      <c r="I121" s="34">
        <v>39650</v>
      </c>
      <c r="J121" s="34">
        <v>42350</v>
      </c>
      <c r="K121" s="34">
        <v>45100</v>
      </c>
    </row>
    <row r="122" spans="1:11">
      <c r="A122" t="str">
        <f t="shared" si="1"/>
        <v>1/1/2009 - 5/13/2010Delta60</v>
      </c>
      <c r="B122" t="s">
        <v>42</v>
      </c>
      <c r="C122" s="33" t="s">
        <v>16</v>
      </c>
      <c r="D122" s="34">
        <v>28740</v>
      </c>
      <c r="E122" s="34">
        <v>32820</v>
      </c>
      <c r="F122" s="34">
        <v>36900</v>
      </c>
      <c r="G122" s="34">
        <v>40980</v>
      </c>
      <c r="H122" s="34">
        <v>44280</v>
      </c>
      <c r="I122" s="34">
        <v>47580</v>
      </c>
      <c r="J122" s="34">
        <v>50820</v>
      </c>
      <c r="K122" s="34">
        <v>54120</v>
      </c>
    </row>
    <row r="123" spans="1:11">
      <c r="A123" t="str">
        <f t="shared" si="1"/>
        <v>1/1/2009 - 5/13/2010Delta80</v>
      </c>
      <c r="B123" t="s">
        <v>42</v>
      </c>
      <c r="C123" s="33" t="s">
        <v>17</v>
      </c>
      <c r="D123" s="34">
        <v>38320</v>
      </c>
      <c r="E123" s="34">
        <v>43760</v>
      </c>
      <c r="F123" s="34">
        <v>49200</v>
      </c>
      <c r="G123" s="34">
        <v>54640</v>
      </c>
      <c r="H123" s="34">
        <v>59040</v>
      </c>
      <c r="I123" s="34">
        <v>63440</v>
      </c>
      <c r="J123" s="34">
        <v>67760</v>
      </c>
      <c r="K123" s="34">
        <v>72160</v>
      </c>
    </row>
    <row r="124" spans="1:11">
      <c r="A124" t="str">
        <f t="shared" si="1"/>
        <v>1/1/2009 - 5/13/2010Denton30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1/1/2009 - 5/13/2010Denton40</v>
      </c>
      <c r="B125" t="s">
        <v>43</v>
      </c>
      <c r="C125" s="33" t="s">
        <v>14</v>
      </c>
      <c r="D125" s="34">
        <v>19160</v>
      </c>
      <c r="E125" s="34">
        <v>21880</v>
      </c>
      <c r="F125" s="34">
        <v>24600</v>
      </c>
      <c r="G125" s="34">
        <v>27320</v>
      </c>
      <c r="H125" s="34">
        <v>29520</v>
      </c>
      <c r="I125" s="34">
        <v>31720</v>
      </c>
      <c r="J125" s="34">
        <v>33880</v>
      </c>
      <c r="K125" s="34">
        <v>36080</v>
      </c>
    </row>
    <row r="126" spans="1:11">
      <c r="A126" t="str">
        <f t="shared" si="1"/>
        <v>1/1/2009 - 5/13/2010Denton50</v>
      </c>
      <c r="B126" t="s">
        <v>43</v>
      </c>
      <c r="C126" s="33" t="s">
        <v>15</v>
      </c>
      <c r="D126" s="34">
        <v>23950</v>
      </c>
      <c r="E126" s="34">
        <v>27350</v>
      </c>
      <c r="F126" s="34">
        <v>30750</v>
      </c>
      <c r="G126" s="34">
        <v>34150</v>
      </c>
      <c r="H126" s="34">
        <v>36900</v>
      </c>
      <c r="I126" s="34">
        <v>39650</v>
      </c>
      <c r="J126" s="34">
        <v>42350</v>
      </c>
      <c r="K126" s="34">
        <v>45100</v>
      </c>
    </row>
    <row r="127" spans="1:11">
      <c r="A127" t="str">
        <f t="shared" si="1"/>
        <v>1/1/2009 - 5/13/2010Denton60</v>
      </c>
      <c r="B127" t="s">
        <v>43</v>
      </c>
      <c r="C127" s="33" t="s">
        <v>16</v>
      </c>
      <c r="D127" s="34">
        <v>28740</v>
      </c>
      <c r="E127" s="34">
        <v>32820</v>
      </c>
      <c r="F127" s="34">
        <v>36900</v>
      </c>
      <c r="G127" s="34">
        <v>40980</v>
      </c>
      <c r="H127" s="34">
        <v>44280</v>
      </c>
      <c r="I127" s="34">
        <v>47580</v>
      </c>
      <c r="J127" s="34">
        <v>50820</v>
      </c>
      <c r="K127" s="34">
        <v>54120</v>
      </c>
    </row>
    <row r="128" spans="1:11">
      <c r="A128" t="str">
        <f t="shared" si="1"/>
        <v>1/1/2009 - 5/13/2010Denton80</v>
      </c>
      <c r="B128" t="s">
        <v>43</v>
      </c>
      <c r="C128" s="33" t="s">
        <v>17</v>
      </c>
      <c r="D128" s="34">
        <v>38320</v>
      </c>
      <c r="E128" s="34">
        <v>43760</v>
      </c>
      <c r="F128" s="34">
        <v>49200</v>
      </c>
      <c r="G128" s="34">
        <v>54640</v>
      </c>
      <c r="H128" s="34">
        <v>59040</v>
      </c>
      <c r="I128" s="34">
        <v>63440</v>
      </c>
      <c r="J128" s="34">
        <v>67760</v>
      </c>
      <c r="K128" s="34">
        <v>72160</v>
      </c>
    </row>
    <row r="129" spans="1:11">
      <c r="A129" t="str">
        <f t="shared" si="1"/>
        <v>1/1/2009 - 5/13/2010Ellis30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1/1/2009 - 5/13/2010Ellis40</v>
      </c>
      <c r="B130" t="s">
        <v>44</v>
      </c>
      <c r="C130" s="33" t="s">
        <v>14</v>
      </c>
      <c r="D130" s="34">
        <v>19160</v>
      </c>
      <c r="E130" s="34">
        <v>21880</v>
      </c>
      <c r="F130" s="34">
        <v>24600</v>
      </c>
      <c r="G130" s="34">
        <v>27320</v>
      </c>
      <c r="H130" s="34">
        <v>29520</v>
      </c>
      <c r="I130" s="34">
        <v>31720</v>
      </c>
      <c r="J130" s="34">
        <v>33880</v>
      </c>
      <c r="K130" s="34">
        <v>36080</v>
      </c>
    </row>
    <row r="131" spans="1:11">
      <c r="A131" t="str">
        <f t="shared" si="1"/>
        <v>1/1/2009 - 5/13/2010Ellis50</v>
      </c>
      <c r="B131" t="s">
        <v>44</v>
      </c>
      <c r="C131" s="33" t="s">
        <v>15</v>
      </c>
      <c r="D131" s="34">
        <v>23950</v>
      </c>
      <c r="E131" s="34">
        <v>27350</v>
      </c>
      <c r="F131" s="34">
        <v>30750</v>
      </c>
      <c r="G131" s="34">
        <v>34150</v>
      </c>
      <c r="H131" s="34">
        <v>36900</v>
      </c>
      <c r="I131" s="34">
        <v>39650</v>
      </c>
      <c r="J131" s="34">
        <v>42350</v>
      </c>
      <c r="K131" s="34">
        <v>45100</v>
      </c>
    </row>
    <row r="132" spans="1:11">
      <c r="A132" t="str">
        <f t="shared" si="1"/>
        <v>1/1/2009 - 5/13/2010Ellis60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1/1/2009 - 5/13/2010Ellis80</v>
      </c>
      <c r="B133" t="s">
        <v>44</v>
      </c>
      <c r="C133" s="33" t="s">
        <v>17</v>
      </c>
      <c r="D133" s="34">
        <v>38320</v>
      </c>
      <c r="E133" s="34">
        <v>43760</v>
      </c>
      <c r="F133" s="34">
        <v>49200</v>
      </c>
      <c r="G133" s="34">
        <v>54640</v>
      </c>
      <c r="H133" s="34">
        <v>59040</v>
      </c>
      <c r="I133" s="34">
        <v>63440</v>
      </c>
      <c r="J133" s="34">
        <v>67760</v>
      </c>
      <c r="K133" s="34">
        <v>72160</v>
      </c>
    </row>
    <row r="134" spans="1:11">
      <c r="A134" t="str">
        <f t="shared" si="2"/>
        <v>1/1/2009 - 5/13/2010Hunt30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1/1/2009 - 5/13/2010Hunt40</v>
      </c>
      <c r="B135" t="s">
        <v>45</v>
      </c>
      <c r="C135" s="33" t="s">
        <v>14</v>
      </c>
      <c r="D135" s="34">
        <v>19160</v>
      </c>
      <c r="E135" s="34">
        <v>21880</v>
      </c>
      <c r="F135" s="34">
        <v>24600</v>
      </c>
      <c r="G135" s="34">
        <v>27320</v>
      </c>
      <c r="H135" s="34">
        <v>29520</v>
      </c>
      <c r="I135" s="34">
        <v>31720</v>
      </c>
      <c r="J135" s="34">
        <v>33880</v>
      </c>
      <c r="K135" s="34">
        <v>36080</v>
      </c>
    </row>
    <row r="136" spans="1:11">
      <c r="A136" t="str">
        <f t="shared" si="2"/>
        <v>1/1/2009 - 5/13/2010Hunt50</v>
      </c>
      <c r="B136" t="s">
        <v>45</v>
      </c>
      <c r="C136" s="33" t="s">
        <v>15</v>
      </c>
      <c r="D136" s="34">
        <v>23950</v>
      </c>
      <c r="E136" s="34">
        <v>27350</v>
      </c>
      <c r="F136" s="34">
        <v>30750</v>
      </c>
      <c r="G136" s="34">
        <v>34150</v>
      </c>
      <c r="H136" s="34">
        <v>36900</v>
      </c>
      <c r="I136" s="34">
        <v>39650</v>
      </c>
      <c r="J136" s="34">
        <v>42350</v>
      </c>
      <c r="K136" s="34">
        <v>45100</v>
      </c>
    </row>
    <row r="137" spans="1:11">
      <c r="A137" t="str">
        <f t="shared" si="2"/>
        <v>1/1/2009 - 5/13/2010Hunt60</v>
      </c>
      <c r="B137" t="s">
        <v>45</v>
      </c>
      <c r="C137" s="33" t="s">
        <v>16</v>
      </c>
      <c r="D137" s="34">
        <v>28740</v>
      </c>
      <c r="E137" s="34">
        <v>32820</v>
      </c>
      <c r="F137" s="34">
        <v>36900</v>
      </c>
      <c r="G137" s="34">
        <v>40980</v>
      </c>
      <c r="H137" s="34">
        <v>44280</v>
      </c>
      <c r="I137" s="34">
        <v>47580</v>
      </c>
      <c r="J137" s="34">
        <v>50820</v>
      </c>
      <c r="K137" s="34">
        <v>54120</v>
      </c>
    </row>
    <row r="138" spans="1:11">
      <c r="A138" t="str">
        <f t="shared" si="2"/>
        <v>1/1/2009 - 5/13/2010Hunt80</v>
      </c>
      <c r="B138" t="s">
        <v>45</v>
      </c>
      <c r="C138" s="33" t="s">
        <v>17</v>
      </c>
      <c r="D138" s="34">
        <v>38320</v>
      </c>
      <c r="E138" s="34">
        <v>43760</v>
      </c>
      <c r="F138" s="34">
        <v>49200</v>
      </c>
      <c r="G138" s="34">
        <v>54640</v>
      </c>
      <c r="H138" s="34">
        <v>59040</v>
      </c>
      <c r="I138" s="34">
        <v>63440</v>
      </c>
      <c r="J138" s="34">
        <v>67760</v>
      </c>
      <c r="K138" s="34">
        <v>72160</v>
      </c>
    </row>
    <row r="139" spans="1:11">
      <c r="A139" t="str">
        <f t="shared" si="2"/>
        <v>1/1/2009 - 5/13/2010Johnson30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1/1/2009 - 5/13/2010Johnson40</v>
      </c>
      <c r="B140" t="s">
        <v>46</v>
      </c>
      <c r="C140" s="33" t="s">
        <v>14</v>
      </c>
      <c r="D140" s="34">
        <v>18880</v>
      </c>
      <c r="E140" s="34">
        <v>21600</v>
      </c>
      <c r="F140" s="34">
        <v>24280</v>
      </c>
      <c r="G140" s="34">
        <v>26960</v>
      </c>
      <c r="H140" s="34">
        <v>29120</v>
      </c>
      <c r="I140" s="34">
        <v>31280</v>
      </c>
      <c r="J140" s="34">
        <v>33440</v>
      </c>
      <c r="K140" s="34">
        <v>35600</v>
      </c>
    </row>
    <row r="141" spans="1:11">
      <c r="A141" t="str">
        <f t="shared" si="2"/>
        <v>1/1/2009 - 5/13/2010Johnson50</v>
      </c>
      <c r="B141" t="s">
        <v>46</v>
      </c>
      <c r="C141" s="33" t="s">
        <v>15</v>
      </c>
      <c r="D141" s="34">
        <v>23600</v>
      </c>
      <c r="E141" s="34">
        <v>27000</v>
      </c>
      <c r="F141" s="34">
        <v>30350</v>
      </c>
      <c r="G141" s="34">
        <v>33700</v>
      </c>
      <c r="H141" s="34">
        <v>36400</v>
      </c>
      <c r="I141" s="34">
        <v>39100</v>
      </c>
      <c r="J141" s="34">
        <v>41800</v>
      </c>
      <c r="K141" s="34">
        <v>44500</v>
      </c>
    </row>
    <row r="142" spans="1:11">
      <c r="A142" t="str">
        <f t="shared" si="2"/>
        <v>1/1/2009 - 5/13/2010Johnson60</v>
      </c>
      <c r="B142" t="s">
        <v>46</v>
      </c>
      <c r="C142" s="33" t="s">
        <v>16</v>
      </c>
      <c r="D142" s="34">
        <v>28320</v>
      </c>
      <c r="E142" s="34">
        <v>32400</v>
      </c>
      <c r="F142" s="34">
        <v>36420</v>
      </c>
      <c r="G142" s="34">
        <v>40440</v>
      </c>
      <c r="H142" s="34">
        <v>43680</v>
      </c>
      <c r="I142" s="34">
        <v>46920</v>
      </c>
      <c r="J142" s="34">
        <v>50160</v>
      </c>
      <c r="K142" s="34">
        <v>53400</v>
      </c>
    </row>
    <row r="143" spans="1:11">
      <c r="A143" t="str">
        <f t="shared" si="2"/>
        <v>1/1/2009 - 5/13/2010Johnson80</v>
      </c>
      <c r="B143" t="s">
        <v>46</v>
      </c>
      <c r="C143" s="33" t="s">
        <v>17</v>
      </c>
      <c r="D143" s="34">
        <v>37760</v>
      </c>
      <c r="E143" s="34">
        <v>43200</v>
      </c>
      <c r="F143" s="34">
        <v>48560</v>
      </c>
      <c r="G143" s="34">
        <v>53920</v>
      </c>
      <c r="H143" s="34">
        <v>58240</v>
      </c>
      <c r="I143" s="34">
        <v>62560</v>
      </c>
      <c r="J143" s="34">
        <v>66880</v>
      </c>
      <c r="K143" s="34">
        <v>71200</v>
      </c>
    </row>
    <row r="144" spans="1:11">
      <c r="A144" t="str">
        <f t="shared" si="2"/>
        <v>1/1/2009 - 5/13/2010Kaufman30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1/1/2009 - 5/13/2010Kaufman40</v>
      </c>
      <c r="B145" t="s">
        <v>47</v>
      </c>
      <c r="C145" s="33" t="s">
        <v>14</v>
      </c>
      <c r="D145" s="34">
        <v>19160</v>
      </c>
      <c r="E145" s="34">
        <v>21880</v>
      </c>
      <c r="F145" s="34">
        <v>24600</v>
      </c>
      <c r="G145" s="34">
        <v>27320</v>
      </c>
      <c r="H145" s="34">
        <v>29520</v>
      </c>
      <c r="I145" s="34">
        <v>31720</v>
      </c>
      <c r="J145" s="34">
        <v>33880</v>
      </c>
      <c r="K145" s="34">
        <v>36080</v>
      </c>
    </row>
    <row r="146" spans="1:11">
      <c r="A146" t="str">
        <f t="shared" si="2"/>
        <v>1/1/2009 - 5/13/2010Kaufman50</v>
      </c>
      <c r="B146" t="s">
        <v>47</v>
      </c>
      <c r="C146" s="33" t="s">
        <v>15</v>
      </c>
      <c r="D146" s="34">
        <v>23950</v>
      </c>
      <c r="E146" s="34">
        <v>27350</v>
      </c>
      <c r="F146" s="34">
        <v>30750</v>
      </c>
      <c r="G146" s="34">
        <v>34150</v>
      </c>
      <c r="H146" s="34">
        <v>36900</v>
      </c>
      <c r="I146" s="34">
        <v>39650</v>
      </c>
      <c r="J146" s="34">
        <v>42350</v>
      </c>
      <c r="K146" s="34">
        <v>45100</v>
      </c>
    </row>
    <row r="147" spans="1:11">
      <c r="A147" t="str">
        <f t="shared" si="2"/>
        <v>1/1/2009 - 5/13/2010Kaufman60</v>
      </c>
      <c r="B147" t="s">
        <v>47</v>
      </c>
      <c r="C147" s="33" t="s">
        <v>16</v>
      </c>
      <c r="D147" s="34">
        <v>28740</v>
      </c>
      <c r="E147" s="34">
        <v>32820</v>
      </c>
      <c r="F147" s="34">
        <v>36900</v>
      </c>
      <c r="G147" s="34">
        <v>40980</v>
      </c>
      <c r="H147" s="34">
        <v>44280</v>
      </c>
      <c r="I147" s="34">
        <v>47580</v>
      </c>
      <c r="J147" s="34">
        <v>50820</v>
      </c>
      <c r="K147" s="34">
        <v>54120</v>
      </c>
    </row>
    <row r="148" spans="1:11">
      <c r="A148" t="str">
        <f t="shared" si="2"/>
        <v>1/1/2009 - 5/13/2010Kaufman80</v>
      </c>
      <c r="B148" t="s">
        <v>47</v>
      </c>
      <c r="C148" s="33" t="s">
        <v>17</v>
      </c>
      <c r="D148" s="34">
        <v>38320</v>
      </c>
      <c r="E148" s="34">
        <v>43760</v>
      </c>
      <c r="F148" s="34">
        <v>49200</v>
      </c>
      <c r="G148" s="34">
        <v>54640</v>
      </c>
      <c r="H148" s="34">
        <v>59040</v>
      </c>
      <c r="I148" s="34">
        <v>63440</v>
      </c>
      <c r="J148" s="34">
        <v>67760</v>
      </c>
      <c r="K148" s="34">
        <v>72160</v>
      </c>
    </row>
    <row r="149" spans="1:11">
      <c r="A149" t="str">
        <f t="shared" si="2"/>
        <v>1/1/2009 - 5/13/2010Parker30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1/1/2009 - 5/13/2010Parker40</v>
      </c>
      <c r="B150" t="s">
        <v>48</v>
      </c>
      <c r="C150" s="33" t="s">
        <v>14</v>
      </c>
      <c r="D150" s="34">
        <v>18880</v>
      </c>
      <c r="E150" s="34">
        <v>21600</v>
      </c>
      <c r="F150" s="34">
        <v>24280</v>
      </c>
      <c r="G150" s="34">
        <v>26960</v>
      </c>
      <c r="H150" s="34">
        <v>29120</v>
      </c>
      <c r="I150" s="34">
        <v>31280</v>
      </c>
      <c r="J150" s="34">
        <v>33440</v>
      </c>
      <c r="K150" s="34">
        <v>35600</v>
      </c>
    </row>
    <row r="151" spans="1:11">
      <c r="A151" t="str">
        <f t="shared" si="2"/>
        <v>1/1/2009 - 5/13/2010Parker50</v>
      </c>
      <c r="B151" t="s">
        <v>48</v>
      </c>
      <c r="C151" s="33" t="s">
        <v>15</v>
      </c>
      <c r="D151" s="34">
        <v>23600</v>
      </c>
      <c r="E151" s="34">
        <v>27000</v>
      </c>
      <c r="F151" s="34">
        <v>30350</v>
      </c>
      <c r="G151" s="34">
        <v>33700</v>
      </c>
      <c r="H151" s="34">
        <v>36400</v>
      </c>
      <c r="I151" s="34">
        <v>39100</v>
      </c>
      <c r="J151" s="34">
        <v>41800</v>
      </c>
      <c r="K151" s="34">
        <v>44500</v>
      </c>
    </row>
    <row r="152" spans="1:11">
      <c r="A152" t="str">
        <f t="shared" si="2"/>
        <v>1/1/2009 - 5/13/2010Parker60</v>
      </c>
      <c r="B152" t="s">
        <v>48</v>
      </c>
      <c r="C152" s="33" t="s">
        <v>16</v>
      </c>
      <c r="D152" s="34">
        <v>28320</v>
      </c>
      <c r="E152" s="34">
        <v>32400</v>
      </c>
      <c r="F152" s="34">
        <v>36420</v>
      </c>
      <c r="G152" s="34">
        <v>40440</v>
      </c>
      <c r="H152" s="34">
        <v>43680</v>
      </c>
      <c r="I152" s="34">
        <v>46920</v>
      </c>
      <c r="J152" s="34">
        <v>50160</v>
      </c>
      <c r="K152" s="34">
        <v>53400</v>
      </c>
    </row>
    <row r="153" spans="1:11">
      <c r="A153" t="str">
        <f t="shared" si="2"/>
        <v>1/1/2009 - 5/13/2010Parker80</v>
      </c>
      <c r="B153" t="s">
        <v>48</v>
      </c>
      <c r="C153" s="33" t="s">
        <v>17</v>
      </c>
      <c r="D153" s="34">
        <v>37760</v>
      </c>
      <c r="E153" s="34">
        <v>43200</v>
      </c>
      <c r="F153" s="34">
        <v>48560</v>
      </c>
      <c r="G153" s="34">
        <v>53920</v>
      </c>
      <c r="H153" s="34">
        <v>58240</v>
      </c>
      <c r="I153" s="34">
        <v>62560</v>
      </c>
      <c r="J153" s="34">
        <v>66880</v>
      </c>
      <c r="K153" s="34">
        <v>71200</v>
      </c>
    </row>
    <row r="154" spans="1:11">
      <c r="A154" t="str">
        <f t="shared" si="2"/>
        <v>1/1/2009 - 5/13/2010Rockwall30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1/1/2009 - 5/13/2010Rockwall40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1/1/2009 - 5/13/2010Rockwall50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1/1/2009 - 5/13/2010Rockwall60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1/1/2009 - 5/13/2010Rockwall80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1/1/2009 - 5/13/2010Tarrant30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1/1/2009 - 5/13/2010Tarrant40</v>
      </c>
      <c r="B160" t="s">
        <v>50</v>
      </c>
      <c r="C160" s="33" t="s">
        <v>14</v>
      </c>
      <c r="D160" s="34">
        <v>18880</v>
      </c>
      <c r="E160" s="34">
        <v>21600</v>
      </c>
      <c r="F160" s="34">
        <v>24280</v>
      </c>
      <c r="G160" s="34">
        <v>26960</v>
      </c>
      <c r="H160" s="34">
        <v>29120</v>
      </c>
      <c r="I160" s="34">
        <v>31280</v>
      </c>
      <c r="J160" s="34">
        <v>33440</v>
      </c>
      <c r="K160" s="34">
        <v>35600</v>
      </c>
    </row>
    <row r="161" spans="1:11">
      <c r="A161" t="str">
        <f t="shared" si="2"/>
        <v>1/1/2009 - 5/13/2010Tarrant50</v>
      </c>
      <c r="B161" t="s">
        <v>50</v>
      </c>
      <c r="C161" s="33" t="s">
        <v>15</v>
      </c>
      <c r="D161" s="34">
        <v>23600</v>
      </c>
      <c r="E161" s="34">
        <v>27000</v>
      </c>
      <c r="F161" s="34">
        <v>30350</v>
      </c>
      <c r="G161" s="34">
        <v>33700</v>
      </c>
      <c r="H161" s="34">
        <v>36400</v>
      </c>
      <c r="I161" s="34">
        <v>39100</v>
      </c>
      <c r="J161" s="34">
        <v>41800</v>
      </c>
      <c r="K161" s="34">
        <v>44500</v>
      </c>
    </row>
    <row r="162" spans="1:11">
      <c r="A162" t="str">
        <f t="shared" si="2"/>
        <v>1/1/2009 - 5/13/2010Tarrant60</v>
      </c>
      <c r="B162" t="s">
        <v>50</v>
      </c>
      <c r="C162" s="33" t="s">
        <v>16</v>
      </c>
      <c r="D162" s="34">
        <v>28320</v>
      </c>
      <c r="E162" s="34">
        <v>32400</v>
      </c>
      <c r="F162" s="34">
        <v>36420</v>
      </c>
      <c r="G162" s="34">
        <v>40440</v>
      </c>
      <c r="H162" s="34">
        <v>43680</v>
      </c>
      <c r="I162" s="34">
        <v>46920</v>
      </c>
      <c r="J162" s="34">
        <v>50160</v>
      </c>
      <c r="K162" s="34">
        <v>53400</v>
      </c>
    </row>
    <row r="163" spans="1:11">
      <c r="A163" t="str">
        <f t="shared" si="2"/>
        <v>1/1/2009 - 5/13/2010Tarrant80</v>
      </c>
      <c r="B163" t="s">
        <v>50</v>
      </c>
      <c r="C163" s="33" t="s">
        <v>17</v>
      </c>
      <c r="D163" s="34">
        <v>37760</v>
      </c>
      <c r="E163" s="34">
        <v>43200</v>
      </c>
      <c r="F163" s="34">
        <v>48560</v>
      </c>
      <c r="G163" s="34">
        <v>53920</v>
      </c>
      <c r="H163" s="34">
        <v>58240</v>
      </c>
      <c r="I163" s="34">
        <v>62560</v>
      </c>
      <c r="J163" s="34">
        <v>66880</v>
      </c>
      <c r="K163" s="34">
        <v>71200</v>
      </c>
    </row>
    <row r="164" spans="1:11">
      <c r="A164" t="str">
        <f t="shared" si="2"/>
        <v>1/1/2009 - 5/13/2010El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1/1/2009 - 5/13/2010El Paso40</v>
      </c>
      <c r="B165" t="s">
        <v>51</v>
      </c>
      <c r="C165" s="33" t="s">
        <v>14</v>
      </c>
      <c r="D165" s="34">
        <v>13040</v>
      </c>
      <c r="E165" s="34">
        <v>14880</v>
      </c>
      <c r="F165" s="34">
        <v>16760</v>
      </c>
      <c r="G165" s="34">
        <v>18600</v>
      </c>
      <c r="H165" s="34">
        <v>20120</v>
      </c>
      <c r="I165" s="34">
        <v>21600</v>
      </c>
      <c r="J165" s="34">
        <v>23080</v>
      </c>
      <c r="K165" s="34">
        <v>24560</v>
      </c>
    </row>
    <row r="166" spans="1:11">
      <c r="A166" t="str">
        <f t="shared" si="2"/>
        <v>1/1/2009 - 5/13/2010El Paso50</v>
      </c>
      <c r="B166" t="s">
        <v>51</v>
      </c>
      <c r="C166" s="33" t="s">
        <v>15</v>
      </c>
      <c r="D166" s="34">
        <v>16300</v>
      </c>
      <c r="E166" s="34">
        <v>18600</v>
      </c>
      <c r="F166" s="34">
        <v>20950</v>
      </c>
      <c r="G166" s="34">
        <v>23250</v>
      </c>
      <c r="H166" s="34">
        <v>25150</v>
      </c>
      <c r="I166" s="34">
        <v>27000</v>
      </c>
      <c r="J166" s="34">
        <v>28850</v>
      </c>
      <c r="K166" s="34">
        <v>30700</v>
      </c>
    </row>
    <row r="167" spans="1:11">
      <c r="A167" t="str">
        <f t="shared" si="2"/>
        <v>1/1/2009 - 5/13/2010El Paso60</v>
      </c>
      <c r="B167" t="s">
        <v>51</v>
      </c>
      <c r="C167" s="33" t="s">
        <v>16</v>
      </c>
      <c r="D167" s="34">
        <v>19560</v>
      </c>
      <c r="E167" s="34">
        <v>22320</v>
      </c>
      <c r="F167" s="34">
        <v>25140</v>
      </c>
      <c r="G167" s="34">
        <v>27900</v>
      </c>
      <c r="H167" s="34">
        <v>30180</v>
      </c>
      <c r="I167" s="34">
        <v>32400</v>
      </c>
      <c r="J167" s="34">
        <v>34620</v>
      </c>
      <c r="K167" s="34">
        <v>36840</v>
      </c>
    </row>
    <row r="168" spans="1:11">
      <c r="A168" t="str">
        <f t="shared" si="2"/>
        <v>1/1/2009 - 5/13/2010El Paso80</v>
      </c>
      <c r="B168" t="s">
        <v>51</v>
      </c>
      <c r="C168" s="33" t="s">
        <v>17</v>
      </c>
      <c r="D168" s="34">
        <v>26080</v>
      </c>
      <c r="E168" s="34">
        <v>29760</v>
      </c>
      <c r="F168" s="34">
        <v>33520</v>
      </c>
      <c r="G168" s="34">
        <v>37200</v>
      </c>
      <c r="H168" s="34">
        <v>40240</v>
      </c>
      <c r="I168" s="34">
        <v>43200</v>
      </c>
      <c r="J168" s="34">
        <v>46160</v>
      </c>
      <c r="K168" s="34">
        <v>49120</v>
      </c>
    </row>
    <row r="169" spans="1:11">
      <c r="A169" t="str">
        <f t="shared" si="2"/>
        <v>1/1/2009 - 5/13/2010Chambers30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1/1/2009 - 5/13/2010Chambers40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1/1/2009 - 5/13/2010Chambers50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1/1/2009 - 5/13/2010Chambers60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1/1/2009 - 5/13/2010Chambers80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1/1/2009 - 5/13/2010Fort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1/1/2009 - 5/13/2010Fort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1/1/2009 - 5/13/2010Fort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1/1/2009 - 5/13/2010Fort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1/1/2009 - 5/13/2010Fort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1/1/2009 - 5/13/2010Galveston30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1/1/2009 - 5/13/2010Galveston40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1/1/2009 - 5/13/2010Galveston50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1/1/2009 - 5/13/2010Galveston60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1/1/2009 - 5/13/2010Galveston80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1/1/2009 - 5/13/2010Harris30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1/1/2009 - 5/13/2010Harris40</v>
      </c>
      <c r="B185" t="s">
        <v>55</v>
      </c>
      <c r="C185" s="33" t="s">
        <v>14</v>
      </c>
      <c r="D185" s="34">
        <v>18240</v>
      </c>
      <c r="E185" s="34">
        <v>20840</v>
      </c>
      <c r="F185" s="34">
        <v>23440</v>
      </c>
      <c r="G185" s="34">
        <v>26040</v>
      </c>
      <c r="H185" s="34">
        <v>28160</v>
      </c>
      <c r="I185" s="34">
        <v>30240</v>
      </c>
      <c r="J185" s="34">
        <v>32320</v>
      </c>
      <c r="K185" s="34">
        <v>34400</v>
      </c>
    </row>
    <row r="186" spans="1:11">
      <c r="A186" t="str">
        <f t="shared" si="2"/>
        <v>1/1/2009 - 5/13/2010Harris50</v>
      </c>
      <c r="B186" t="s">
        <v>55</v>
      </c>
      <c r="C186" s="33" t="s">
        <v>15</v>
      </c>
      <c r="D186" s="34">
        <v>22800</v>
      </c>
      <c r="E186" s="34">
        <v>26050</v>
      </c>
      <c r="F186" s="34">
        <v>29300</v>
      </c>
      <c r="G186" s="34">
        <v>32550</v>
      </c>
      <c r="H186" s="34">
        <v>35200</v>
      </c>
      <c r="I186" s="34">
        <v>37800</v>
      </c>
      <c r="J186" s="34">
        <v>40400</v>
      </c>
      <c r="K186" s="34">
        <v>43000</v>
      </c>
    </row>
    <row r="187" spans="1:11">
      <c r="A187" t="str">
        <f t="shared" si="2"/>
        <v>1/1/2009 - 5/13/2010Harris60</v>
      </c>
      <c r="B187" t="s">
        <v>55</v>
      </c>
      <c r="C187" s="33" t="s">
        <v>16</v>
      </c>
      <c r="D187" s="34">
        <v>27360</v>
      </c>
      <c r="E187" s="34">
        <v>31260</v>
      </c>
      <c r="F187" s="34">
        <v>35160</v>
      </c>
      <c r="G187" s="34">
        <v>39060</v>
      </c>
      <c r="H187" s="34">
        <v>42240</v>
      </c>
      <c r="I187" s="34">
        <v>45360</v>
      </c>
      <c r="J187" s="34">
        <v>48480</v>
      </c>
      <c r="K187" s="34">
        <v>51600</v>
      </c>
    </row>
    <row r="188" spans="1:11">
      <c r="A188" t="str">
        <f t="shared" si="2"/>
        <v>1/1/2009 - 5/13/2010Harris80</v>
      </c>
      <c r="B188" t="s">
        <v>55</v>
      </c>
      <c r="C188" s="33" t="s">
        <v>17</v>
      </c>
      <c r="D188" s="34">
        <v>36480</v>
      </c>
      <c r="E188" s="34">
        <v>41680</v>
      </c>
      <c r="F188" s="34">
        <v>46880</v>
      </c>
      <c r="G188" s="34">
        <v>52080</v>
      </c>
      <c r="H188" s="34">
        <v>56320</v>
      </c>
      <c r="I188" s="34">
        <v>60480</v>
      </c>
      <c r="J188" s="34">
        <v>64640</v>
      </c>
      <c r="K188" s="34">
        <v>68800</v>
      </c>
    </row>
    <row r="189" spans="1:11">
      <c r="A189" t="str">
        <f t="shared" si="2"/>
        <v>1/1/2009 - 5/13/2010Liberty30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1/1/2009 - 5/13/2010Liberty40</v>
      </c>
      <c r="B190" t="s">
        <v>56</v>
      </c>
      <c r="C190" s="33" t="s">
        <v>14</v>
      </c>
      <c r="D190" s="34">
        <v>18240</v>
      </c>
      <c r="E190" s="34">
        <v>20840</v>
      </c>
      <c r="F190" s="34">
        <v>23440</v>
      </c>
      <c r="G190" s="34">
        <v>26040</v>
      </c>
      <c r="H190" s="34">
        <v>28160</v>
      </c>
      <c r="I190" s="34">
        <v>30240</v>
      </c>
      <c r="J190" s="34">
        <v>32320</v>
      </c>
      <c r="K190" s="34">
        <v>34400</v>
      </c>
    </row>
    <row r="191" spans="1:11">
      <c r="A191" t="str">
        <f t="shared" si="2"/>
        <v>1/1/2009 - 5/13/2010Liberty50</v>
      </c>
      <c r="B191" t="s">
        <v>56</v>
      </c>
      <c r="C191" s="33" t="s">
        <v>15</v>
      </c>
      <c r="D191" s="34">
        <v>22800</v>
      </c>
      <c r="E191" s="34">
        <v>26050</v>
      </c>
      <c r="F191" s="34">
        <v>29300</v>
      </c>
      <c r="G191" s="34">
        <v>32550</v>
      </c>
      <c r="H191" s="34">
        <v>35200</v>
      </c>
      <c r="I191" s="34">
        <v>37800</v>
      </c>
      <c r="J191" s="34">
        <v>40400</v>
      </c>
      <c r="K191" s="34">
        <v>43000</v>
      </c>
    </row>
    <row r="192" spans="1:11">
      <c r="A192" t="str">
        <f t="shared" si="2"/>
        <v>1/1/2009 - 5/13/2010Liberty60</v>
      </c>
      <c r="B192" t="s">
        <v>56</v>
      </c>
      <c r="C192" s="33" t="s">
        <v>16</v>
      </c>
      <c r="D192" s="34">
        <v>27360</v>
      </c>
      <c r="E192" s="34">
        <v>31260</v>
      </c>
      <c r="F192" s="34">
        <v>35160</v>
      </c>
      <c r="G192" s="34">
        <v>39060</v>
      </c>
      <c r="H192" s="34">
        <v>42240</v>
      </c>
      <c r="I192" s="34">
        <v>45360</v>
      </c>
      <c r="J192" s="34">
        <v>48480</v>
      </c>
      <c r="K192" s="34">
        <v>51600</v>
      </c>
    </row>
    <row r="193" spans="1:11">
      <c r="A193" t="str">
        <f t="shared" si="2"/>
        <v>1/1/2009 - 5/13/2010Liberty80</v>
      </c>
      <c r="B193" t="s">
        <v>56</v>
      </c>
      <c r="C193" s="33" t="s">
        <v>17</v>
      </c>
      <c r="D193" s="34">
        <v>36480</v>
      </c>
      <c r="E193" s="34">
        <v>41680</v>
      </c>
      <c r="F193" s="34">
        <v>46880</v>
      </c>
      <c r="G193" s="34">
        <v>52080</v>
      </c>
      <c r="H193" s="34">
        <v>56320</v>
      </c>
      <c r="I193" s="34">
        <v>60480</v>
      </c>
      <c r="J193" s="34">
        <v>64640</v>
      </c>
      <c r="K193" s="34">
        <v>68800</v>
      </c>
    </row>
    <row r="194" spans="1:11">
      <c r="A194" t="str">
        <f t="shared" si="2"/>
        <v>1/1/2009 - 5/13/2010Montgomery30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1/1/2009 - 5/13/2010Montgomery40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1/1/2009 - 5/13/2010Montgomery50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1/1/2009 - 5/13/2010Montgomery60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1/1/2009 - 5/13/2010Montgomery80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1/1/2009 - 5/13/2010San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1/1/2009 - 5/13/2010San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1/1/2009 - 5/13/2010San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1/1/2009 - 5/13/2010San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1/1/2009 - 5/13/2010San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1/1/2009 - 5/13/2010Waller30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1/1/2009 - 5/13/2010Waller40</v>
      </c>
      <c r="B205" t="s">
        <v>59</v>
      </c>
      <c r="C205" s="33" t="s">
        <v>14</v>
      </c>
      <c r="D205" s="34">
        <v>18240</v>
      </c>
      <c r="E205" s="34">
        <v>20840</v>
      </c>
      <c r="F205" s="34">
        <v>23440</v>
      </c>
      <c r="G205" s="34">
        <v>26040</v>
      </c>
      <c r="H205" s="34">
        <v>28160</v>
      </c>
      <c r="I205" s="34">
        <v>30240</v>
      </c>
      <c r="J205" s="34">
        <v>32320</v>
      </c>
      <c r="K205" s="34">
        <v>34400</v>
      </c>
    </row>
    <row r="206" spans="1:11">
      <c r="A206" t="str">
        <f t="shared" si="3"/>
        <v>1/1/2009 - 5/13/2010Waller50</v>
      </c>
      <c r="B206" t="s">
        <v>59</v>
      </c>
      <c r="C206" s="33" t="s">
        <v>15</v>
      </c>
      <c r="D206" s="34">
        <v>22800</v>
      </c>
      <c r="E206" s="34">
        <v>26050</v>
      </c>
      <c r="F206" s="34">
        <v>29300</v>
      </c>
      <c r="G206" s="34">
        <v>32550</v>
      </c>
      <c r="H206" s="34">
        <v>35200</v>
      </c>
      <c r="I206" s="34">
        <v>37800</v>
      </c>
      <c r="J206" s="34">
        <v>40400</v>
      </c>
      <c r="K206" s="34">
        <v>43000</v>
      </c>
    </row>
    <row r="207" spans="1:11">
      <c r="A207" t="str">
        <f t="shared" si="3"/>
        <v>1/1/2009 - 5/13/2010Waller60</v>
      </c>
      <c r="B207" t="s">
        <v>59</v>
      </c>
      <c r="C207" s="33" t="s">
        <v>16</v>
      </c>
      <c r="D207" s="34">
        <v>27360</v>
      </c>
      <c r="E207" s="34">
        <v>31260</v>
      </c>
      <c r="F207" s="34">
        <v>35160</v>
      </c>
      <c r="G207" s="34">
        <v>39060</v>
      </c>
      <c r="H207" s="34">
        <v>42240</v>
      </c>
      <c r="I207" s="34">
        <v>45360</v>
      </c>
      <c r="J207" s="34">
        <v>48480</v>
      </c>
      <c r="K207" s="34">
        <v>51600</v>
      </c>
    </row>
    <row r="208" spans="1:11">
      <c r="A208" t="str">
        <f t="shared" si="3"/>
        <v>1/1/2009 - 5/13/2010Waller80</v>
      </c>
      <c r="B208" t="s">
        <v>59</v>
      </c>
      <c r="C208" s="33" t="s">
        <v>17</v>
      </c>
      <c r="D208" s="34">
        <v>36480</v>
      </c>
      <c r="E208" s="34">
        <v>41680</v>
      </c>
      <c r="F208" s="34">
        <v>46880</v>
      </c>
      <c r="G208" s="34">
        <v>52080</v>
      </c>
      <c r="H208" s="34">
        <v>56320</v>
      </c>
      <c r="I208" s="34">
        <v>60480</v>
      </c>
      <c r="J208" s="34">
        <v>64640</v>
      </c>
      <c r="K208" s="34">
        <v>68800</v>
      </c>
    </row>
    <row r="209" spans="1:11">
      <c r="A209" t="str">
        <f t="shared" si="3"/>
        <v>1/1/2009 - 5/13/2010Bell30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1/1/2009 - 5/13/2010Bell40</v>
      </c>
      <c r="B210" t="s">
        <v>60</v>
      </c>
      <c r="C210" s="33" t="s">
        <v>14</v>
      </c>
      <c r="D210" s="34">
        <v>15400</v>
      </c>
      <c r="E210" s="34">
        <v>17600</v>
      </c>
      <c r="F210" s="34">
        <v>19800</v>
      </c>
      <c r="G210" s="34">
        <v>21960</v>
      </c>
      <c r="H210" s="34">
        <v>23720</v>
      </c>
      <c r="I210" s="34">
        <v>25480</v>
      </c>
      <c r="J210" s="34">
        <v>27240</v>
      </c>
      <c r="K210" s="34">
        <v>29000</v>
      </c>
    </row>
    <row r="211" spans="1:11">
      <c r="A211" t="str">
        <f t="shared" si="3"/>
        <v>1/1/2009 - 5/13/2010Bell50</v>
      </c>
      <c r="B211" t="s">
        <v>60</v>
      </c>
      <c r="C211" s="33" t="s">
        <v>15</v>
      </c>
      <c r="D211" s="34">
        <v>19250</v>
      </c>
      <c r="E211" s="34">
        <v>22000</v>
      </c>
      <c r="F211" s="34">
        <v>24750</v>
      </c>
      <c r="G211" s="34">
        <v>27450</v>
      </c>
      <c r="H211" s="34">
        <v>29650</v>
      </c>
      <c r="I211" s="34">
        <v>31850</v>
      </c>
      <c r="J211" s="34">
        <v>34050</v>
      </c>
      <c r="K211" s="34">
        <v>36250</v>
      </c>
    </row>
    <row r="212" spans="1:11">
      <c r="A212" t="str">
        <f t="shared" si="3"/>
        <v>1/1/2009 - 5/13/2010Bell60</v>
      </c>
      <c r="B212" t="s">
        <v>60</v>
      </c>
      <c r="C212" s="33" t="s">
        <v>16</v>
      </c>
      <c r="D212" s="34">
        <v>23100</v>
      </c>
      <c r="E212" s="34">
        <v>26400</v>
      </c>
      <c r="F212" s="34">
        <v>29700</v>
      </c>
      <c r="G212" s="34">
        <v>32940</v>
      </c>
      <c r="H212" s="34">
        <v>35580</v>
      </c>
      <c r="I212" s="34">
        <v>38220</v>
      </c>
      <c r="J212" s="34">
        <v>40860</v>
      </c>
      <c r="K212" s="34">
        <v>43500</v>
      </c>
    </row>
    <row r="213" spans="1:11">
      <c r="A213" t="str">
        <f t="shared" si="3"/>
        <v>1/1/2009 - 5/13/2010Bell80</v>
      </c>
      <c r="B213" t="s">
        <v>60</v>
      </c>
      <c r="C213" s="33" t="s">
        <v>17</v>
      </c>
      <c r="D213" s="34">
        <v>30800</v>
      </c>
      <c r="E213" s="34">
        <v>35200</v>
      </c>
      <c r="F213" s="34">
        <v>39600</v>
      </c>
      <c r="G213" s="34">
        <v>43920</v>
      </c>
      <c r="H213" s="34">
        <v>47440</v>
      </c>
      <c r="I213" s="34">
        <v>50960</v>
      </c>
      <c r="J213" s="34">
        <v>54480</v>
      </c>
      <c r="K213" s="34">
        <v>58000</v>
      </c>
    </row>
    <row r="214" spans="1:11">
      <c r="A214" t="str">
        <f t="shared" si="3"/>
        <v>1/1/2009 - 5/13/2010Coryell30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1/1/2009 - 5/13/2010Coryell40</v>
      </c>
      <c r="B215" t="s">
        <v>61</v>
      </c>
      <c r="C215" s="33" t="s">
        <v>14</v>
      </c>
      <c r="D215" s="34">
        <v>15400</v>
      </c>
      <c r="E215" s="34">
        <v>17600</v>
      </c>
      <c r="F215" s="34">
        <v>19800</v>
      </c>
      <c r="G215" s="34">
        <v>21960</v>
      </c>
      <c r="H215" s="34">
        <v>23720</v>
      </c>
      <c r="I215" s="34">
        <v>25480</v>
      </c>
      <c r="J215" s="34">
        <v>27240</v>
      </c>
      <c r="K215" s="34">
        <v>29000</v>
      </c>
    </row>
    <row r="216" spans="1:11">
      <c r="A216" t="str">
        <f t="shared" si="3"/>
        <v>1/1/2009 - 5/13/2010Coryell50</v>
      </c>
      <c r="B216" t="s">
        <v>61</v>
      </c>
      <c r="C216" s="33" t="s">
        <v>15</v>
      </c>
      <c r="D216" s="34">
        <v>19250</v>
      </c>
      <c r="E216" s="34">
        <v>22000</v>
      </c>
      <c r="F216" s="34">
        <v>24750</v>
      </c>
      <c r="G216" s="34">
        <v>27450</v>
      </c>
      <c r="H216" s="34">
        <v>29650</v>
      </c>
      <c r="I216" s="34">
        <v>31850</v>
      </c>
      <c r="J216" s="34">
        <v>34050</v>
      </c>
      <c r="K216" s="34">
        <v>36250</v>
      </c>
    </row>
    <row r="217" spans="1:11">
      <c r="A217" t="str">
        <f t="shared" si="3"/>
        <v>1/1/2009 - 5/13/2010Coryell60</v>
      </c>
      <c r="B217" t="s">
        <v>61</v>
      </c>
      <c r="C217" s="33" t="s">
        <v>16</v>
      </c>
      <c r="D217" s="34">
        <v>23100</v>
      </c>
      <c r="E217" s="34">
        <v>26400</v>
      </c>
      <c r="F217" s="34">
        <v>29700</v>
      </c>
      <c r="G217" s="34">
        <v>32940</v>
      </c>
      <c r="H217" s="34">
        <v>35580</v>
      </c>
      <c r="I217" s="34">
        <v>38220</v>
      </c>
      <c r="J217" s="34">
        <v>40860</v>
      </c>
      <c r="K217" s="34">
        <v>43500</v>
      </c>
    </row>
    <row r="218" spans="1:11">
      <c r="A218" t="str">
        <f t="shared" si="3"/>
        <v>1/1/2009 - 5/13/2010Coryell80</v>
      </c>
      <c r="B218" t="s">
        <v>61</v>
      </c>
      <c r="C218" s="33" t="s">
        <v>17</v>
      </c>
      <c r="D218" s="34">
        <v>30800</v>
      </c>
      <c r="E218" s="34">
        <v>35200</v>
      </c>
      <c r="F218" s="34">
        <v>39600</v>
      </c>
      <c r="G218" s="34">
        <v>43920</v>
      </c>
      <c r="H218" s="34">
        <v>47440</v>
      </c>
      <c r="I218" s="34">
        <v>50960</v>
      </c>
      <c r="J218" s="34">
        <v>54480</v>
      </c>
      <c r="K218" s="34">
        <v>58000</v>
      </c>
    </row>
    <row r="219" spans="1:11">
      <c r="A219" t="str">
        <f t="shared" si="3"/>
        <v>1/1/2009 - 5/13/2010Webb30</v>
      </c>
      <c r="B219" s="32" t="s">
        <v>63</v>
      </c>
      <c r="C219" s="33" t="s">
        <v>13</v>
      </c>
      <c r="D219" s="34">
        <v>9780</v>
      </c>
      <c r="E219" s="34">
        <v>11160</v>
      </c>
      <c r="F219" s="34">
        <v>12570</v>
      </c>
      <c r="G219" s="34">
        <v>13950</v>
      </c>
      <c r="H219" s="34">
        <v>15090</v>
      </c>
      <c r="I219" s="34">
        <v>16200</v>
      </c>
      <c r="J219" s="34">
        <v>17310</v>
      </c>
      <c r="K219" s="34">
        <v>18420</v>
      </c>
    </row>
    <row r="220" spans="1:11">
      <c r="A220" t="str">
        <f t="shared" si="3"/>
        <v>1/1/2009 - 5/13/2010Webb40</v>
      </c>
      <c r="B220" t="s">
        <v>63</v>
      </c>
      <c r="C220" s="33" t="s">
        <v>14</v>
      </c>
      <c r="D220" s="34">
        <v>13040</v>
      </c>
      <c r="E220" s="34">
        <v>14880</v>
      </c>
      <c r="F220" s="34">
        <v>16760</v>
      </c>
      <c r="G220" s="34">
        <v>18600</v>
      </c>
      <c r="H220" s="34">
        <v>20120</v>
      </c>
      <c r="I220" s="34">
        <v>21600</v>
      </c>
      <c r="J220" s="34">
        <v>23080</v>
      </c>
      <c r="K220" s="34">
        <v>24560</v>
      </c>
    </row>
    <row r="221" spans="1:11">
      <c r="A221" t="str">
        <f t="shared" si="3"/>
        <v>1/1/2009 - 5/13/2010Webb50</v>
      </c>
      <c r="B221" t="s">
        <v>63</v>
      </c>
      <c r="C221" s="33" t="s">
        <v>15</v>
      </c>
      <c r="D221" s="34">
        <v>16300</v>
      </c>
      <c r="E221" s="34">
        <v>18600</v>
      </c>
      <c r="F221" s="34">
        <v>20950</v>
      </c>
      <c r="G221" s="34">
        <v>23250</v>
      </c>
      <c r="H221" s="34">
        <v>25150</v>
      </c>
      <c r="I221" s="34">
        <v>27000</v>
      </c>
      <c r="J221" s="34">
        <v>28850</v>
      </c>
      <c r="K221" s="34">
        <v>30700</v>
      </c>
    </row>
    <row r="222" spans="1:11">
      <c r="A222" t="str">
        <f t="shared" si="3"/>
        <v>1/1/2009 - 5/13/2010Webb60</v>
      </c>
      <c r="B222" t="s">
        <v>63</v>
      </c>
      <c r="C222" s="33" t="s">
        <v>16</v>
      </c>
      <c r="D222" s="34">
        <v>19560</v>
      </c>
      <c r="E222" s="34">
        <v>22320</v>
      </c>
      <c r="F222" s="34">
        <v>25140</v>
      </c>
      <c r="G222" s="34">
        <v>27900</v>
      </c>
      <c r="H222" s="34">
        <v>30180</v>
      </c>
      <c r="I222" s="34">
        <v>32400</v>
      </c>
      <c r="J222" s="34">
        <v>34620</v>
      </c>
      <c r="K222" s="34">
        <v>36840</v>
      </c>
    </row>
    <row r="223" spans="1:11">
      <c r="A223" t="str">
        <f t="shared" si="3"/>
        <v>1/1/2009 - 5/13/2010Webb80</v>
      </c>
      <c r="B223" t="s">
        <v>63</v>
      </c>
      <c r="C223" s="33" t="s">
        <v>17</v>
      </c>
      <c r="D223" s="34">
        <v>26080</v>
      </c>
      <c r="E223" s="34">
        <v>29760</v>
      </c>
      <c r="F223" s="34">
        <v>33520</v>
      </c>
      <c r="G223" s="34">
        <v>37200</v>
      </c>
      <c r="H223" s="34">
        <v>40240</v>
      </c>
      <c r="I223" s="34">
        <v>43200</v>
      </c>
      <c r="J223" s="34">
        <v>46160</v>
      </c>
      <c r="K223" s="34">
        <v>49120</v>
      </c>
    </row>
    <row r="224" spans="1:11">
      <c r="A224" t="str">
        <f t="shared" si="3"/>
        <v>1/1/2009 - 5/13/2010Gregg30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1/1/2009 - 5/13/2010Gregg40</v>
      </c>
      <c r="B225" t="s">
        <v>66</v>
      </c>
      <c r="C225" s="33" t="s">
        <v>14</v>
      </c>
      <c r="D225" s="34">
        <v>15280</v>
      </c>
      <c r="E225" s="34">
        <v>17440</v>
      </c>
      <c r="F225" s="34">
        <v>19640</v>
      </c>
      <c r="G225" s="34">
        <v>21800</v>
      </c>
      <c r="H225" s="34">
        <v>23560</v>
      </c>
      <c r="I225" s="34">
        <v>25320</v>
      </c>
      <c r="J225" s="34">
        <v>27040</v>
      </c>
      <c r="K225" s="34">
        <v>28800</v>
      </c>
    </row>
    <row r="226" spans="1:11">
      <c r="A226" t="str">
        <f t="shared" si="3"/>
        <v>1/1/2009 - 5/13/2010Gregg50</v>
      </c>
      <c r="B226" t="s">
        <v>66</v>
      </c>
      <c r="C226" s="33" t="s">
        <v>15</v>
      </c>
      <c r="D226" s="34">
        <v>19100</v>
      </c>
      <c r="E226" s="34">
        <v>21800</v>
      </c>
      <c r="F226" s="34">
        <v>24550</v>
      </c>
      <c r="G226" s="34">
        <v>27250</v>
      </c>
      <c r="H226" s="34">
        <v>29450</v>
      </c>
      <c r="I226" s="34">
        <v>31650</v>
      </c>
      <c r="J226" s="34">
        <v>33800</v>
      </c>
      <c r="K226" s="34">
        <v>36000</v>
      </c>
    </row>
    <row r="227" spans="1:11">
      <c r="A227" t="str">
        <f t="shared" si="3"/>
        <v>1/1/2009 - 5/13/2010Gregg60</v>
      </c>
      <c r="B227" t="s">
        <v>66</v>
      </c>
      <c r="C227" s="33" t="s">
        <v>16</v>
      </c>
      <c r="D227" s="34">
        <v>22920</v>
      </c>
      <c r="E227" s="34">
        <v>26160</v>
      </c>
      <c r="F227" s="34">
        <v>29460</v>
      </c>
      <c r="G227" s="34">
        <v>32700</v>
      </c>
      <c r="H227" s="34">
        <v>35340</v>
      </c>
      <c r="I227" s="34">
        <v>37980</v>
      </c>
      <c r="J227" s="34">
        <v>40560</v>
      </c>
      <c r="K227" s="34">
        <v>43200</v>
      </c>
    </row>
    <row r="228" spans="1:11">
      <c r="A228" t="str">
        <f t="shared" si="3"/>
        <v>1/1/2009 - 5/13/2010Gregg80</v>
      </c>
      <c r="B228" t="s">
        <v>66</v>
      </c>
      <c r="C228" s="33" t="s">
        <v>17</v>
      </c>
      <c r="D228" s="34">
        <v>30560</v>
      </c>
      <c r="E228" s="34">
        <v>34880</v>
      </c>
      <c r="F228" s="34">
        <v>39280</v>
      </c>
      <c r="G228" s="34">
        <v>43600</v>
      </c>
      <c r="H228" s="34">
        <v>47120</v>
      </c>
      <c r="I228" s="34">
        <v>50640</v>
      </c>
      <c r="J228" s="34">
        <v>54080</v>
      </c>
      <c r="K228" s="34">
        <v>57600</v>
      </c>
    </row>
    <row r="229" spans="1:11">
      <c r="A229" t="str">
        <f t="shared" si="3"/>
        <v>1/1/2009 - 5/13/2010Upshur30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1/1/2009 - 5/13/2010Upshur40</v>
      </c>
      <c r="B230" t="s">
        <v>67</v>
      </c>
      <c r="C230" s="33" t="s">
        <v>14</v>
      </c>
      <c r="D230" s="34">
        <v>15280</v>
      </c>
      <c r="E230" s="34">
        <v>17440</v>
      </c>
      <c r="F230" s="34">
        <v>19640</v>
      </c>
      <c r="G230" s="34">
        <v>21800</v>
      </c>
      <c r="H230" s="34">
        <v>23560</v>
      </c>
      <c r="I230" s="34">
        <v>25320</v>
      </c>
      <c r="J230" s="34">
        <v>27040</v>
      </c>
      <c r="K230" s="34">
        <v>28800</v>
      </c>
    </row>
    <row r="231" spans="1:11">
      <c r="A231" t="str">
        <f t="shared" si="3"/>
        <v>1/1/2009 - 5/13/2010Upshur50</v>
      </c>
      <c r="B231" t="s">
        <v>67</v>
      </c>
      <c r="C231" s="33" t="s">
        <v>15</v>
      </c>
      <c r="D231" s="34">
        <v>19100</v>
      </c>
      <c r="E231" s="34">
        <v>21800</v>
      </c>
      <c r="F231" s="34">
        <v>24550</v>
      </c>
      <c r="G231" s="34">
        <v>27250</v>
      </c>
      <c r="H231" s="34">
        <v>29450</v>
      </c>
      <c r="I231" s="34">
        <v>31650</v>
      </c>
      <c r="J231" s="34">
        <v>33800</v>
      </c>
      <c r="K231" s="34">
        <v>36000</v>
      </c>
    </row>
    <row r="232" spans="1:11">
      <c r="A232" t="str">
        <f t="shared" si="3"/>
        <v>1/1/2009 - 5/13/2010Upshur60</v>
      </c>
      <c r="B232" t="s">
        <v>67</v>
      </c>
      <c r="C232" s="33" t="s">
        <v>16</v>
      </c>
      <c r="D232" s="34">
        <v>22920</v>
      </c>
      <c r="E232" s="34">
        <v>26160</v>
      </c>
      <c r="F232" s="34">
        <v>29460</v>
      </c>
      <c r="G232" s="34">
        <v>32700</v>
      </c>
      <c r="H232" s="34">
        <v>35340</v>
      </c>
      <c r="I232" s="34">
        <v>37980</v>
      </c>
      <c r="J232" s="34">
        <v>40560</v>
      </c>
      <c r="K232" s="34">
        <v>43200</v>
      </c>
    </row>
    <row r="233" spans="1:11">
      <c r="A233" t="str">
        <f t="shared" si="3"/>
        <v>1/1/2009 - 5/13/2010Upshur80</v>
      </c>
      <c r="B233" t="s">
        <v>67</v>
      </c>
      <c r="C233" s="33" t="s">
        <v>17</v>
      </c>
      <c r="D233" s="34">
        <v>30560</v>
      </c>
      <c r="E233" s="34">
        <v>34880</v>
      </c>
      <c r="F233" s="34">
        <v>39280</v>
      </c>
      <c r="G233" s="34">
        <v>43600</v>
      </c>
      <c r="H233" s="34">
        <v>47120</v>
      </c>
      <c r="I233" s="34">
        <v>50640</v>
      </c>
      <c r="J233" s="34">
        <v>54080</v>
      </c>
      <c r="K233" s="34">
        <v>57600</v>
      </c>
    </row>
    <row r="234" spans="1:11">
      <c r="A234" t="str">
        <f t="shared" si="3"/>
        <v>1/1/2009 - 5/13/2010Crosby30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1/1/2009 - 5/13/2010Crosby40</v>
      </c>
      <c r="B235" t="s">
        <v>69</v>
      </c>
      <c r="C235" s="33" t="s">
        <v>14</v>
      </c>
      <c r="D235" s="34">
        <v>15320</v>
      </c>
      <c r="E235" s="34">
        <v>17480</v>
      </c>
      <c r="F235" s="34">
        <v>19680</v>
      </c>
      <c r="G235" s="34">
        <v>21840</v>
      </c>
      <c r="H235" s="34">
        <v>23600</v>
      </c>
      <c r="I235" s="34">
        <v>25360</v>
      </c>
      <c r="J235" s="34">
        <v>27120</v>
      </c>
      <c r="K235" s="34">
        <v>28840</v>
      </c>
    </row>
    <row r="236" spans="1:11">
      <c r="A236" t="str">
        <f t="shared" si="3"/>
        <v>1/1/2009 - 5/13/2010Crosby50</v>
      </c>
      <c r="B236" t="s">
        <v>69</v>
      </c>
      <c r="C236" s="33" t="s">
        <v>15</v>
      </c>
      <c r="D236" s="34">
        <v>19150</v>
      </c>
      <c r="E236" s="34">
        <v>21850</v>
      </c>
      <c r="F236" s="34">
        <v>24600</v>
      </c>
      <c r="G236" s="34">
        <v>27300</v>
      </c>
      <c r="H236" s="34">
        <v>29500</v>
      </c>
      <c r="I236" s="34">
        <v>31700</v>
      </c>
      <c r="J236" s="34">
        <v>33900</v>
      </c>
      <c r="K236" s="34">
        <v>36050</v>
      </c>
    </row>
    <row r="237" spans="1:11">
      <c r="A237" t="str">
        <f t="shared" si="3"/>
        <v>1/1/2009 - 5/13/2010Crosby60</v>
      </c>
      <c r="B237" t="s">
        <v>69</v>
      </c>
      <c r="C237" s="33" t="s">
        <v>16</v>
      </c>
      <c r="D237" s="34">
        <v>22980</v>
      </c>
      <c r="E237" s="34">
        <v>26220</v>
      </c>
      <c r="F237" s="34">
        <v>29520</v>
      </c>
      <c r="G237" s="34">
        <v>32760</v>
      </c>
      <c r="H237" s="34">
        <v>35400</v>
      </c>
      <c r="I237" s="34">
        <v>38040</v>
      </c>
      <c r="J237" s="34">
        <v>40680</v>
      </c>
      <c r="K237" s="34">
        <v>43260</v>
      </c>
    </row>
    <row r="238" spans="1:11">
      <c r="A238" t="str">
        <f t="shared" si="3"/>
        <v>1/1/2009 - 5/13/2010Crosby80</v>
      </c>
      <c r="B238" t="s">
        <v>69</v>
      </c>
      <c r="C238" s="33" t="s">
        <v>17</v>
      </c>
      <c r="D238" s="34">
        <v>30640</v>
      </c>
      <c r="E238" s="34">
        <v>34960</v>
      </c>
      <c r="F238" s="34">
        <v>39360</v>
      </c>
      <c r="G238" s="34">
        <v>43680</v>
      </c>
      <c r="H238" s="34">
        <v>47200</v>
      </c>
      <c r="I238" s="34">
        <v>50720</v>
      </c>
      <c r="J238" s="34">
        <v>54240</v>
      </c>
      <c r="K238" s="34">
        <v>57680</v>
      </c>
    </row>
    <row r="239" spans="1:11">
      <c r="A239" t="str">
        <f t="shared" si="3"/>
        <v>1/1/2009 - 5/13/2010Lubbock30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1/1/2009 - 5/13/2010Lubbock40</v>
      </c>
      <c r="B240" t="s">
        <v>68</v>
      </c>
      <c r="C240" s="33" t="s">
        <v>14</v>
      </c>
      <c r="D240" s="34">
        <v>15320</v>
      </c>
      <c r="E240" s="34">
        <v>17480</v>
      </c>
      <c r="F240" s="34">
        <v>19680</v>
      </c>
      <c r="G240" s="34">
        <v>21840</v>
      </c>
      <c r="H240" s="34">
        <v>23600</v>
      </c>
      <c r="I240" s="34">
        <v>25360</v>
      </c>
      <c r="J240" s="34">
        <v>27120</v>
      </c>
      <c r="K240" s="34">
        <v>28840</v>
      </c>
    </row>
    <row r="241" spans="1:11">
      <c r="A241" t="str">
        <f t="shared" si="3"/>
        <v>1/1/2009 - 5/13/2010Lubbock50</v>
      </c>
      <c r="B241" t="s">
        <v>68</v>
      </c>
      <c r="C241" s="33" t="s">
        <v>15</v>
      </c>
      <c r="D241" s="34">
        <v>19150</v>
      </c>
      <c r="E241" s="34">
        <v>21850</v>
      </c>
      <c r="F241" s="34">
        <v>24600</v>
      </c>
      <c r="G241" s="34">
        <v>27300</v>
      </c>
      <c r="H241" s="34">
        <v>29500</v>
      </c>
      <c r="I241" s="34">
        <v>31700</v>
      </c>
      <c r="J241" s="34">
        <v>33900</v>
      </c>
      <c r="K241" s="34">
        <v>36050</v>
      </c>
    </row>
    <row r="242" spans="1:11">
      <c r="A242" t="str">
        <f t="shared" si="3"/>
        <v>1/1/2009 - 5/13/2010Lubbock60</v>
      </c>
      <c r="B242" t="s">
        <v>68</v>
      </c>
      <c r="C242" s="33" t="s">
        <v>16</v>
      </c>
      <c r="D242" s="34">
        <v>22980</v>
      </c>
      <c r="E242" s="34">
        <v>26220</v>
      </c>
      <c r="F242" s="34">
        <v>29520</v>
      </c>
      <c r="G242" s="34">
        <v>32760</v>
      </c>
      <c r="H242" s="34">
        <v>35400</v>
      </c>
      <c r="I242" s="34">
        <v>38040</v>
      </c>
      <c r="J242" s="34">
        <v>40680</v>
      </c>
      <c r="K242" s="34">
        <v>43260</v>
      </c>
    </row>
    <row r="243" spans="1:11">
      <c r="A243" t="str">
        <f t="shared" si="3"/>
        <v>1/1/2009 - 5/13/2010Lubbock80</v>
      </c>
      <c r="B243" t="s">
        <v>68</v>
      </c>
      <c r="C243" s="33" t="s">
        <v>17</v>
      </c>
      <c r="D243" s="34">
        <v>30640</v>
      </c>
      <c r="E243" s="34">
        <v>34960</v>
      </c>
      <c r="F243" s="34">
        <v>39360</v>
      </c>
      <c r="G243" s="34">
        <v>43680</v>
      </c>
      <c r="H243" s="34">
        <v>47200</v>
      </c>
      <c r="I243" s="34">
        <v>50720</v>
      </c>
      <c r="J243" s="34">
        <v>54240</v>
      </c>
      <c r="K243" s="34">
        <v>57680</v>
      </c>
    </row>
    <row r="244" spans="1:11">
      <c r="A244" t="str">
        <f t="shared" si="3"/>
        <v>1/1/2009 - 5/13/2010Hidalgo30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1/1/2009 - 5/13/2010Hidalgo40</v>
      </c>
      <c r="B245" t="s">
        <v>70</v>
      </c>
      <c r="C245" s="33" t="s">
        <v>14</v>
      </c>
      <c r="D245" s="34">
        <v>13040</v>
      </c>
      <c r="E245" s="34">
        <v>14880</v>
      </c>
      <c r="F245" s="34">
        <v>16760</v>
      </c>
      <c r="G245" s="34">
        <v>18600</v>
      </c>
      <c r="H245" s="34">
        <v>20120</v>
      </c>
      <c r="I245" s="34">
        <v>21600</v>
      </c>
      <c r="J245" s="34">
        <v>23080</v>
      </c>
      <c r="K245" s="34">
        <v>24560</v>
      </c>
    </row>
    <row r="246" spans="1:11">
      <c r="A246" t="str">
        <f t="shared" si="3"/>
        <v>1/1/2009 - 5/13/2010Hidalgo50</v>
      </c>
      <c r="B246" t="s">
        <v>70</v>
      </c>
      <c r="C246" s="33" t="s">
        <v>15</v>
      </c>
      <c r="D246" s="34">
        <v>16300</v>
      </c>
      <c r="E246" s="34">
        <v>18600</v>
      </c>
      <c r="F246" s="34">
        <v>20950</v>
      </c>
      <c r="G246" s="34">
        <v>23250</v>
      </c>
      <c r="H246" s="34">
        <v>25150</v>
      </c>
      <c r="I246" s="34">
        <v>27000</v>
      </c>
      <c r="J246" s="34">
        <v>28850</v>
      </c>
      <c r="K246" s="34">
        <v>30700</v>
      </c>
    </row>
    <row r="247" spans="1:11">
      <c r="A247" t="str">
        <f t="shared" si="3"/>
        <v>1/1/2009 - 5/13/2010Hidalgo60</v>
      </c>
      <c r="B247" t="s">
        <v>70</v>
      </c>
      <c r="C247" s="33" t="s">
        <v>16</v>
      </c>
      <c r="D247" s="34">
        <v>19560</v>
      </c>
      <c r="E247" s="34">
        <v>22320</v>
      </c>
      <c r="F247" s="34">
        <v>25140</v>
      </c>
      <c r="G247" s="34">
        <v>27900</v>
      </c>
      <c r="H247" s="34">
        <v>30180</v>
      </c>
      <c r="I247" s="34">
        <v>32400</v>
      </c>
      <c r="J247" s="34">
        <v>34620</v>
      </c>
      <c r="K247" s="34">
        <v>36840</v>
      </c>
    </row>
    <row r="248" spans="1:11">
      <c r="A248" t="str">
        <f t="shared" si="3"/>
        <v>1/1/2009 - 5/13/2010Hidalgo80</v>
      </c>
      <c r="B248" t="s">
        <v>70</v>
      </c>
      <c r="C248" s="33" t="s">
        <v>17</v>
      </c>
      <c r="D248" s="34">
        <v>26080</v>
      </c>
      <c r="E248" s="34">
        <v>29760</v>
      </c>
      <c r="F248" s="34">
        <v>33520</v>
      </c>
      <c r="G248" s="34">
        <v>37200</v>
      </c>
      <c r="H248" s="34">
        <v>40240</v>
      </c>
      <c r="I248" s="34">
        <v>43200</v>
      </c>
      <c r="J248" s="34">
        <v>46160</v>
      </c>
      <c r="K248" s="34">
        <v>49120</v>
      </c>
    </row>
    <row r="249" spans="1:11">
      <c r="A249" t="str">
        <f t="shared" si="3"/>
        <v>1/1/2009 - 5/13/2010Midland30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1/1/2009 - 5/13/2010Midland40</v>
      </c>
      <c r="B250" t="s">
        <v>71</v>
      </c>
      <c r="C250" s="33" t="s">
        <v>14</v>
      </c>
      <c r="D250" s="34">
        <v>17640</v>
      </c>
      <c r="E250" s="34">
        <v>20160</v>
      </c>
      <c r="F250" s="34">
        <v>22680</v>
      </c>
      <c r="G250" s="34">
        <v>25200</v>
      </c>
      <c r="H250" s="34">
        <v>27240</v>
      </c>
      <c r="I250" s="34">
        <v>29240</v>
      </c>
      <c r="J250" s="34">
        <v>31280</v>
      </c>
      <c r="K250" s="34">
        <v>33280</v>
      </c>
    </row>
    <row r="251" spans="1:11">
      <c r="A251" t="str">
        <f t="shared" si="3"/>
        <v>1/1/2009 - 5/13/2010Midland50</v>
      </c>
      <c r="B251" t="s">
        <v>71</v>
      </c>
      <c r="C251" s="33" t="s">
        <v>15</v>
      </c>
      <c r="D251" s="34">
        <v>22050</v>
      </c>
      <c r="E251" s="34">
        <v>25200</v>
      </c>
      <c r="F251" s="34">
        <v>28350</v>
      </c>
      <c r="G251" s="34">
        <v>31500</v>
      </c>
      <c r="H251" s="34">
        <v>34050</v>
      </c>
      <c r="I251" s="34">
        <v>36550</v>
      </c>
      <c r="J251" s="34">
        <v>39100</v>
      </c>
      <c r="K251" s="34">
        <v>41600</v>
      </c>
    </row>
    <row r="252" spans="1:11">
      <c r="A252" t="str">
        <f t="shared" si="3"/>
        <v>1/1/2009 - 5/13/2010Midland60</v>
      </c>
      <c r="B252" t="s">
        <v>71</v>
      </c>
      <c r="C252" s="33" t="s">
        <v>16</v>
      </c>
      <c r="D252" s="34">
        <v>26460</v>
      </c>
      <c r="E252" s="34">
        <v>30240</v>
      </c>
      <c r="F252" s="34">
        <v>34020</v>
      </c>
      <c r="G252" s="34">
        <v>37800</v>
      </c>
      <c r="H252" s="34">
        <v>40860</v>
      </c>
      <c r="I252" s="34">
        <v>43860</v>
      </c>
      <c r="J252" s="34">
        <v>46920</v>
      </c>
      <c r="K252" s="34">
        <v>49920</v>
      </c>
    </row>
    <row r="253" spans="1:11">
      <c r="A253" t="str">
        <f t="shared" si="3"/>
        <v>1/1/2009 - 5/13/2010Midland80</v>
      </c>
      <c r="B253" t="s">
        <v>71</v>
      </c>
      <c r="C253" s="33" t="s">
        <v>17</v>
      </c>
      <c r="D253" s="34">
        <v>35280</v>
      </c>
      <c r="E253" s="34">
        <v>40320</v>
      </c>
      <c r="F253" s="34">
        <v>45360</v>
      </c>
      <c r="G253" s="34">
        <v>50400</v>
      </c>
      <c r="H253" s="34">
        <v>54480</v>
      </c>
      <c r="I253" s="34">
        <v>58480</v>
      </c>
      <c r="J253" s="34">
        <v>62560</v>
      </c>
      <c r="K253" s="34">
        <v>66560</v>
      </c>
    </row>
    <row r="254" spans="1:11">
      <c r="A254" t="str">
        <f t="shared" si="3"/>
        <v>1/1/2009 - 5/13/2010Ector30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1/1/2009 - 5/13/2010Ector40</v>
      </c>
      <c r="B255" t="s">
        <v>73</v>
      </c>
      <c r="C255" s="33" t="s">
        <v>14</v>
      </c>
      <c r="D255" s="34">
        <v>14400</v>
      </c>
      <c r="E255" s="34">
        <v>16480</v>
      </c>
      <c r="F255" s="34">
        <v>18520</v>
      </c>
      <c r="G255" s="34">
        <v>20560</v>
      </c>
      <c r="H255" s="34">
        <v>22240</v>
      </c>
      <c r="I255" s="34">
        <v>23880</v>
      </c>
      <c r="J255" s="34">
        <v>25520</v>
      </c>
      <c r="K255" s="34">
        <v>27160</v>
      </c>
    </row>
    <row r="256" spans="1:11">
      <c r="A256" t="str">
        <f t="shared" si="3"/>
        <v>1/1/2009 - 5/13/2010Ector50</v>
      </c>
      <c r="B256" t="s">
        <v>73</v>
      </c>
      <c r="C256" s="33" t="s">
        <v>15</v>
      </c>
      <c r="D256" s="34">
        <v>18000</v>
      </c>
      <c r="E256" s="34">
        <v>20600</v>
      </c>
      <c r="F256" s="34">
        <v>23150</v>
      </c>
      <c r="G256" s="34">
        <v>25700</v>
      </c>
      <c r="H256" s="34">
        <v>27800</v>
      </c>
      <c r="I256" s="34">
        <v>29850</v>
      </c>
      <c r="J256" s="34">
        <v>31900</v>
      </c>
      <c r="K256" s="34">
        <v>33950</v>
      </c>
    </row>
    <row r="257" spans="1:11">
      <c r="A257" t="str">
        <f t="shared" si="3"/>
        <v>1/1/2009 - 5/13/2010Ector60</v>
      </c>
      <c r="B257" t="s">
        <v>73</v>
      </c>
      <c r="C257" s="33" t="s">
        <v>16</v>
      </c>
      <c r="D257" s="34">
        <v>21600</v>
      </c>
      <c r="E257" s="34">
        <v>24720</v>
      </c>
      <c r="F257" s="34">
        <v>27780</v>
      </c>
      <c r="G257" s="34">
        <v>30840</v>
      </c>
      <c r="H257" s="34">
        <v>33360</v>
      </c>
      <c r="I257" s="34">
        <v>35820</v>
      </c>
      <c r="J257" s="34">
        <v>38280</v>
      </c>
      <c r="K257" s="34">
        <v>40740</v>
      </c>
    </row>
    <row r="258" spans="1:11">
      <c r="A258" t="str">
        <f t="shared" si="3"/>
        <v>1/1/2009 - 5/13/2010Ector80</v>
      </c>
      <c r="B258" t="s">
        <v>73</v>
      </c>
      <c r="C258" s="33" t="s">
        <v>17</v>
      </c>
      <c r="D258" s="34">
        <v>28800</v>
      </c>
      <c r="E258" s="34">
        <v>32960</v>
      </c>
      <c r="F258" s="34">
        <v>37040</v>
      </c>
      <c r="G258" s="34">
        <v>41120</v>
      </c>
      <c r="H258" s="34">
        <v>44480</v>
      </c>
      <c r="I258" s="34">
        <v>47760</v>
      </c>
      <c r="J258" s="34">
        <v>51040</v>
      </c>
      <c r="K258" s="34">
        <v>54320</v>
      </c>
    </row>
    <row r="259" spans="1:11">
      <c r="A259" t="str">
        <f t="shared" si="3"/>
        <v>1/1/2009 - 5/13/2010Irion30</v>
      </c>
      <c r="B259" s="32" t="s">
        <v>75</v>
      </c>
      <c r="C259" s="33" t="s">
        <v>13</v>
      </c>
      <c r="D259" s="35">
        <v>11000</v>
      </c>
      <c r="E259" s="35">
        <v>12550</v>
      </c>
      <c r="F259" s="35">
        <v>14150</v>
      </c>
      <c r="G259" s="35">
        <v>15700</v>
      </c>
      <c r="H259" s="35">
        <v>16950</v>
      </c>
      <c r="I259" s="35">
        <v>18200</v>
      </c>
      <c r="J259" s="35">
        <v>19450</v>
      </c>
      <c r="K259" s="35">
        <v>20700</v>
      </c>
    </row>
    <row r="260" spans="1:11">
      <c r="A260" t="str">
        <f t="shared" si="3"/>
        <v>1/1/2009 - 5/13/2010Irion40</v>
      </c>
      <c r="B260" t="s">
        <v>75</v>
      </c>
      <c r="C260" s="33" t="s">
        <v>14</v>
      </c>
      <c r="D260" s="35">
        <v>14680</v>
      </c>
      <c r="E260" s="35">
        <v>16760</v>
      </c>
      <c r="F260" s="35">
        <v>18880</v>
      </c>
      <c r="G260" s="35">
        <v>20960</v>
      </c>
      <c r="H260" s="35">
        <v>22640</v>
      </c>
      <c r="I260" s="35">
        <v>24320</v>
      </c>
      <c r="J260" s="35">
        <v>26000</v>
      </c>
      <c r="K260" s="35">
        <v>27680</v>
      </c>
    </row>
    <row r="261" spans="1:11">
      <c r="A261" t="str">
        <f t="shared" ref="A261:A324" si="4">CONCATENATE($B$1,B261,C261)</f>
        <v>1/1/2009 - 5/13/2010Irion50</v>
      </c>
      <c r="B261" t="s">
        <v>75</v>
      </c>
      <c r="C261" s="33" t="s">
        <v>15</v>
      </c>
      <c r="D261" s="35">
        <v>18350</v>
      </c>
      <c r="E261" s="35">
        <v>20950</v>
      </c>
      <c r="F261" s="35">
        <v>23600</v>
      </c>
      <c r="G261" s="35">
        <v>26200</v>
      </c>
      <c r="H261" s="35">
        <v>28300</v>
      </c>
      <c r="I261" s="35">
        <v>30400</v>
      </c>
      <c r="J261" s="35">
        <v>32500</v>
      </c>
      <c r="K261" s="35">
        <v>34600</v>
      </c>
    </row>
    <row r="262" spans="1:11">
      <c r="A262" t="str">
        <f t="shared" si="4"/>
        <v>1/1/2009 - 5/13/2010Irion60</v>
      </c>
      <c r="B262" t="s">
        <v>75</v>
      </c>
      <c r="C262" s="33" t="s">
        <v>16</v>
      </c>
      <c r="D262" s="35">
        <v>22020</v>
      </c>
      <c r="E262" s="35">
        <v>25140</v>
      </c>
      <c r="F262" s="35">
        <v>28320</v>
      </c>
      <c r="G262" s="35">
        <v>31440</v>
      </c>
      <c r="H262" s="35">
        <v>33960</v>
      </c>
      <c r="I262" s="35">
        <v>36480</v>
      </c>
      <c r="J262" s="35">
        <v>39000</v>
      </c>
      <c r="K262" s="35">
        <v>41520</v>
      </c>
    </row>
    <row r="263" spans="1:11">
      <c r="A263" t="str">
        <f t="shared" si="4"/>
        <v>1/1/2009 - 5/13/2010Irion80</v>
      </c>
      <c r="B263" t="s">
        <v>75</v>
      </c>
      <c r="C263" s="33" t="s">
        <v>17</v>
      </c>
      <c r="D263" s="35">
        <v>29350</v>
      </c>
      <c r="E263" s="35">
        <v>33500</v>
      </c>
      <c r="F263" s="35">
        <v>37700</v>
      </c>
      <c r="G263" s="35">
        <v>41900</v>
      </c>
      <c r="H263" s="35">
        <v>45250</v>
      </c>
      <c r="I263" s="35">
        <v>48600</v>
      </c>
      <c r="J263" s="35">
        <v>51950</v>
      </c>
      <c r="K263" s="35">
        <v>55300</v>
      </c>
    </row>
    <row r="264" spans="1:11">
      <c r="A264" t="str">
        <f t="shared" si="4"/>
        <v>1/1/2009 - 5/13/2010Tom Green30</v>
      </c>
      <c r="B264" s="32" t="s">
        <v>76</v>
      </c>
      <c r="C264" s="33" t="s">
        <v>13</v>
      </c>
      <c r="D264" s="35">
        <v>11000</v>
      </c>
      <c r="E264" s="35">
        <v>12550</v>
      </c>
      <c r="F264" s="35">
        <v>14150</v>
      </c>
      <c r="G264" s="35">
        <v>15700</v>
      </c>
      <c r="H264" s="35">
        <v>16950</v>
      </c>
      <c r="I264" s="35">
        <v>18200</v>
      </c>
      <c r="J264" s="35">
        <v>19450</v>
      </c>
      <c r="K264" s="35">
        <v>20700</v>
      </c>
    </row>
    <row r="265" spans="1:11">
      <c r="A265" t="str">
        <f t="shared" si="4"/>
        <v>1/1/2009 - 5/13/2010Tom Green40</v>
      </c>
      <c r="B265" t="s">
        <v>76</v>
      </c>
      <c r="C265" s="33" t="s">
        <v>14</v>
      </c>
      <c r="D265" s="35">
        <v>14680</v>
      </c>
      <c r="E265" s="35">
        <v>16760</v>
      </c>
      <c r="F265" s="35">
        <v>18880</v>
      </c>
      <c r="G265" s="35">
        <v>20960</v>
      </c>
      <c r="H265" s="35">
        <v>22640</v>
      </c>
      <c r="I265" s="35">
        <v>24320</v>
      </c>
      <c r="J265" s="35">
        <v>26000</v>
      </c>
      <c r="K265" s="35">
        <v>27680</v>
      </c>
    </row>
    <row r="266" spans="1:11">
      <c r="A266" t="str">
        <f t="shared" si="4"/>
        <v>1/1/2009 - 5/13/2010Tom Green50</v>
      </c>
      <c r="B266" t="s">
        <v>76</v>
      </c>
      <c r="C266" s="33" t="s">
        <v>15</v>
      </c>
      <c r="D266" s="35">
        <v>18350</v>
      </c>
      <c r="E266" s="35">
        <v>20950</v>
      </c>
      <c r="F266" s="35">
        <v>23600</v>
      </c>
      <c r="G266" s="35">
        <v>26200</v>
      </c>
      <c r="H266" s="35">
        <v>28300</v>
      </c>
      <c r="I266" s="35">
        <v>30400</v>
      </c>
      <c r="J266" s="35">
        <v>32500</v>
      </c>
      <c r="K266" s="35">
        <v>34600</v>
      </c>
    </row>
    <row r="267" spans="1:11">
      <c r="A267" t="str">
        <f t="shared" si="4"/>
        <v>1/1/2009 - 5/13/2010Tom Green60</v>
      </c>
      <c r="B267" t="s">
        <v>76</v>
      </c>
      <c r="C267" s="33" t="s">
        <v>16</v>
      </c>
      <c r="D267" s="35">
        <v>22020</v>
      </c>
      <c r="E267" s="35">
        <v>25140</v>
      </c>
      <c r="F267" s="35">
        <v>28320</v>
      </c>
      <c r="G267" s="35">
        <v>31440</v>
      </c>
      <c r="H267" s="35">
        <v>33960</v>
      </c>
      <c r="I267" s="35">
        <v>36480</v>
      </c>
      <c r="J267" s="35">
        <v>39000</v>
      </c>
      <c r="K267" s="35">
        <v>41520</v>
      </c>
    </row>
    <row r="268" spans="1:11">
      <c r="A268" t="str">
        <f t="shared" si="4"/>
        <v>1/1/2009 - 5/13/2010Tom Green80</v>
      </c>
      <c r="B268" t="s">
        <v>76</v>
      </c>
      <c r="C268" s="33" t="s">
        <v>17</v>
      </c>
      <c r="D268" s="35">
        <v>29350</v>
      </c>
      <c r="E268" s="35">
        <v>33500</v>
      </c>
      <c r="F268" s="35">
        <v>37700</v>
      </c>
      <c r="G268" s="35">
        <v>41900</v>
      </c>
      <c r="H268" s="35">
        <v>45250</v>
      </c>
      <c r="I268" s="35">
        <v>48600</v>
      </c>
      <c r="J268" s="35">
        <v>51950</v>
      </c>
      <c r="K268" s="35">
        <v>55300</v>
      </c>
    </row>
    <row r="269" spans="1:11">
      <c r="A269" t="str">
        <f t="shared" si="4"/>
        <v>1/1/2009 - 5/13/2010Bandera30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1/1/2009 - 5/13/2010Bandera40</v>
      </c>
      <c r="B270" t="s">
        <v>78</v>
      </c>
      <c r="C270" s="33" t="s">
        <v>14</v>
      </c>
      <c r="D270" s="34">
        <v>16200</v>
      </c>
      <c r="E270" s="34">
        <v>18520</v>
      </c>
      <c r="F270" s="34">
        <v>20840</v>
      </c>
      <c r="G270" s="34">
        <v>23120</v>
      </c>
      <c r="H270" s="34">
        <v>25000</v>
      </c>
      <c r="I270" s="34">
        <v>26840</v>
      </c>
      <c r="J270" s="34">
        <v>28680</v>
      </c>
      <c r="K270" s="34">
        <v>30520</v>
      </c>
    </row>
    <row r="271" spans="1:11">
      <c r="A271" t="str">
        <f t="shared" si="4"/>
        <v>1/1/2009 - 5/13/2010Bandera50</v>
      </c>
      <c r="B271" t="s">
        <v>78</v>
      </c>
      <c r="C271" s="33" t="s">
        <v>15</v>
      </c>
      <c r="D271" s="34">
        <v>20250</v>
      </c>
      <c r="E271" s="34">
        <v>23150</v>
      </c>
      <c r="F271" s="34">
        <v>26050</v>
      </c>
      <c r="G271" s="34">
        <v>28900</v>
      </c>
      <c r="H271" s="34">
        <v>31250</v>
      </c>
      <c r="I271" s="34">
        <v>33550</v>
      </c>
      <c r="J271" s="34">
        <v>35850</v>
      </c>
      <c r="K271" s="34">
        <v>38150</v>
      </c>
    </row>
    <row r="272" spans="1:11">
      <c r="A272" t="str">
        <f t="shared" si="4"/>
        <v>1/1/2009 - 5/13/2010Bandera60</v>
      </c>
      <c r="B272" t="s">
        <v>78</v>
      </c>
      <c r="C272" s="33" t="s">
        <v>16</v>
      </c>
      <c r="D272" s="34">
        <v>24300</v>
      </c>
      <c r="E272" s="34">
        <v>27780</v>
      </c>
      <c r="F272" s="34">
        <v>31260</v>
      </c>
      <c r="G272" s="34">
        <v>34680</v>
      </c>
      <c r="H272" s="34">
        <v>37500</v>
      </c>
      <c r="I272" s="34">
        <v>40260</v>
      </c>
      <c r="J272" s="34">
        <v>43020</v>
      </c>
      <c r="K272" s="34">
        <v>45780</v>
      </c>
    </row>
    <row r="273" spans="1:11">
      <c r="A273" t="str">
        <f t="shared" si="4"/>
        <v>1/1/2009 - 5/13/2010Bandera80</v>
      </c>
      <c r="B273" t="s">
        <v>78</v>
      </c>
      <c r="C273" s="33" t="s">
        <v>17</v>
      </c>
      <c r="D273" s="34">
        <v>32400</v>
      </c>
      <c r="E273" s="34">
        <v>37040</v>
      </c>
      <c r="F273" s="34">
        <v>41680</v>
      </c>
      <c r="G273" s="34">
        <v>46240</v>
      </c>
      <c r="H273" s="34">
        <v>50000</v>
      </c>
      <c r="I273" s="34">
        <v>53680</v>
      </c>
      <c r="J273" s="34">
        <v>57360</v>
      </c>
      <c r="K273" s="34">
        <v>61040</v>
      </c>
    </row>
    <row r="274" spans="1:11">
      <c r="A274" t="str">
        <f t="shared" si="4"/>
        <v>1/1/2009 - 5/13/2010Bexar30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1/1/2009 - 5/13/2010Bexar40</v>
      </c>
      <c r="B275" t="s">
        <v>79</v>
      </c>
      <c r="C275" s="33" t="s">
        <v>14</v>
      </c>
      <c r="D275" s="34">
        <v>16200</v>
      </c>
      <c r="E275" s="34">
        <v>18520</v>
      </c>
      <c r="F275" s="34">
        <v>20840</v>
      </c>
      <c r="G275" s="34">
        <v>23120</v>
      </c>
      <c r="H275" s="34">
        <v>25000</v>
      </c>
      <c r="I275" s="34">
        <v>26840</v>
      </c>
      <c r="J275" s="34">
        <v>28680</v>
      </c>
      <c r="K275" s="34">
        <v>30520</v>
      </c>
    </row>
    <row r="276" spans="1:11">
      <c r="A276" t="str">
        <f t="shared" si="4"/>
        <v>1/1/2009 - 5/13/2010Bexar50</v>
      </c>
      <c r="B276" t="s">
        <v>79</v>
      </c>
      <c r="C276" s="33" t="s">
        <v>15</v>
      </c>
      <c r="D276" s="34">
        <v>20250</v>
      </c>
      <c r="E276" s="34">
        <v>23150</v>
      </c>
      <c r="F276" s="34">
        <v>26050</v>
      </c>
      <c r="G276" s="34">
        <v>28900</v>
      </c>
      <c r="H276" s="34">
        <v>31250</v>
      </c>
      <c r="I276" s="34">
        <v>33550</v>
      </c>
      <c r="J276" s="34">
        <v>35850</v>
      </c>
      <c r="K276" s="34">
        <v>38150</v>
      </c>
    </row>
    <row r="277" spans="1:11">
      <c r="A277" t="str">
        <f t="shared" si="4"/>
        <v>1/1/2009 - 5/13/2010Bexar60</v>
      </c>
      <c r="B277" t="s">
        <v>79</v>
      </c>
      <c r="C277" s="33" t="s">
        <v>16</v>
      </c>
      <c r="D277" s="34">
        <v>24300</v>
      </c>
      <c r="E277" s="34">
        <v>27780</v>
      </c>
      <c r="F277" s="34">
        <v>31260</v>
      </c>
      <c r="G277" s="34">
        <v>34680</v>
      </c>
      <c r="H277" s="34">
        <v>37500</v>
      </c>
      <c r="I277" s="34">
        <v>40260</v>
      </c>
      <c r="J277" s="34">
        <v>43020</v>
      </c>
      <c r="K277" s="34">
        <v>45780</v>
      </c>
    </row>
    <row r="278" spans="1:11">
      <c r="A278" t="str">
        <f t="shared" si="4"/>
        <v>1/1/2009 - 5/13/2010Bexar80</v>
      </c>
      <c r="B278" t="s">
        <v>79</v>
      </c>
      <c r="C278" s="33" t="s">
        <v>17</v>
      </c>
      <c r="D278" s="34">
        <v>32400</v>
      </c>
      <c r="E278" s="34">
        <v>37040</v>
      </c>
      <c r="F278" s="34">
        <v>41680</v>
      </c>
      <c r="G278" s="34">
        <v>46240</v>
      </c>
      <c r="H278" s="34">
        <v>50000</v>
      </c>
      <c r="I278" s="34">
        <v>53680</v>
      </c>
      <c r="J278" s="34">
        <v>57360</v>
      </c>
      <c r="K278" s="34">
        <v>61040</v>
      </c>
    </row>
    <row r="279" spans="1:11">
      <c r="A279" t="str">
        <f t="shared" si="4"/>
        <v>1/1/2009 - 5/13/2010Comal30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1/1/2009 - 5/13/2010Comal40</v>
      </c>
      <c r="B280" t="s">
        <v>80</v>
      </c>
      <c r="C280" s="33" t="s">
        <v>14</v>
      </c>
      <c r="D280" s="34">
        <v>16200</v>
      </c>
      <c r="E280" s="34">
        <v>18520</v>
      </c>
      <c r="F280" s="34">
        <v>20840</v>
      </c>
      <c r="G280" s="34">
        <v>23120</v>
      </c>
      <c r="H280" s="34">
        <v>25000</v>
      </c>
      <c r="I280" s="34">
        <v>26840</v>
      </c>
      <c r="J280" s="34">
        <v>28680</v>
      </c>
      <c r="K280" s="34">
        <v>30520</v>
      </c>
    </row>
    <row r="281" spans="1:11">
      <c r="A281" t="str">
        <f t="shared" si="4"/>
        <v>1/1/2009 - 5/13/2010Comal50</v>
      </c>
      <c r="B281" t="s">
        <v>80</v>
      </c>
      <c r="C281" s="33" t="s">
        <v>15</v>
      </c>
      <c r="D281" s="34">
        <v>20250</v>
      </c>
      <c r="E281" s="34">
        <v>23150</v>
      </c>
      <c r="F281" s="34">
        <v>26050</v>
      </c>
      <c r="G281" s="34">
        <v>28900</v>
      </c>
      <c r="H281" s="34">
        <v>31250</v>
      </c>
      <c r="I281" s="34">
        <v>33550</v>
      </c>
      <c r="J281" s="34">
        <v>35850</v>
      </c>
      <c r="K281" s="34">
        <v>38150</v>
      </c>
    </row>
    <row r="282" spans="1:11">
      <c r="A282" t="str">
        <f t="shared" si="4"/>
        <v>1/1/2009 - 5/13/2010Comal60</v>
      </c>
      <c r="B282" t="s">
        <v>80</v>
      </c>
      <c r="C282" s="33" t="s">
        <v>16</v>
      </c>
      <c r="D282" s="34">
        <v>24300</v>
      </c>
      <c r="E282" s="34">
        <v>27780</v>
      </c>
      <c r="F282" s="34">
        <v>31260</v>
      </c>
      <c r="G282" s="34">
        <v>34680</v>
      </c>
      <c r="H282" s="34">
        <v>37500</v>
      </c>
      <c r="I282" s="34">
        <v>40260</v>
      </c>
      <c r="J282" s="34">
        <v>43020</v>
      </c>
      <c r="K282" s="34">
        <v>45780</v>
      </c>
    </row>
    <row r="283" spans="1:11">
      <c r="A283" t="str">
        <f t="shared" si="4"/>
        <v>1/1/2009 - 5/13/2010Comal80</v>
      </c>
      <c r="B283" t="s">
        <v>80</v>
      </c>
      <c r="C283" s="33" t="s">
        <v>17</v>
      </c>
      <c r="D283" s="34">
        <v>32400</v>
      </c>
      <c r="E283" s="34">
        <v>37040</v>
      </c>
      <c r="F283" s="34">
        <v>41680</v>
      </c>
      <c r="G283" s="34">
        <v>46240</v>
      </c>
      <c r="H283" s="34">
        <v>50000</v>
      </c>
      <c r="I283" s="34">
        <v>53680</v>
      </c>
      <c r="J283" s="34">
        <v>57360</v>
      </c>
      <c r="K283" s="34">
        <v>61040</v>
      </c>
    </row>
    <row r="284" spans="1:11">
      <c r="A284" t="str">
        <f t="shared" si="4"/>
        <v>1/1/2009 - 5/13/2010Guadalupe30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1/1/2009 - 5/13/2010Guadalupe40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1/1/2009 - 5/13/2010Guadalupe50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1/1/2009 - 5/13/2010Guadalupe60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1/1/2009 - 5/13/2010Guadalupe80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1/1/2009 - 5/13/2010Wilson30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1/1/2009 - 5/13/2010Wilson40</v>
      </c>
      <c r="B290" t="s">
        <v>82</v>
      </c>
      <c r="C290" s="33" t="s">
        <v>14</v>
      </c>
      <c r="D290" s="34">
        <v>16200</v>
      </c>
      <c r="E290" s="34">
        <v>18520</v>
      </c>
      <c r="F290" s="34">
        <v>20840</v>
      </c>
      <c r="G290" s="34">
        <v>23120</v>
      </c>
      <c r="H290" s="34">
        <v>25000</v>
      </c>
      <c r="I290" s="34">
        <v>26840</v>
      </c>
      <c r="J290" s="34">
        <v>28680</v>
      </c>
      <c r="K290" s="34">
        <v>30520</v>
      </c>
    </row>
    <row r="291" spans="1:11">
      <c r="A291" t="str">
        <f t="shared" si="4"/>
        <v>1/1/2009 - 5/13/2010Wilson50</v>
      </c>
      <c r="B291" t="s">
        <v>82</v>
      </c>
      <c r="C291" s="33" t="s">
        <v>15</v>
      </c>
      <c r="D291" s="34">
        <v>20250</v>
      </c>
      <c r="E291" s="34">
        <v>23150</v>
      </c>
      <c r="F291" s="34">
        <v>26050</v>
      </c>
      <c r="G291" s="34">
        <v>28900</v>
      </c>
      <c r="H291" s="34">
        <v>31250</v>
      </c>
      <c r="I291" s="34">
        <v>33550</v>
      </c>
      <c r="J291" s="34">
        <v>35850</v>
      </c>
      <c r="K291" s="34">
        <v>38150</v>
      </c>
    </row>
    <row r="292" spans="1:11">
      <c r="A292" t="str">
        <f t="shared" si="4"/>
        <v>1/1/2009 - 5/13/2010Wilson60</v>
      </c>
      <c r="B292" t="s">
        <v>82</v>
      </c>
      <c r="C292" s="33" t="s">
        <v>16</v>
      </c>
      <c r="D292" s="34">
        <v>24300</v>
      </c>
      <c r="E292" s="34">
        <v>27780</v>
      </c>
      <c r="F292" s="34">
        <v>31260</v>
      </c>
      <c r="G292" s="34">
        <v>34680</v>
      </c>
      <c r="H292" s="34">
        <v>37500</v>
      </c>
      <c r="I292" s="34">
        <v>40260</v>
      </c>
      <c r="J292" s="34">
        <v>43020</v>
      </c>
      <c r="K292" s="34">
        <v>45780</v>
      </c>
    </row>
    <row r="293" spans="1:11">
      <c r="A293" t="str">
        <f t="shared" si="4"/>
        <v>1/1/2009 - 5/13/2010Wilson80</v>
      </c>
      <c r="B293" t="s">
        <v>82</v>
      </c>
      <c r="C293" s="33" t="s">
        <v>17</v>
      </c>
      <c r="D293" s="34">
        <v>32400</v>
      </c>
      <c r="E293" s="34">
        <v>37040</v>
      </c>
      <c r="F293" s="34">
        <v>41680</v>
      </c>
      <c r="G293" s="34">
        <v>46240</v>
      </c>
      <c r="H293" s="34">
        <v>50000</v>
      </c>
      <c r="I293" s="34">
        <v>53680</v>
      </c>
      <c r="J293" s="34">
        <v>57360</v>
      </c>
      <c r="K293" s="34">
        <v>61040</v>
      </c>
    </row>
    <row r="294" spans="1:11">
      <c r="A294" t="str">
        <f t="shared" si="4"/>
        <v>1/1/2009 - 5/13/2010Grayson30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1/1/2009 - 5/13/2010Grayson40</v>
      </c>
      <c r="B295" t="s">
        <v>83</v>
      </c>
      <c r="C295" s="33" t="s">
        <v>14</v>
      </c>
      <c r="D295" s="34">
        <v>16160</v>
      </c>
      <c r="E295" s="34">
        <v>18440</v>
      </c>
      <c r="F295" s="34">
        <v>20760</v>
      </c>
      <c r="G295" s="34">
        <v>23040</v>
      </c>
      <c r="H295" s="34">
        <v>24920</v>
      </c>
      <c r="I295" s="34">
        <v>26760</v>
      </c>
      <c r="J295" s="34">
        <v>28600</v>
      </c>
      <c r="K295" s="34">
        <v>30440</v>
      </c>
    </row>
    <row r="296" spans="1:11">
      <c r="A296" t="str">
        <f t="shared" si="4"/>
        <v>1/1/2009 - 5/13/2010Grayson50</v>
      </c>
      <c r="B296" t="s">
        <v>83</v>
      </c>
      <c r="C296" s="33" t="s">
        <v>15</v>
      </c>
      <c r="D296" s="34">
        <v>20200</v>
      </c>
      <c r="E296" s="34">
        <v>23050</v>
      </c>
      <c r="F296" s="34">
        <v>25950</v>
      </c>
      <c r="G296" s="34">
        <v>28800</v>
      </c>
      <c r="H296" s="34">
        <v>31150</v>
      </c>
      <c r="I296" s="34">
        <v>33450</v>
      </c>
      <c r="J296" s="34">
        <v>35750</v>
      </c>
      <c r="K296" s="34">
        <v>38050</v>
      </c>
    </row>
    <row r="297" spans="1:11">
      <c r="A297" t="str">
        <f t="shared" si="4"/>
        <v>1/1/2009 - 5/13/2010Grayson60</v>
      </c>
      <c r="B297" t="s">
        <v>83</v>
      </c>
      <c r="C297" s="33" t="s">
        <v>16</v>
      </c>
      <c r="D297" s="34">
        <v>24240</v>
      </c>
      <c r="E297" s="34">
        <v>27660</v>
      </c>
      <c r="F297" s="34">
        <v>31140</v>
      </c>
      <c r="G297" s="34">
        <v>34560</v>
      </c>
      <c r="H297" s="34">
        <v>37380</v>
      </c>
      <c r="I297" s="34">
        <v>40140</v>
      </c>
      <c r="J297" s="34">
        <v>42900</v>
      </c>
      <c r="K297" s="34">
        <v>45660</v>
      </c>
    </row>
    <row r="298" spans="1:11">
      <c r="A298" t="str">
        <f t="shared" si="4"/>
        <v>1/1/2009 - 5/13/2010Grayson80</v>
      </c>
      <c r="B298" t="s">
        <v>83</v>
      </c>
      <c r="C298" s="33" t="s">
        <v>17</v>
      </c>
      <c r="D298" s="34">
        <v>32320</v>
      </c>
      <c r="E298" s="34">
        <v>36880</v>
      </c>
      <c r="F298" s="34">
        <v>41520</v>
      </c>
      <c r="G298" s="34">
        <v>46080</v>
      </c>
      <c r="H298" s="34">
        <v>49840</v>
      </c>
      <c r="I298" s="34">
        <v>53520</v>
      </c>
      <c r="J298" s="34">
        <v>57200</v>
      </c>
      <c r="K298" s="34">
        <v>60880</v>
      </c>
    </row>
    <row r="299" spans="1:11">
      <c r="A299" t="str">
        <f t="shared" si="4"/>
        <v>1/1/2009 - 5/13/2010Bowie30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1/1/2009 - 5/13/2010Bowie40</v>
      </c>
      <c r="B300" t="s">
        <v>84</v>
      </c>
      <c r="C300" s="33" t="s">
        <v>14</v>
      </c>
      <c r="D300" s="34">
        <v>14200</v>
      </c>
      <c r="E300" s="34">
        <v>16240</v>
      </c>
      <c r="F300" s="34">
        <v>18280</v>
      </c>
      <c r="G300" s="34">
        <v>20280</v>
      </c>
      <c r="H300" s="34">
        <v>21920</v>
      </c>
      <c r="I300" s="34">
        <v>23560</v>
      </c>
      <c r="J300" s="34">
        <v>25160</v>
      </c>
      <c r="K300" s="34">
        <v>26800</v>
      </c>
    </row>
    <row r="301" spans="1:11">
      <c r="A301" t="str">
        <f t="shared" si="4"/>
        <v>1/1/2009 - 5/13/2010Bowie50</v>
      </c>
      <c r="B301" t="s">
        <v>84</v>
      </c>
      <c r="C301" s="33" t="s">
        <v>15</v>
      </c>
      <c r="D301" s="34">
        <v>17750</v>
      </c>
      <c r="E301" s="34">
        <v>20300</v>
      </c>
      <c r="F301" s="34">
        <v>22850</v>
      </c>
      <c r="G301" s="34">
        <v>25350</v>
      </c>
      <c r="H301" s="34">
        <v>27400</v>
      </c>
      <c r="I301" s="34">
        <v>29450</v>
      </c>
      <c r="J301" s="34">
        <v>31450</v>
      </c>
      <c r="K301" s="34">
        <v>33500</v>
      </c>
    </row>
    <row r="302" spans="1:11">
      <c r="A302" t="str">
        <f t="shared" si="4"/>
        <v>1/1/2009 - 5/13/2010Bowie60</v>
      </c>
      <c r="B302" t="s">
        <v>84</v>
      </c>
      <c r="C302" s="33" t="s">
        <v>16</v>
      </c>
      <c r="D302" s="34">
        <v>21300</v>
      </c>
      <c r="E302" s="34">
        <v>24360</v>
      </c>
      <c r="F302" s="34">
        <v>27420</v>
      </c>
      <c r="G302" s="34">
        <v>30420</v>
      </c>
      <c r="H302" s="34">
        <v>32880</v>
      </c>
      <c r="I302" s="34">
        <v>35340</v>
      </c>
      <c r="J302" s="34">
        <v>37740</v>
      </c>
      <c r="K302" s="34">
        <v>40200</v>
      </c>
    </row>
    <row r="303" spans="1:11">
      <c r="A303" t="str">
        <f t="shared" si="4"/>
        <v>1/1/2009 - 5/13/2010Bowie80</v>
      </c>
      <c r="B303" t="s">
        <v>84</v>
      </c>
      <c r="C303" s="33" t="s">
        <v>17</v>
      </c>
      <c r="D303" s="34">
        <v>28400</v>
      </c>
      <c r="E303" s="34">
        <v>32480</v>
      </c>
      <c r="F303" s="34">
        <v>36560</v>
      </c>
      <c r="G303" s="34">
        <v>40560</v>
      </c>
      <c r="H303" s="34">
        <v>43840</v>
      </c>
      <c r="I303" s="34">
        <v>47120</v>
      </c>
      <c r="J303" s="34">
        <v>50320</v>
      </c>
      <c r="K303" s="34">
        <v>53600</v>
      </c>
    </row>
    <row r="304" spans="1:11">
      <c r="A304" t="str">
        <f t="shared" si="4"/>
        <v>1/1/2009 - 5/13/2010Smith30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1/1/2009 - 5/13/2010Smith40</v>
      </c>
      <c r="B305" t="s">
        <v>86</v>
      </c>
      <c r="C305" s="33" t="s">
        <v>14</v>
      </c>
      <c r="D305" s="34">
        <v>15760</v>
      </c>
      <c r="E305" s="34">
        <v>18000</v>
      </c>
      <c r="F305" s="34">
        <v>20240</v>
      </c>
      <c r="G305" s="34">
        <v>22480</v>
      </c>
      <c r="H305" s="34">
        <v>24280</v>
      </c>
      <c r="I305" s="34">
        <v>26080</v>
      </c>
      <c r="J305" s="34">
        <v>27880</v>
      </c>
      <c r="K305" s="34">
        <v>29680</v>
      </c>
    </row>
    <row r="306" spans="1:11">
      <c r="A306" t="str">
        <f t="shared" si="4"/>
        <v>1/1/2009 - 5/13/2010Smith50</v>
      </c>
      <c r="B306" t="s">
        <v>86</v>
      </c>
      <c r="C306" s="33" t="s">
        <v>15</v>
      </c>
      <c r="D306" s="34">
        <v>19700</v>
      </c>
      <c r="E306" s="34">
        <v>22500</v>
      </c>
      <c r="F306" s="34">
        <v>25300</v>
      </c>
      <c r="G306" s="34">
        <v>28100</v>
      </c>
      <c r="H306" s="34">
        <v>30350</v>
      </c>
      <c r="I306" s="34">
        <v>32600</v>
      </c>
      <c r="J306" s="34">
        <v>34850</v>
      </c>
      <c r="K306" s="34">
        <v>37100</v>
      </c>
    </row>
    <row r="307" spans="1:11">
      <c r="A307" t="str">
        <f t="shared" si="4"/>
        <v>1/1/2009 - 5/13/2010Smith60</v>
      </c>
      <c r="B307" t="s">
        <v>86</v>
      </c>
      <c r="C307" s="33" t="s">
        <v>16</v>
      </c>
      <c r="D307" s="34">
        <v>23640</v>
      </c>
      <c r="E307" s="34">
        <v>27000</v>
      </c>
      <c r="F307" s="34">
        <v>30360</v>
      </c>
      <c r="G307" s="34">
        <v>33720</v>
      </c>
      <c r="H307" s="34">
        <v>36420</v>
      </c>
      <c r="I307" s="34">
        <v>39120</v>
      </c>
      <c r="J307" s="34">
        <v>41820</v>
      </c>
      <c r="K307" s="34">
        <v>44520</v>
      </c>
    </row>
    <row r="308" spans="1:11">
      <c r="A308" t="str">
        <f t="shared" si="4"/>
        <v>1/1/2009 - 5/13/2010Smith80</v>
      </c>
      <c r="B308" t="s">
        <v>86</v>
      </c>
      <c r="C308" s="33" t="s">
        <v>17</v>
      </c>
      <c r="D308" s="34">
        <v>31520</v>
      </c>
      <c r="E308" s="34">
        <v>36000</v>
      </c>
      <c r="F308" s="34">
        <v>40480</v>
      </c>
      <c r="G308" s="34">
        <v>44960</v>
      </c>
      <c r="H308" s="34">
        <v>48560</v>
      </c>
      <c r="I308" s="34">
        <v>52160</v>
      </c>
      <c r="J308" s="34">
        <v>55760</v>
      </c>
      <c r="K308" s="34">
        <v>59360</v>
      </c>
    </row>
    <row r="309" spans="1:11">
      <c r="A309" t="str">
        <f t="shared" si="4"/>
        <v>1/1/2009 - 5/13/2010Goliad30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1/1/2009 - 5/13/2010Goliad40</v>
      </c>
      <c r="B310" t="s">
        <v>88</v>
      </c>
      <c r="C310" s="33" t="s">
        <v>14</v>
      </c>
      <c r="D310" s="34">
        <v>15600</v>
      </c>
      <c r="E310" s="34">
        <v>17800</v>
      </c>
      <c r="F310" s="34">
        <v>20040</v>
      </c>
      <c r="G310" s="34">
        <v>22240</v>
      </c>
      <c r="H310" s="34">
        <v>24040</v>
      </c>
      <c r="I310" s="34">
        <v>25800</v>
      </c>
      <c r="J310" s="34">
        <v>27600</v>
      </c>
      <c r="K310" s="34">
        <v>29360</v>
      </c>
    </row>
    <row r="311" spans="1:11">
      <c r="A311" t="str">
        <f t="shared" si="4"/>
        <v>1/1/2009 - 5/13/2010Goliad50</v>
      </c>
      <c r="B311" t="s">
        <v>88</v>
      </c>
      <c r="C311" s="33" t="s">
        <v>15</v>
      </c>
      <c r="D311" s="34">
        <v>19500</v>
      </c>
      <c r="E311" s="34">
        <v>22250</v>
      </c>
      <c r="F311" s="34">
        <v>25050</v>
      </c>
      <c r="G311" s="34">
        <v>27800</v>
      </c>
      <c r="H311" s="34">
        <v>30050</v>
      </c>
      <c r="I311" s="34">
        <v>32250</v>
      </c>
      <c r="J311" s="34">
        <v>34500</v>
      </c>
      <c r="K311" s="34">
        <v>36700</v>
      </c>
    </row>
    <row r="312" spans="1:11">
      <c r="A312" t="str">
        <f t="shared" si="4"/>
        <v>1/1/2009 - 5/13/2010Goliad60</v>
      </c>
      <c r="B312" t="s">
        <v>88</v>
      </c>
      <c r="C312" s="33" t="s">
        <v>16</v>
      </c>
      <c r="D312" s="34">
        <v>23400</v>
      </c>
      <c r="E312" s="34">
        <v>26700</v>
      </c>
      <c r="F312" s="34">
        <v>30060</v>
      </c>
      <c r="G312" s="34">
        <v>33360</v>
      </c>
      <c r="H312" s="34">
        <v>36060</v>
      </c>
      <c r="I312" s="34">
        <v>38700</v>
      </c>
      <c r="J312" s="34">
        <v>41400</v>
      </c>
      <c r="K312" s="34">
        <v>44040</v>
      </c>
    </row>
    <row r="313" spans="1:11">
      <c r="A313" t="str">
        <f t="shared" si="4"/>
        <v>1/1/2009 - 5/13/2010Goliad80</v>
      </c>
      <c r="B313" t="s">
        <v>88</v>
      </c>
      <c r="C313" s="33" t="s">
        <v>17</v>
      </c>
      <c r="D313" s="34">
        <v>31200</v>
      </c>
      <c r="E313" s="34">
        <v>35600</v>
      </c>
      <c r="F313" s="34">
        <v>40080</v>
      </c>
      <c r="G313" s="34">
        <v>44480</v>
      </c>
      <c r="H313" s="34">
        <v>48080</v>
      </c>
      <c r="I313" s="34">
        <v>51600</v>
      </c>
      <c r="J313" s="34">
        <v>55200</v>
      </c>
      <c r="K313" s="34">
        <v>58720</v>
      </c>
    </row>
    <row r="314" spans="1:11">
      <c r="A314" t="str">
        <f t="shared" si="4"/>
        <v>1/1/2009 - 5/13/2010Victoria30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1/1/2009 - 5/13/2010Victoria40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1/1/2009 - 5/13/2010Victoria50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1/1/2009 - 5/13/2010Victoria60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1/1/2009 - 5/13/2010Victoria80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1/1/2009 - 5/13/2010McLennan30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1/1/2009 - 5/13/2010McLennan40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1/1/2009 - 5/13/2010McLennan50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1/1/2009 - 5/13/2010McLennan60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1/1/2009 - 5/13/2010McLennan80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1/1/2009 - 5/13/2010Archer30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1/1/2009 - 5/13/2010Archer40</v>
      </c>
      <c r="B325" t="s">
        <v>92</v>
      </c>
      <c r="C325" s="33" t="s">
        <v>14</v>
      </c>
      <c r="D325" s="34">
        <v>14920</v>
      </c>
      <c r="E325" s="34">
        <v>17040</v>
      </c>
      <c r="F325" s="34">
        <v>19160</v>
      </c>
      <c r="G325" s="34">
        <v>21280</v>
      </c>
      <c r="H325" s="34">
        <v>23000</v>
      </c>
      <c r="I325" s="34">
        <v>24720</v>
      </c>
      <c r="J325" s="34">
        <v>26400</v>
      </c>
      <c r="K325" s="34">
        <v>28120</v>
      </c>
    </row>
    <row r="326" spans="1:11">
      <c r="A326" t="str">
        <f t="shared" si="5"/>
        <v>1/1/2009 - 5/13/2010Archer50</v>
      </c>
      <c r="B326" t="s">
        <v>92</v>
      </c>
      <c r="C326" s="33" t="s">
        <v>15</v>
      </c>
      <c r="D326" s="34">
        <v>18650</v>
      </c>
      <c r="E326" s="34">
        <v>21300</v>
      </c>
      <c r="F326" s="34">
        <v>23950</v>
      </c>
      <c r="G326" s="34">
        <v>26600</v>
      </c>
      <c r="H326" s="34">
        <v>28750</v>
      </c>
      <c r="I326" s="34">
        <v>30900</v>
      </c>
      <c r="J326" s="34">
        <v>33000</v>
      </c>
      <c r="K326" s="34">
        <v>35150</v>
      </c>
    </row>
    <row r="327" spans="1:11">
      <c r="A327" t="str">
        <f t="shared" si="5"/>
        <v>1/1/2009 - 5/13/2010Archer60</v>
      </c>
      <c r="B327" t="s">
        <v>92</v>
      </c>
      <c r="C327" s="33" t="s">
        <v>16</v>
      </c>
      <c r="D327" s="34">
        <v>22380</v>
      </c>
      <c r="E327" s="34">
        <v>25560</v>
      </c>
      <c r="F327" s="34">
        <v>28740</v>
      </c>
      <c r="G327" s="34">
        <v>31920</v>
      </c>
      <c r="H327" s="34">
        <v>34500</v>
      </c>
      <c r="I327" s="34">
        <v>37080</v>
      </c>
      <c r="J327" s="34">
        <v>39600</v>
      </c>
      <c r="K327" s="34">
        <v>42180</v>
      </c>
    </row>
    <row r="328" spans="1:11">
      <c r="A328" t="str">
        <f t="shared" si="5"/>
        <v>1/1/2009 - 5/13/2010Archer80</v>
      </c>
      <c r="B328" t="s">
        <v>92</v>
      </c>
      <c r="C328" s="33" t="s">
        <v>17</v>
      </c>
      <c r="D328" s="34">
        <v>29840</v>
      </c>
      <c r="E328" s="34">
        <v>34080</v>
      </c>
      <c r="F328" s="34">
        <v>38320</v>
      </c>
      <c r="G328" s="34">
        <v>42560</v>
      </c>
      <c r="H328" s="34">
        <v>46000</v>
      </c>
      <c r="I328" s="34">
        <v>49440</v>
      </c>
      <c r="J328" s="34">
        <v>52800</v>
      </c>
      <c r="K328" s="34">
        <v>56240</v>
      </c>
    </row>
    <row r="329" spans="1:11">
      <c r="A329" t="str">
        <f t="shared" si="5"/>
        <v>1/1/2009 - 5/13/2010Clay30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1/1/2009 - 5/13/2010Clay40</v>
      </c>
      <c r="B330" t="s">
        <v>93</v>
      </c>
      <c r="C330" s="33" t="s">
        <v>14</v>
      </c>
      <c r="D330" s="34">
        <v>14920</v>
      </c>
      <c r="E330" s="34">
        <v>17040</v>
      </c>
      <c r="F330" s="34">
        <v>19160</v>
      </c>
      <c r="G330" s="34">
        <v>21280</v>
      </c>
      <c r="H330" s="34">
        <v>23000</v>
      </c>
      <c r="I330" s="34">
        <v>24720</v>
      </c>
      <c r="J330" s="34">
        <v>26400</v>
      </c>
      <c r="K330" s="34">
        <v>28120</v>
      </c>
    </row>
    <row r="331" spans="1:11">
      <c r="A331" t="str">
        <f t="shared" si="5"/>
        <v>1/1/2009 - 5/13/2010Clay50</v>
      </c>
      <c r="B331" t="s">
        <v>93</v>
      </c>
      <c r="C331" s="33" t="s">
        <v>15</v>
      </c>
      <c r="D331" s="34">
        <v>18650</v>
      </c>
      <c r="E331" s="34">
        <v>21300</v>
      </c>
      <c r="F331" s="34">
        <v>23950</v>
      </c>
      <c r="G331" s="34">
        <v>26600</v>
      </c>
      <c r="H331" s="34">
        <v>28750</v>
      </c>
      <c r="I331" s="34">
        <v>30900</v>
      </c>
      <c r="J331" s="34">
        <v>33000</v>
      </c>
      <c r="K331" s="34">
        <v>35150</v>
      </c>
    </row>
    <row r="332" spans="1:11">
      <c r="A332" t="str">
        <f t="shared" si="5"/>
        <v>1/1/2009 - 5/13/2010Clay60</v>
      </c>
      <c r="B332" t="s">
        <v>93</v>
      </c>
      <c r="C332" s="33" t="s">
        <v>16</v>
      </c>
      <c r="D332" s="34">
        <v>22380</v>
      </c>
      <c r="E332" s="34">
        <v>25560</v>
      </c>
      <c r="F332" s="34">
        <v>28740</v>
      </c>
      <c r="G332" s="34">
        <v>31920</v>
      </c>
      <c r="H332" s="34">
        <v>34500</v>
      </c>
      <c r="I332" s="34">
        <v>37080</v>
      </c>
      <c r="J332" s="34">
        <v>39600</v>
      </c>
      <c r="K332" s="34">
        <v>42180</v>
      </c>
    </row>
    <row r="333" spans="1:11">
      <c r="A333" t="str">
        <f t="shared" si="5"/>
        <v>1/1/2009 - 5/13/2010Clay80</v>
      </c>
      <c r="B333" t="s">
        <v>93</v>
      </c>
      <c r="C333" s="33" t="s">
        <v>17</v>
      </c>
      <c r="D333" s="34">
        <v>29840</v>
      </c>
      <c r="E333" s="34">
        <v>34080</v>
      </c>
      <c r="F333" s="34">
        <v>38320</v>
      </c>
      <c r="G333" s="34">
        <v>42560</v>
      </c>
      <c r="H333" s="34">
        <v>46000</v>
      </c>
      <c r="I333" s="34">
        <v>49440</v>
      </c>
      <c r="J333" s="34">
        <v>52800</v>
      </c>
      <c r="K333" s="34">
        <v>56240</v>
      </c>
    </row>
    <row r="334" spans="1:11">
      <c r="A334" t="str">
        <f t="shared" si="5"/>
        <v>1/1/2009 - 5/13/2010Wichita30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1/1/2009 - 5/13/2010Wichita40</v>
      </c>
      <c r="B335" t="s">
        <v>94</v>
      </c>
      <c r="C335" s="33" t="s">
        <v>14</v>
      </c>
      <c r="D335" s="34">
        <v>14920</v>
      </c>
      <c r="E335" s="34">
        <v>17040</v>
      </c>
      <c r="F335" s="34">
        <v>19160</v>
      </c>
      <c r="G335" s="34">
        <v>21280</v>
      </c>
      <c r="H335" s="34">
        <v>23000</v>
      </c>
      <c r="I335" s="34">
        <v>24720</v>
      </c>
      <c r="J335" s="34">
        <v>26400</v>
      </c>
      <c r="K335" s="34">
        <v>28120</v>
      </c>
    </row>
    <row r="336" spans="1:11">
      <c r="A336" t="str">
        <f t="shared" si="5"/>
        <v>1/1/2009 - 5/13/2010Wichita50</v>
      </c>
      <c r="B336" t="s">
        <v>94</v>
      </c>
      <c r="C336" s="33" t="s">
        <v>15</v>
      </c>
      <c r="D336" s="34">
        <v>18650</v>
      </c>
      <c r="E336" s="34">
        <v>21300</v>
      </c>
      <c r="F336" s="34">
        <v>23950</v>
      </c>
      <c r="G336" s="34">
        <v>26600</v>
      </c>
      <c r="H336" s="34">
        <v>28750</v>
      </c>
      <c r="I336" s="34">
        <v>30900</v>
      </c>
      <c r="J336" s="34">
        <v>33000</v>
      </c>
      <c r="K336" s="34">
        <v>35150</v>
      </c>
    </row>
    <row r="337" spans="1:11">
      <c r="A337" t="str">
        <f t="shared" si="5"/>
        <v>1/1/2009 - 5/13/2010Wichita60</v>
      </c>
      <c r="B337" t="s">
        <v>94</v>
      </c>
      <c r="C337" s="33" t="s">
        <v>16</v>
      </c>
      <c r="D337" s="34">
        <v>22380</v>
      </c>
      <c r="E337" s="34">
        <v>25560</v>
      </c>
      <c r="F337" s="34">
        <v>28740</v>
      </c>
      <c r="G337" s="34">
        <v>31920</v>
      </c>
      <c r="H337" s="34">
        <v>34500</v>
      </c>
      <c r="I337" s="34">
        <v>37080</v>
      </c>
      <c r="J337" s="34">
        <v>39600</v>
      </c>
      <c r="K337" s="34">
        <v>42180</v>
      </c>
    </row>
    <row r="338" spans="1:11">
      <c r="A338" t="str">
        <f t="shared" si="5"/>
        <v>1/1/2009 - 5/13/2010Wichita80</v>
      </c>
      <c r="B338" t="s">
        <v>94</v>
      </c>
      <c r="C338" s="33" t="s">
        <v>17</v>
      </c>
      <c r="D338" s="34">
        <v>29840</v>
      </c>
      <c r="E338" s="34">
        <v>34080</v>
      </c>
      <c r="F338" s="34">
        <v>38320</v>
      </c>
      <c r="G338" s="34">
        <v>42560</v>
      </c>
      <c r="H338" s="34">
        <v>46000</v>
      </c>
      <c r="I338" s="34">
        <v>49440</v>
      </c>
      <c r="J338" s="34">
        <v>52800</v>
      </c>
      <c r="K338" s="34">
        <v>56240</v>
      </c>
    </row>
    <row r="339" spans="1:11">
      <c r="A339" t="str">
        <f t="shared" si="5"/>
        <v>1/1/2009 - 5/13/2010Anderson30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1/1/2009 - 5/13/2010Anderson40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1/1/2009 - 5/13/2010Anderson50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1/1/2009 - 5/13/2010Anderson60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1/1/2009 - 5/13/2010Anderson80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1/1/2009 - 5/13/2010Andrews30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1/1/2009 - 5/13/2010Andrews40</v>
      </c>
      <c r="B345" t="s">
        <v>96</v>
      </c>
      <c r="C345" s="33" t="s">
        <v>14</v>
      </c>
      <c r="D345" s="34">
        <v>13280</v>
      </c>
      <c r="E345" s="34">
        <v>15160</v>
      </c>
      <c r="F345" s="34">
        <v>17040</v>
      </c>
      <c r="G345" s="34">
        <v>18920</v>
      </c>
      <c r="H345" s="34">
        <v>20440</v>
      </c>
      <c r="I345" s="34">
        <v>21960</v>
      </c>
      <c r="J345" s="34">
        <v>23480</v>
      </c>
      <c r="K345" s="34">
        <v>25000</v>
      </c>
    </row>
    <row r="346" spans="1:11">
      <c r="A346" t="str">
        <f t="shared" si="5"/>
        <v>1/1/2009 - 5/13/2010Andrews50</v>
      </c>
      <c r="B346" t="s">
        <v>96</v>
      </c>
      <c r="C346" s="33" t="s">
        <v>15</v>
      </c>
      <c r="D346" s="34">
        <v>16600</v>
      </c>
      <c r="E346" s="34">
        <v>18950</v>
      </c>
      <c r="F346" s="34">
        <v>21300</v>
      </c>
      <c r="G346" s="34">
        <v>23650</v>
      </c>
      <c r="H346" s="34">
        <v>25550</v>
      </c>
      <c r="I346" s="34">
        <v>27450</v>
      </c>
      <c r="J346" s="34">
        <v>29350</v>
      </c>
      <c r="K346" s="34">
        <v>31250</v>
      </c>
    </row>
    <row r="347" spans="1:11">
      <c r="A347" t="str">
        <f t="shared" si="5"/>
        <v>1/1/2009 - 5/13/2010Andrews60</v>
      </c>
      <c r="B347" t="s">
        <v>96</v>
      </c>
      <c r="C347" s="33" t="s">
        <v>16</v>
      </c>
      <c r="D347" s="34">
        <v>19920</v>
      </c>
      <c r="E347" s="34">
        <v>22740</v>
      </c>
      <c r="F347" s="34">
        <v>25560</v>
      </c>
      <c r="G347" s="34">
        <v>28380</v>
      </c>
      <c r="H347" s="34">
        <v>30660</v>
      </c>
      <c r="I347" s="34">
        <v>32940</v>
      </c>
      <c r="J347" s="34">
        <v>35220</v>
      </c>
      <c r="K347" s="34">
        <v>37500</v>
      </c>
    </row>
    <row r="348" spans="1:11">
      <c r="A348" t="str">
        <f t="shared" si="5"/>
        <v>1/1/2009 - 5/13/2010Andrews80</v>
      </c>
      <c r="B348" t="s">
        <v>96</v>
      </c>
      <c r="C348" s="33" t="s">
        <v>17</v>
      </c>
      <c r="D348" s="34">
        <v>26560</v>
      </c>
      <c r="E348" s="34">
        <v>30320</v>
      </c>
      <c r="F348" s="34">
        <v>34080</v>
      </c>
      <c r="G348" s="34">
        <v>37840</v>
      </c>
      <c r="H348" s="34">
        <v>40880</v>
      </c>
      <c r="I348" s="34">
        <v>43920</v>
      </c>
      <c r="J348" s="34">
        <v>46960</v>
      </c>
      <c r="K348" s="34">
        <v>50000</v>
      </c>
    </row>
    <row r="349" spans="1:11">
      <c r="A349" t="str">
        <f t="shared" si="5"/>
        <v>1/1/2009 - 5/13/2010Angelina30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1/1/2009 - 5/13/2010Angelina40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1/1/2009 - 5/13/2010Angelina50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1/1/2009 - 5/13/2010Angelina60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1/1/2009 - 5/13/2010Angelina80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1/1/2009 - 5/13/2010Aransas30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1/1/2009 - 5/13/2010Aransas40</v>
      </c>
      <c r="B355" t="s">
        <v>98</v>
      </c>
      <c r="C355" s="33" t="s">
        <v>14</v>
      </c>
      <c r="D355" s="34">
        <v>13040</v>
      </c>
      <c r="E355" s="34">
        <v>14880</v>
      </c>
      <c r="F355" s="34">
        <v>16760</v>
      </c>
      <c r="G355" s="34">
        <v>18600</v>
      </c>
      <c r="H355" s="34">
        <v>20120</v>
      </c>
      <c r="I355" s="34">
        <v>21600</v>
      </c>
      <c r="J355" s="34">
        <v>23080</v>
      </c>
      <c r="K355" s="34">
        <v>24560</v>
      </c>
    </row>
    <row r="356" spans="1:11">
      <c r="A356" t="str">
        <f t="shared" si="5"/>
        <v>1/1/2009 - 5/13/2010Aransas50</v>
      </c>
      <c r="B356" t="s">
        <v>98</v>
      </c>
      <c r="C356" s="33" t="s">
        <v>15</v>
      </c>
      <c r="D356" s="34">
        <v>16300</v>
      </c>
      <c r="E356" s="34">
        <v>18600</v>
      </c>
      <c r="F356" s="34">
        <v>20950</v>
      </c>
      <c r="G356" s="34">
        <v>23250</v>
      </c>
      <c r="H356" s="34">
        <v>25150</v>
      </c>
      <c r="I356" s="34">
        <v>27000</v>
      </c>
      <c r="J356" s="34">
        <v>28850</v>
      </c>
      <c r="K356" s="34">
        <v>30700</v>
      </c>
    </row>
    <row r="357" spans="1:11">
      <c r="A357" t="str">
        <f t="shared" si="5"/>
        <v>1/1/2009 - 5/13/2010Aransas60</v>
      </c>
      <c r="B357" t="s">
        <v>98</v>
      </c>
      <c r="C357" s="33" t="s">
        <v>16</v>
      </c>
      <c r="D357" s="34">
        <v>19560</v>
      </c>
      <c r="E357" s="34">
        <v>22320</v>
      </c>
      <c r="F357" s="34">
        <v>25140</v>
      </c>
      <c r="G357" s="34">
        <v>27900</v>
      </c>
      <c r="H357" s="34">
        <v>30180</v>
      </c>
      <c r="I357" s="34">
        <v>32400</v>
      </c>
      <c r="J357" s="34">
        <v>34620</v>
      </c>
      <c r="K357" s="34">
        <v>36840</v>
      </c>
    </row>
    <row r="358" spans="1:11">
      <c r="A358" t="str">
        <f t="shared" si="5"/>
        <v>1/1/2009 - 5/13/2010Aransas80</v>
      </c>
      <c r="B358" t="s">
        <v>98</v>
      </c>
      <c r="C358" s="33" t="s">
        <v>17</v>
      </c>
      <c r="D358" s="34">
        <v>26080</v>
      </c>
      <c r="E358" s="34">
        <v>29760</v>
      </c>
      <c r="F358" s="34">
        <v>33520</v>
      </c>
      <c r="G358" s="34">
        <v>37200</v>
      </c>
      <c r="H358" s="34">
        <v>40240</v>
      </c>
      <c r="I358" s="34">
        <v>43200</v>
      </c>
      <c r="J358" s="34">
        <v>46160</v>
      </c>
      <c r="K358" s="34">
        <v>49120</v>
      </c>
    </row>
    <row r="359" spans="1:11">
      <c r="A359" t="str">
        <f t="shared" si="5"/>
        <v>1/1/2009 - 5/13/2010Atascosa30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1/1/2009 - 5/13/2010Atascosa40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1/1/2009 - 5/13/2010Atascosa50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1/1/2009 - 5/13/2010Atascosa60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1/1/2009 - 5/13/2010Atascosa80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1/1/2009 - 5/13/2010Austin30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1/1/2009 - 5/13/2010Austin40</v>
      </c>
      <c r="B365" t="s">
        <v>100</v>
      </c>
      <c r="C365" s="33" t="s">
        <v>14</v>
      </c>
      <c r="D365" s="34">
        <v>16600</v>
      </c>
      <c r="E365" s="34">
        <v>18960</v>
      </c>
      <c r="F365" s="34">
        <v>21320</v>
      </c>
      <c r="G365" s="34">
        <v>23680</v>
      </c>
      <c r="H365" s="34">
        <v>25600</v>
      </c>
      <c r="I365" s="34">
        <v>27480</v>
      </c>
      <c r="J365" s="34">
        <v>29400</v>
      </c>
      <c r="K365" s="34">
        <v>31280</v>
      </c>
    </row>
    <row r="366" spans="1:11">
      <c r="A366" t="str">
        <f t="shared" si="5"/>
        <v>1/1/2009 - 5/13/2010Austin50</v>
      </c>
      <c r="B366" t="s">
        <v>100</v>
      </c>
      <c r="C366" s="33" t="s">
        <v>15</v>
      </c>
      <c r="D366" s="34">
        <v>20750</v>
      </c>
      <c r="E366" s="34">
        <v>23700</v>
      </c>
      <c r="F366" s="34">
        <v>26650</v>
      </c>
      <c r="G366" s="34">
        <v>29600</v>
      </c>
      <c r="H366" s="34">
        <v>32000</v>
      </c>
      <c r="I366" s="34">
        <v>34350</v>
      </c>
      <c r="J366" s="34">
        <v>36750</v>
      </c>
      <c r="K366" s="34">
        <v>39100</v>
      </c>
    </row>
    <row r="367" spans="1:11">
      <c r="A367" t="str">
        <f t="shared" si="5"/>
        <v>1/1/2009 - 5/13/2010Austin60</v>
      </c>
      <c r="B367" t="s">
        <v>100</v>
      </c>
      <c r="C367" s="33" t="s">
        <v>16</v>
      </c>
      <c r="D367" s="34">
        <v>24900</v>
      </c>
      <c r="E367" s="34">
        <v>28440</v>
      </c>
      <c r="F367" s="34">
        <v>31980</v>
      </c>
      <c r="G367" s="34">
        <v>35520</v>
      </c>
      <c r="H367" s="34">
        <v>38400</v>
      </c>
      <c r="I367" s="34">
        <v>41220</v>
      </c>
      <c r="J367" s="34">
        <v>44100</v>
      </c>
      <c r="K367" s="34">
        <v>46920</v>
      </c>
    </row>
    <row r="368" spans="1:11">
      <c r="A368" t="str">
        <f t="shared" si="5"/>
        <v>1/1/2009 - 5/13/2010Austin80</v>
      </c>
      <c r="B368" t="s">
        <v>100</v>
      </c>
      <c r="C368" s="33" t="s">
        <v>17</v>
      </c>
      <c r="D368" s="34">
        <v>33200</v>
      </c>
      <c r="E368" s="34">
        <v>37920</v>
      </c>
      <c r="F368" s="34">
        <v>42640</v>
      </c>
      <c r="G368" s="34">
        <v>47360</v>
      </c>
      <c r="H368" s="34">
        <v>51200</v>
      </c>
      <c r="I368" s="34">
        <v>54960</v>
      </c>
      <c r="J368" s="34">
        <v>58800</v>
      </c>
      <c r="K368" s="34">
        <v>62560</v>
      </c>
    </row>
    <row r="369" spans="1:11">
      <c r="A369" t="str">
        <f t="shared" si="5"/>
        <v>1/1/2009 - 5/13/2010Bailey30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1/1/2009 - 5/13/2010Bailey40</v>
      </c>
      <c r="B370" t="s">
        <v>101</v>
      </c>
      <c r="C370" s="33" t="s">
        <v>14</v>
      </c>
      <c r="D370" s="34">
        <v>13040</v>
      </c>
      <c r="E370" s="34">
        <v>14880</v>
      </c>
      <c r="F370" s="34">
        <v>16760</v>
      </c>
      <c r="G370" s="34">
        <v>18600</v>
      </c>
      <c r="H370" s="34">
        <v>20120</v>
      </c>
      <c r="I370" s="34">
        <v>21600</v>
      </c>
      <c r="J370" s="34">
        <v>23080</v>
      </c>
      <c r="K370" s="34">
        <v>24560</v>
      </c>
    </row>
    <row r="371" spans="1:11">
      <c r="A371" t="str">
        <f t="shared" si="5"/>
        <v>1/1/2009 - 5/13/2010Bailey50</v>
      </c>
      <c r="B371" t="s">
        <v>101</v>
      </c>
      <c r="C371" s="33" t="s">
        <v>15</v>
      </c>
      <c r="D371" s="34">
        <v>16300</v>
      </c>
      <c r="E371" s="34">
        <v>18600</v>
      </c>
      <c r="F371" s="34">
        <v>20950</v>
      </c>
      <c r="G371" s="34">
        <v>23250</v>
      </c>
      <c r="H371" s="34">
        <v>25150</v>
      </c>
      <c r="I371" s="34">
        <v>27000</v>
      </c>
      <c r="J371" s="34">
        <v>28850</v>
      </c>
      <c r="K371" s="34">
        <v>30700</v>
      </c>
    </row>
    <row r="372" spans="1:11">
      <c r="A372" t="str">
        <f t="shared" si="5"/>
        <v>1/1/2009 - 5/13/2010Bailey60</v>
      </c>
      <c r="B372" t="s">
        <v>101</v>
      </c>
      <c r="C372" s="33" t="s">
        <v>16</v>
      </c>
      <c r="D372" s="34">
        <v>19560</v>
      </c>
      <c r="E372" s="34">
        <v>22320</v>
      </c>
      <c r="F372" s="34">
        <v>25140</v>
      </c>
      <c r="G372" s="34">
        <v>27900</v>
      </c>
      <c r="H372" s="34">
        <v>30180</v>
      </c>
      <c r="I372" s="34">
        <v>32400</v>
      </c>
      <c r="J372" s="34">
        <v>34620</v>
      </c>
      <c r="K372" s="34">
        <v>36840</v>
      </c>
    </row>
    <row r="373" spans="1:11">
      <c r="A373" t="str">
        <f t="shared" si="5"/>
        <v>1/1/2009 - 5/13/2010Bailey80</v>
      </c>
      <c r="B373" t="s">
        <v>101</v>
      </c>
      <c r="C373" s="33" t="s">
        <v>17</v>
      </c>
      <c r="D373" s="34">
        <v>26080</v>
      </c>
      <c r="E373" s="34">
        <v>29760</v>
      </c>
      <c r="F373" s="34">
        <v>33520</v>
      </c>
      <c r="G373" s="34">
        <v>37200</v>
      </c>
      <c r="H373" s="34">
        <v>40240</v>
      </c>
      <c r="I373" s="34">
        <v>43200</v>
      </c>
      <c r="J373" s="34">
        <v>46160</v>
      </c>
      <c r="K373" s="34">
        <v>49120</v>
      </c>
    </row>
    <row r="374" spans="1:11">
      <c r="A374" t="str">
        <f t="shared" si="5"/>
        <v>1/1/2009 - 5/13/2010Baylor30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1/1/2009 - 5/13/2010Baylor40</v>
      </c>
      <c r="B375" t="s">
        <v>102</v>
      </c>
      <c r="C375" s="33" t="s">
        <v>14</v>
      </c>
      <c r="D375" s="34">
        <v>13040</v>
      </c>
      <c r="E375" s="34">
        <v>14880</v>
      </c>
      <c r="F375" s="34">
        <v>16760</v>
      </c>
      <c r="G375" s="34">
        <v>18600</v>
      </c>
      <c r="H375" s="34">
        <v>20120</v>
      </c>
      <c r="I375" s="34">
        <v>21600</v>
      </c>
      <c r="J375" s="34">
        <v>23080</v>
      </c>
      <c r="K375" s="34">
        <v>24560</v>
      </c>
    </row>
    <row r="376" spans="1:11">
      <c r="A376" t="str">
        <f t="shared" si="5"/>
        <v>1/1/2009 - 5/13/2010Baylor50</v>
      </c>
      <c r="B376" t="s">
        <v>102</v>
      </c>
      <c r="C376" s="33" t="s">
        <v>15</v>
      </c>
      <c r="D376" s="34">
        <v>16300</v>
      </c>
      <c r="E376" s="34">
        <v>18600</v>
      </c>
      <c r="F376" s="34">
        <v>20950</v>
      </c>
      <c r="G376" s="34">
        <v>23250</v>
      </c>
      <c r="H376" s="34">
        <v>25150</v>
      </c>
      <c r="I376" s="34">
        <v>27000</v>
      </c>
      <c r="J376" s="34">
        <v>28850</v>
      </c>
      <c r="K376" s="34">
        <v>30700</v>
      </c>
    </row>
    <row r="377" spans="1:11">
      <c r="A377" t="str">
        <f t="shared" si="5"/>
        <v>1/1/2009 - 5/13/2010Baylor60</v>
      </c>
      <c r="B377" t="s">
        <v>102</v>
      </c>
      <c r="C377" s="33" t="s">
        <v>16</v>
      </c>
      <c r="D377" s="34">
        <v>19560</v>
      </c>
      <c r="E377" s="34">
        <v>22320</v>
      </c>
      <c r="F377" s="34">
        <v>25140</v>
      </c>
      <c r="G377" s="34">
        <v>27900</v>
      </c>
      <c r="H377" s="34">
        <v>30180</v>
      </c>
      <c r="I377" s="34">
        <v>32400</v>
      </c>
      <c r="J377" s="34">
        <v>34620</v>
      </c>
      <c r="K377" s="34">
        <v>36840</v>
      </c>
    </row>
    <row r="378" spans="1:11">
      <c r="A378" t="str">
        <f t="shared" si="5"/>
        <v>1/1/2009 - 5/13/2010Baylor80</v>
      </c>
      <c r="B378" t="s">
        <v>102</v>
      </c>
      <c r="C378" s="33" t="s">
        <v>17</v>
      </c>
      <c r="D378" s="34">
        <v>26080</v>
      </c>
      <c r="E378" s="34">
        <v>29760</v>
      </c>
      <c r="F378" s="34">
        <v>33520</v>
      </c>
      <c r="G378" s="34">
        <v>37200</v>
      </c>
      <c r="H378" s="34">
        <v>40240</v>
      </c>
      <c r="I378" s="34">
        <v>43200</v>
      </c>
      <c r="J378" s="34">
        <v>46160</v>
      </c>
      <c r="K378" s="34">
        <v>49120</v>
      </c>
    </row>
    <row r="379" spans="1:11">
      <c r="A379" t="str">
        <f t="shared" si="5"/>
        <v>1/1/2009 - 5/13/2010Bee30</v>
      </c>
      <c r="B379" s="32" t="s">
        <v>103</v>
      </c>
      <c r="C379" s="33" t="s">
        <v>13</v>
      </c>
      <c r="D379" s="34">
        <v>9780</v>
      </c>
      <c r="E379" s="34">
        <v>11160</v>
      </c>
      <c r="F379" s="34">
        <v>12570</v>
      </c>
      <c r="G379" s="34">
        <v>13950</v>
      </c>
      <c r="H379" s="34">
        <v>15090</v>
      </c>
      <c r="I379" s="34">
        <v>16200</v>
      </c>
      <c r="J379" s="34">
        <v>17310</v>
      </c>
      <c r="K379" s="34">
        <v>18420</v>
      </c>
    </row>
    <row r="380" spans="1:11">
      <c r="A380" t="str">
        <f t="shared" si="5"/>
        <v>1/1/2009 - 5/13/2010Bee40</v>
      </c>
      <c r="B380" t="s">
        <v>103</v>
      </c>
      <c r="C380" s="33" t="s">
        <v>14</v>
      </c>
      <c r="D380" s="34">
        <v>13040</v>
      </c>
      <c r="E380" s="34">
        <v>14880</v>
      </c>
      <c r="F380" s="34">
        <v>16760</v>
      </c>
      <c r="G380" s="34">
        <v>18600</v>
      </c>
      <c r="H380" s="34">
        <v>20120</v>
      </c>
      <c r="I380" s="34">
        <v>21600</v>
      </c>
      <c r="J380" s="34">
        <v>23080</v>
      </c>
      <c r="K380" s="34">
        <v>24560</v>
      </c>
    </row>
    <row r="381" spans="1:11">
      <c r="A381" t="str">
        <f t="shared" si="5"/>
        <v>1/1/2009 - 5/13/2010Bee50</v>
      </c>
      <c r="B381" t="s">
        <v>103</v>
      </c>
      <c r="C381" s="33" t="s">
        <v>15</v>
      </c>
      <c r="D381" s="34">
        <v>16300</v>
      </c>
      <c r="E381" s="34">
        <v>18600</v>
      </c>
      <c r="F381" s="34">
        <v>20950</v>
      </c>
      <c r="G381" s="34">
        <v>23250</v>
      </c>
      <c r="H381" s="34">
        <v>25150</v>
      </c>
      <c r="I381" s="34">
        <v>27000</v>
      </c>
      <c r="J381" s="34">
        <v>28850</v>
      </c>
      <c r="K381" s="34">
        <v>30700</v>
      </c>
    </row>
    <row r="382" spans="1:11">
      <c r="A382" t="str">
        <f t="shared" si="5"/>
        <v>1/1/2009 - 5/13/2010Bee60</v>
      </c>
      <c r="B382" t="s">
        <v>103</v>
      </c>
      <c r="C382" s="33" t="s">
        <v>16</v>
      </c>
      <c r="D382" s="34">
        <v>19560</v>
      </c>
      <c r="E382" s="34">
        <v>22320</v>
      </c>
      <c r="F382" s="34">
        <v>25140</v>
      </c>
      <c r="G382" s="34">
        <v>27900</v>
      </c>
      <c r="H382" s="34">
        <v>30180</v>
      </c>
      <c r="I382" s="34">
        <v>32400</v>
      </c>
      <c r="J382" s="34">
        <v>34620</v>
      </c>
      <c r="K382" s="34">
        <v>36840</v>
      </c>
    </row>
    <row r="383" spans="1:11">
      <c r="A383" t="str">
        <f t="shared" si="5"/>
        <v>1/1/2009 - 5/13/2010Bee80</v>
      </c>
      <c r="B383" t="s">
        <v>103</v>
      </c>
      <c r="C383" s="33" t="s">
        <v>17</v>
      </c>
      <c r="D383" s="34">
        <v>26080</v>
      </c>
      <c r="E383" s="34">
        <v>29760</v>
      </c>
      <c r="F383" s="34">
        <v>33520</v>
      </c>
      <c r="G383" s="34">
        <v>37200</v>
      </c>
      <c r="H383" s="34">
        <v>40240</v>
      </c>
      <c r="I383" s="34">
        <v>43200</v>
      </c>
      <c r="J383" s="34">
        <v>46160</v>
      </c>
      <c r="K383" s="34">
        <v>49120</v>
      </c>
    </row>
    <row r="384" spans="1:11">
      <c r="A384" t="str">
        <f t="shared" si="5"/>
        <v>1/1/2009 - 5/13/2010Blanco30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1/1/2009 - 5/13/2010Blanco40</v>
      </c>
      <c r="B385" t="s">
        <v>104</v>
      </c>
      <c r="C385" s="33" t="s">
        <v>14</v>
      </c>
      <c r="D385" s="34">
        <v>16240</v>
      </c>
      <c r="E385" s="34">
        <v>18560</v>
      </c>
      <c r="F385" s="34">
        <v>20880</v>
      </c>
      <c r="G385" s="34">
        <v>23200</v>
      </c>
      <c r="H385" s="34">
        <v>25080</v>
      </c>
      <c r="I385" s="34">
        <v>26920</v>
      </c>
      <c r="J385" s="34">
        <v>28800</v>
      </c>
      <c r="K385" s="34">
        <v>30640</v>
      </c>
    </row>
    <row r="386" spans="1:11">
      <c r="A386" t="str">
        <f t="shared" si="5"/>
        <v>1/1/2009 - 5/13/2010Blanco50</v>
      </c>
      <c r="B386" t="s">
        <v>104</v>
      </c>
      <c r="C386" s="33" t="s">
        <v>15</v>
      </c>
      <c r="D386" s="34">
        <v>20300</v>
      </c>
      <c r="E386" s="34">
        <v>23200</v>
      </c>
      <c r="F386" s="34">
        <v>26100</v>
      </c>
      <c r="G386" s="34">
        <v>29000</v>
      </c>
      <c r="H386" s="34">
        <v>31350</v>
      </c>
      <c r="I386" s="34">
        <v>33650</v>
      </c>
      <c r="J386" s="34">
        <v>36000</v>
      </c>
      <c r="K386" s="34">
        <v>38300</v>
      </c>
    </row>
    <row r="387" spans="1:11">
      <c r="A387" t="str">
        <f t="shared" si="5"/>
        <v>1/1/2009 - 5/13/2010Blanco60</v>
      </c>
      <c r="B387" t="s">
        <v>104</v>
      </c>
      <c r="C387" s="33" t="s">
        <v>16</v>
      </c>
      <c r="D387" s="34">
        <v>24360</v>
      </c>
      <c r="E387" s="34">
        <v>27840</v>
      </c>
      <c r="F387" s="34">
        <v>31320</v>
      </c>
      <c r="G387" s="34">
        <v>34800</v>
      </c>
      <c r="H387" s="34">
        <v>37620</v>
      </c>
      <c r="I387" s="34">
        <v>40380</v>
      </c>
      <c r="J387" s="34">
        <v>43200</v>
      </c>
      <c r="K387" s="34">
        <v>45960</v>
      </c>
    </row>
    <row r="388" spans="1:11">
      <c r="A388" t="str">
        <f t="shared" si="5"/>
        <v>1/1/2009 - 5/13/2010Blanco80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1/1/2009 - 5/13/2010Borden30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1/1/2009 - 5/13/2010Borden40</v>
      </c>
      <c r="B390" t="s">
        <v>105</v>
      </c>
      <c r="C390" s="33" t="s">
        <v>14</v>
      </c>
      <c r="D390" s="34">
        <v>13080</v>
      </c>
      <c r="E390" s="34">
        <v>14920</v>
      </c>
      <c r="F390" s="34">
        <v>16800</v>
      </c>
      <c r="G390" s="34">
        <v>18640</v>
      </c>
      <c r="H390" s="34">
        <v>20160</v>
      </c>
      <c r="I390" s="34">
        <v>21640</v>
      </c>
      <c r="J390" s="34">
        <v>23120</v>
      </c>
      <c r="K390" s="34">
        <v>24640</v>
      </c>
    </row>
    <row r="391" spans="1:11">
      <c r="A391" t="str">
        <f t="shared" si="6"/>
        <v>1/1/2009 - 5/13/2010Borden50</v>
      </c>
      <c r="B391" t="s">
        <v>105</v>
      </c>
      <c r="C391" s="33" t="s">
        <v>15</v>
      </c>
      <c r="D391" s="34">
        <v>16350</v>
      </c>
      <c r="E391" s="34">
        <v>18650</v>
      </c>
      <c r="F391" s="34">
        <v>21000</v>
      </c>
      <c r="G391" s="34">
        <v>23300</v>
      </c>
      <c r="H391" s="34">
        <v>25200</v>
      </c>
      <c r="I391" s="34">
        <v>27050</v>
      </c>
      <c r="J391" s="34">
        <v>28900</v>
      </c>
      <c r="K391" s="34">
        <v>30800</v>
      </c>
    </row>
    <row r="392" spans="1:11">
      <c r="A392" t="str">
        <f t="shared" si="6"/>
        <v>1/1/2009 - 5/13/2010Borden60</v>
      </c>
      <c r="B392" t="s">
        <v>105</v>
      </c>
      <c r="C392" s="33" t="s">
        <v>16</v>
      </c>
      <c r="D392" s="34">
        <v>19620</v>
      </c>
      <c r="E392" s="34">
        <v>22380</v>
      </c>
      <c r="F392" s="34">
        <v>25200</v>
      </c>
      <c r="G392" s="34">
        <v>27960</v>
      </c>
      <c r="H392" s="34">
        <v>30240</v>
      </c>
      <c r="I392" s="34">
        <v>32460</v>
      </c>
      <c r="J392" s="34">
        <v>34680</v>
      </c>
      <c r="K392" s="34">
        <v>36960</v>
      </c>
    </row>
    <row r="393" spans="1:11">
      <c r="A393" t="str">
        <f t="shared" si="6"/>
        <v>1/1/2009 - 5/13/2010Borden80</v>
      </c>
      <c r="B393" t="s">
        <v>105</v>
      </c>
      <c r="C393" s="33" t="s">
        <v>17</v>
      </c>
      <c r="D393" s="34">
        <v>26160</v>
      </c>
      <c r="E393" s="34">
        <v>29840</v>
      </c>
      <c r="F393" s="34">
        <v>33600</v>
      </c>
      <c r="G393" s="34">
        <v>37280</v>
      </c>
      <c r="H393" s="34">
        <v>40320</v>
      </c>
      <c r="I393" s="34">
        <v>43280</v>
      </c>
      <c r="J393" s="34">
        <v>46240</v>
      </c>
      <c r="K393" s="34">
        <v>49280</v>
      </c>
    </row>
    <row r="394" spans="1:11">
      <c r="A394" t="str">
        <f t="shared" si="6"/>
        <v>1/1/2009 - 5/13/2010Bosque30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1/1/2009 - 5/13/2010Bosque40</v>
      </c>
      <c r="B395" t="s">
        <v>106</v>
      </c>
      <c r="C395" s="33" t="s">
        <v>14</v>
      </c>
      <c r="D395" s="34">
        <v>14560</v>
      </c>
      <c r="E395" s="34">
        <v>16640</v>
      </c>
      <c r="F395" s="34">
        <v>18720</v>
      </c>
      <c r="G395" s="34">
        <v>20800</v>
      </c>
      <c r="H395" s="34">
        <v>22480</v>
      </c>
      <c r="I395" s="34">
        <v>24160</v>
      </c>
      <c r="J395" s="34">
        <v>25800</v>
      </c>
      <c r="K395" s="34">
        <v>27480</v>
      </c>
    </row>
    <row r="396" spans="1:11">
      <c r="A396" t="str">
        <f t="shared" si="6"/>
        <v>1/1/2009 - 5/13/2010Bosque50</v>
      </c>
      <c r="B396" t="s">
        <v>106</v>
      </c>
      <c r="C396" s="33" t="s">
        <v>15</v>
      </c>
      <c r="D396" s="34">
        <v>18200</v>
      </c>
      <c r="E396" s="34">
        <v>20800</v>
      </c>
      <c r="F396" s="34">
        <v>23400</v>
      </c>
      <c r="G396" s="34">
        <v>26000</v>
      </c>
      <c r="H396" s="34">
        <v>28100</v>
      </c>
      <c r="I396" s="34">
        <v>30200</v>
      </c>
      <c r="J396" s="34">
        <v>32250</v>
      </c>
      <c r="K396" s="34">
        <v>34350</v>
      </c>
    </row>
    <row r="397" spans="1:11">
      <c r="A397" t="str">
        <f t="shared" si="6"/>
        <v>1/1/2009 - 5/13/2010Bosque60</v>
      </c>
      <c r="B397" t="s">
        <v>106</v>
      </c>
      <c r="C397" s="33" t="s">
        <v>16</v>
      </c>
      <c r="D397" s="34">
        <v>21840</v>
      </c>
      <c r="E397" s="34">
        <v>24960</v>
      </c>
      <c r="F397" s="34">
        <v>28080</v>
      </c>
      <c r="G397" s="34">
        <v>31200</v>
      </c>
      <c r="H397" s="34">
        <v>33720</v>
      </c>
      <c r="I397" s="34">
        <v>36240</v>
      </c>
      <c r="J397" s="34">
        <v>38700</v>
      </c>
      <c r="K397" s="34">
        <v>41220</v>
      </c>
    </row>
    <row r="398" spans="1:11">
      <c r="A398" t="str">
        <f t="shared" si="6"/>
        <v>1/1/2009 - 5/13/2010Bosque80</v>
      </c>
      <c r="B398" t="s">
        <v>106</v>
      </c>
      <c r="C398" s="33" t="s">
        <v>17</v>
      </c>
      <c r="D398" s="34">
        <v>29120</v>
      </c>
      <c r="E398" s="34">
        <v>33280</v>
      </c>
      <c r="F398" s="34">
        <v>37440</v>
      </c>
      <c r="G398" s="34">
        <v>41600</v>
      </c>
      <c r="H398" s="34">
        <v>44960</v>
      </c>
      <c r="I398" s="34">
        <v>48320</v>
      </c>
      <c r="J398" s="34">
        <v>51600</v>
      </c>
      <c r="K398" s="34">
        <v>54960</v>
      </c>
    </row>
    <row r="399" spans="1:11">
      <c r="A399" t="str">
        <f t="shared" si="6"/>
        <v>1/1/2009 - 5/13/2010Brazoria30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1/1/2009 - 5/13/2010Brazoria40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1/1/2009 - 5/13/2010Brazoria50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1/1/2009 - 5/13/2010Brazoria60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1/1/2009 - 5/13/2010Brazoria80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1/1/2009 - 5/13/2010Brewster30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1/1/2009 - 5/13/2010Brewster40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1/1/2009 - 5/13/2010Brewster50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1/1/2009 - 5/13/2010Brewster60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1/1/2009 - 5/13/2010Brewster80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1/1/2009 - 5/13/2010Briscoe30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1/1/2009 - 5/13/2010Briscoe40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1/1/2009 - 5/13/2010Briscoe50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1/1/2009 - 5/13/2010Briscoe60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1/1/2009 - 5/13/2010Briscoe80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1/1/2009 - 5/13/2010Brooks30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1/1/2009 - 5/13/2010Brooks40</v>
      </c>
      <c r="B415" t="s">
        <v>110</v>
      </c>
      <c r="C415" s="33" t="s">
        <v>14</v>
      </c>
      <c r="D415" s="34">
        <v>13040</v>
      </c>
      <c r="E415" s="34">
        <v>14880</v>
      </c>
      <c r="F415" s="34">
        <v>16760</v>
      </c>
      <c r="G415" s="34">
        <v>18600</v>
      </c>
      <c r="H415" s="34">
        <v>20120</v>
      </c>
      <c r="I415" s="34">
        <v>21600</v>
      </c>
      <c r="J415" s="34">
        <v>23080</v>
      </c>
      <c r="K415" s="34">
        <v>24560</v>
      </c>
    </row>
    <row r="416" spans="1:11">
      <c r="A416" t="str">
        <f t="shared" si="6"/>
        <v>1/1/2009 - 5/13/2010Brooks50</v>
      </c>
      <c r="B416" t="s">
        <v>110</v>
      </c>
      <c r="C416" s="33" t="s">
        <v>15</v>
      </c>
      <c r="D416" s="34">
        <v>16300</v>
      </c>
      <c r="E416" s="34">
        <v>18600</v>
      </c>
      <c r="F416" s="34">
        <v>20950</v>
      </c>
      <c r="G416" s="34">
        <v>23250</v>
      </c>
      <c r="H416" s="34">
        <v>25150</v>
      </c>
      <c r="I416" s="34">
        <v>27000</v>
      </c>
      <c r="J416" s="34">
        <v>28850</v>
      </c>
      <c r="K416" s="34">
        <v>30700</v>
      </c>
    </row>
    <row r="417" spans="1:11">
      <c r="A417" t="str">
        <f t="shared" si="6"/>
        <v>1/1/2009 - 5/13/2010Brooks60</v>
      </c>
      <c r="B417" t="s">
        <v>110</v>
      </c>
      <c r="C417" s="33" t="s">
        <v>16</v>
      </c>
      <c r="D417" s="34">
        <v>19560</v>
      </c>
      <c r="E417" s="34">
        <v>22320</v>
      </c>
      <c r="F417" s="34">
        <v>25140</v>
      </c>
      <c r="G417" s="34">
        <v>27900</v>
      </c>
      <c r="H417" s="34">
        <v>30180</v>
      </c>
      <c r="I417" s="34">
        <v>32400</v>
      </c>
      <c r="J417" s="34">
        <v>34620</v>
      </c>
      <c r="K417" s="34">
        <v>36840</v>
      </c>
    </row>
    <row r="418" spans="1:11">
      <c r="A418" t="str">
        <f t="shared" si="6"/>
        <v>1/1/2009 - 5/13/2010Brooks80</v>
      </c>
      <c r="B418" t="s">
        <v>110</v>
      </c>
      <c r="C418" s="33" t="s">
        <v>17</v>
      </c>
      <c r="D418" s="34">
        <v>26080</v>
      </c>
      <c r="E418" s="34">
        <v>29760</v>
      </c>
      <c r="F418" s="34">
        <v>33520</v>
      </c>
      <c r="G418" s="34">
        <v>37200</v>
      </c>
      <c r="H418" s="34">
        <v>40240</v>
      </c>
      <c r="I418" s="34">
        <v>43200</v>
      </c>
      <c r="J418" s="34">
        <v>46160</v>
      </c>
      <c r="K418" s="34">
        <v>49120</v>
      </c>
    </row>
    <row r="419" spans="1:11">
      <c r="A419" t="str">
        <f t="shared" si="6"/>
        <v>1/1/2009 - 5/13/2010Brown30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1/1/2009 - 5/13/2010Brown40</v>
      </c>
      <c r="B420" t="s">
        <v>111</v>
      </c>
      <c r="C420" s="33" t="s">
        <v>14</v>
      </c>
      <c r="D420" s="34">
        <v>13920</v>
      </c>
      <c r="E420" s="34">
        <v>15920</v>
      </c>
      <c r="F420" s="34">
        <v>17920</v>
      </c>
      <c r="G420" s="34">
        <v>19880</v>
      </c>
      <c r="H420" s="34">
        <v>21480</v>
      </c>
      <c r="I420" s="34">
        <v>23080</v>
      </c>
      <c r="J420" s="34">
        <v>24680</v>
      </c>
      <c r="K420" s="34">
        <v>26280</v>
      </c>
    </row>
    <row r="421" spans="1:11">
      <c r="A421" t="str">
        <f t="shared" si="6"/>
        <v>1/1/2009 - 5/13/2010Brown50</v>
      </c>
      <c r="B421" t="s">
        <v>111</v>
      </c>
      <c r="C421" s="33" t="s">
        <v>15</v>
      </c>
      <c r="D421" s="34">
        <v>17400</v>
      </c>
      <c r="E421" s="34">
        <v>19900</v>
      </c>
      <c r="F421" s="34">
        <v>22400</v>
      </c>
      <c r="G421" s="34">
        <v>24850</v>
      </c>
      <c r="H421" s="34">
        <v>26850</v>
      </c>
      <c r="I421" s="34">
        <v>28850</v>
      </c>
      <c r="J421" s="34">
        <v>30850</v>
      </c>
      <c r="K421" s="34">
        <v>32850</v>
      </c>
    </row>
    <row r="422" spans="1:11">
      <c r="A422" t="str">
        <f t="shared" si="6"/>
        <v>1/1/2009 - 5/13/2010Brown60</v>
      </c>
      <c r="B422" t="s">
        <v>111</v>
      </c>
      <c r="C422" s="33" t="s">
        <v>16</v>
      </c>
      <c r="D422" s="34">
        <v>20880</v>
      </c>
      <c r="E422" s="34">
        <v>23880</v>
      </c>
      <c r="F422" s="34">
        <v>26880</v>
      </c>
      <c r="G422" s="34">
        <v>29820</v>
      </c>
      <c r="H422" s="34">
        <v>32220</v>
      </c>
      <c r="I422" s="34">
        <v>34620</v>
      </c>
      <c r="J422" s="34">
        <v>37020</v>
      </c>
      <c r="K422" s="34">
        <v>39420</v>
      </c>
    </row>
    <row r="423" spans="1:11">
      <c r="A423" t="str">
        <f t="shared" si="6"/>
        <v>1/1/2009 - 5/13/2010Brown80</v>
      </c>
      <c r="B423" t="s">
        <v>111</v>
      </c>
      <c r="C423" s="33" t="s">
        <v>17</v>
      </c>
      <c r="D423" s="34">
        <v>27840</v>
      </c>
      <c r="E423" s="34">
        <v>31840</v>
      </c>
      <c r="F423" s="34">
        <v>35840</v>
      </c>
      <c r="G423" s="34">
        <v>39760</v>
      </c>
      <c r="H423" s="34">
        <v>42960</v>
      </c>
      <c r="I423" s="34">
        <v>46160</v>
      </c>
      <c r="J423" s="34">
        <v>49360</v>
      </c>
      <c r="K423" s="34">
        <v>52560</v>
      </c>
    </row>
    <row r="424" spans="1:11">
      <c r="A424" t="str">
        <f t="shared" si="6"/>
        <v>1/1/2009 - 5/13/2010Burnet30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1/1/2009 - 5/13/2010Burnet40</v>
      </c>
      <c r="B425" t="s">
        <v>112</v>
      </c>
      <c r="C425" s="33" t="s">
        <v>14</v>
      </c>
      <c r="D425" s="34">
        <v>15720</v>
      </c>
      <c r="E425" s="34">
        <v>17960</v>
      </c>
      <c r="F425" s="34">
        <v>20200</v>
      </c>
      <c r="G425" s="34">
        <v>22440</v>
      </c>
      <c r="H425" s="34">
        <v>24240</v>
      </c>
      <c r="I425" s="34">
        <v>26040</v>
      </c>
      <c r="J425" s="34">
        <v>27840</v>
      </c>
      <c r="K425" s="34">
        <v>29640</v>
      </c>
    </row>
    <row r="426" spans="1:11">
      <c r="A426" t="str">
        <f t="shared" si="6"/>
        <v>1/1/2009 - 5/13/2010Burnet50</v>
      </c>
      <c r="B426" t="s">
        <v>112</v>
      </c>
      <c r="C426" s="33" t="s">
        <v>15</v>
      </c>
      <c r="D426" s="34">
        <v>19650</v>
      </c>
      <c r="E426" s="34">
        <v>22450</v>
      </c>
      <c r="F426" s="34">
        <v>25250</v>
      </c>
      <c r="G426" s="34">
        <v>28050</v>
      </c>
      <c r="H426" s="34">
        <v>30300</v>
      </c>
      <c r="I426" s="34">
        <v>32550</v>
      </c>
      <c r="J426" s="34">
        <v>34800</v>
      </c>
      <c r="K426" s="34">
        <v>37050</v>
      </c>
    </row>
    <row r="427" spans="1:11">
      <c r="A427" t="str">
        <f t="shared" si="6"/>
        <v>1/1/2009 - 5/13/2010Burnet60</v>
      </c>
      <c r="B427" t="s">
        <v>112</v>
      </c>
      <c r="C427" s="33" t="s">
        <v>16</v>
      </c>
      <c r="D427" s="34">
        <v>23580</v>
      </c>
      <c r="E427" s="34">
        <v>26940</v>
      </c>
      <c r="F427" s="34">
        <v>30300</v>
      </c>
      <c r="G427" s="34">
        <v>33660</v>
      </c>
      <c r="H427" s="34">
        <v>36360</v>
      </c>
      <c r="I427" s="34">
        <v>39060</v>
      </c>
      <c r="J427" s="34">
        <v>41760</v>
      </c>
      <c r="K427" s="34">
        <v>44460</v>
      </c>
    </row>
    <row r="428" spans="1:11">
      <c r="A428" t="str">
        <f t="shared" si="6"/>
        <v>1/1/2009 - 5/13/2010Burnet80</v>
      </c>
      <c r="B428" t="s">
        <v>112</v>
      </c>
      <c r="C428" s="33" t="s">
        <v>17</v>
      </c>
      <c r="D428" s="34">
        <v>31440</v>
      </c>
      <c r="E428" s="34">
        <v>35920</v>
      </c>
      <c r="F428" s="34">
        <v>40400</v>
      </c>
      <c r="G428" s="34">
        <v>44880</v>
      </c>
      <c r="H428" s="34">
        <v>48480</v>
      </c>
      <c r="I428" s="34">
        <v>52080</v>
      </c>
      <c r="J428" s="34">
        <v>55680</v>
      </c>
      <c r="K428" s="34">
        <v>59280</v>
      </c>
    </row>
    <row r="429" spans="1:11">
      <c r="A429" t="str">
        <f t="shared" si="6"/>
        <v>1/1/2009 - 5/13/2010Calhoun30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1/1/2009 - 5/13/2010Calhoun40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1/1/2009 - 5/13/2010Calhoun50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1/1/2009 - 5/13/2010Calhoun60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1/1/2009 - 5/13/2010Calhoun80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1/1/2009 - 5/13/2010Camp30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1/1/2009 - 5/13/2010Camp40</v>
      </c>
      <c r="B435" t="s">
        <v>114</v>
      </c>
      <c r="C435" s="33" t="s">
        <v>14</v>
      </c>
      <c r="D435" s="34">
        <v>13040</v>
      </c>
      <c r="E435" s="34">
        <v>14880</v>
      </c>
      <c r="F435" s="34">
        <v>16760</v>
      </c>
      <c r="G435" s="34">
        <v>18600</v>
      </c>
      <c r="H435" s="34">
        <v>20120</v>
      </c>
      <c r="I435" s="34">
        <v>21600</v>
      </c>
      <c r="J435" s="34">
        <v>23080</v>
      </c>
      <c r="K435" s="34">
        <v>24560</v>
      </c>
    </row>
    <row r="436" spans="1:11">
      <c r="A436" t="str">
        <f t="shared" si="6"/>
        <v>1/1/2009 - 5/13/2010Camp50</v>
      </c>
      <c r="B436" t="s">
        <v>114</v>
      </c>
      <c r="C436" s="33" t="s">
        <v>15</v>
      </c>
      <c r="D436" s="34">
        <v>16300</v>
      </c>
      <c r="E436" s="34">
        <v>18600</v>
      </c>
      <c r="F436" s="34">
        <v>20950</v>
      </c>
      <c r="G436" s="34">
        <v>23250</v>
      </c>
      <c r="H436" s="34">
        <v>25150</v>
      </c>
      <c r="I436" s="34">
        <v>27000</v>
      </c>
      <c r="J436" s="34">
        <v>28850</v>
      </c>
      <c r="K436" s="34">
        <v>30700</v>
      </c>
    </row>
    <row r="437" spans="1:11">
      <c r="A437" t="str">
        <f t="shared" si="6"/>
        <v>1/1/2009 - 5/13/2010Camp60</v>
      </c>
      <c r="B437" t="s">
        <v>114</v>
      </c>
      <c r="C437" s="33" t="s">
        <v>16</v>
      </c>
      <c r="D437" s="34">
        <v>19560</v>
      </c>
      <c r="E437" s="34">
        <v>22320</v>
      </c>
      <c r="F437" s="34">
        <v>25140</v>
      </c>
      <c r="G437" s="34">
        <v>27900</v>
      </c>
      <c r="H437" s="34">
        <v>30180</v>
      </c>
      <c r="I437" s="34">
        <v>32400</v>
      </c>
      <c r="J437" s="34">
        <v>34620</v>
      </c>
      <c r="K437" s="34">
        <v>36840</v>
      </c>
    </row>
    <row r="438" spans="1:11">
      <c r="A438" t="str">
        <f t="shared" si="6"/>
        <v>1/1/2009 - 5/13/2010Camp80</v>
      </c>
      <c r="B438" t="s">
        <v>114</v>
      </c>
      <c r="C438" s="33" t="s">
        <v>17</v>
      </c>
      <c r="D438" s="34">
        <v>26080</v>
      </c>
      <c r="E438" s="34">
        <v>29760</v>
      </c>
      <c r="F438" s="34">
        <v>33520</v>
      </c>
      <c r="G438" s="34">
        <v>37200</v>
      </c>
      <c r="H438" s="34">
        <v>40240</v>
      </c>
      <c r="I438" s="34">
        <v>43200</v>
      </c>
      <c r="J438" s="34">
        <v>46160</v>
      </c>
      <c r="K438" s="34">
        <v>49120</v>
      </c>
    </row>
    <row r="439" spans="1:11">
      <c r="A439" t="str">
        <f t="shared" si="6"/>
        <v>1/1/2009 - 5/13/2010Cass30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1/1/2009 - 5/13/2010Cass40</v>
      </c>
      <c r="B440" t="s">
        <v>115</v>
      </c>
      <c r="C440" s="33" t="s">
        <v>14</v>
      </c>
      <c r="D440" s="34">
        <v>13040</v>
      </c>
      <c r="E440" s="34">
        <v>14880</v>
      </c>
      <c r="F440" s="34">
        <v>16760</v>
      </c>
      <c r="G440" s="34">
        <v>18600</v>
      </c>
      <c r="H440" s="34">
        <v>20120</v>
      </c>
      <c r="I440" s="34">
        <v>21600</v>
      </c>
      <c r="J440" s="34">
        <v>23080</v>
      </c>
      <c r="K440" s="34">
        <v>24560</v>
      </c>
    </row>
    <row r="441" spans="1:11">
      <c r="A441" t="str">
        <f t="shared" si="6"/>
        <v>1/1/2009 - 5/13/2010Cass50</v>
      </c>
      <c r="B441" t="s">
        <v>115</v>
      </c>
      <c r="C441" s="33" t="s">
        <v>15</v>
      </c>
      <c r="D441" s="34">
        <v>16300</v>
      </c>
      <c r="E441" s="34">
        <v>18600</v>
      </c>
      <c r="F441" s="34">
        <v>20950</v>
      </c>
      <c r="G441" s="34">
        <v>23250</v>
      </c>
      <c r="H441" s="34">
        <v>25150</v>
      </c>
      <c r="I441" s="34">
        <v>27000</v>
      </c>
      <c r="J441" s="34">
        <v>28850</v>
      </c>
      <c r="K441" s="34">
        <v>30700</v>
      </c>
    </row>
    <row r="442" spans="1:11">
      <c r="A442" t="str">
        <f t="shared" si="6"/>
        <v>1/1/2009 - 5/13/2010Cass60</v>
      </c>
      <c r="B442" t="s">
        <v>115</v>
      </c>
      <c r="C442" s="33" t="s">
        <v>16</v>
      </c>
      <c r="D442" s="34">
        <v>19560</v>
      </c>
      <c r="E442" s="34">
        <v>22320</v>
      </c>
      <c r="F442" s="34">
        <v>25140</v>
      </c>
      <c r="G442" s="34">
        <v>27900</v>
      </c>
      <c r="H442" s="34">
        <v>30180</v>
      </c>
      <c r="I442" s="34">
        <v>32400</v>
      </c>
      <c r="J442" s="34">
        <v>34620</v>
      </c>
      <c r="K442" s="34">
        <v>36840</v>
      </c>
    </row>
    <row r="443" spans="1:11">
      <c r="A443" t="str">
        <f t="shared" si="6"/>
        <v>1/1/2009 - 5/13/2010Cass80</v>
      </c>
      <c r="B443" t="s">
        <v>115</v>
      </c>
      <c r="C443" s="33" t="s">
        <v>17</v>
      </c>
      <c r="D443" s="34">
        <v>26080</v>
      </c>
      <c r="E443" s="34">
        <v>29760</v>
      </c>
      <c r="F443" s="34">
        <v>33520</v>
      </c>
      <c r="G443" s="34">
        <v>37200</v>
      </c>
      <c r="H443" s="34">
        <v>40240</v>
      </c>
      <c r="I443" s="34">
        <v>43200</v>
      </c>
      <c r="J443" s="34">
        <v>46160</v>
      </c>
      <c r="K443" s="34">
        <v>49120</v>
      </c>
    </row>
    <row r="444" spans="1:11">
      <c r="A444" t="str">
        <f t="shared" si="6"/>
        <v>1/1/2009 - 5/13/2010Castro30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1/1/2009 - 5/13/2010Castro40</v>
      </c>
      <c r="B445" t="s">
        <v>116</v>
      </c>
      <c r="C445" s="33" t="s">
        <v>14</v>
      </c>
      <c r="D445" s="34">
        <v>13040</v>
      </c>
      <c r="E445" s="34">
        <v>14880</v>
      </c>
      <c r="F445" s="34">
        <v>16760</v>
      </c>
      <c r="G445" s="34">
        <v>18600</v>
      </c>
      <c r="H445" s="34">
        <v>20120</v>
      </c>
      <c r="I445" s="34">
        <v>21600</v>
      </c>
      <c r="J445" s="34">
        <v>23080</v>
      </c>
      <c r="K445" s="34">
        <v>24560</v>
      </c>
    </row>
    <row r="446" spans="1:11">
      <c r="A446" t="str">
        <f t="shared" si="6"/>
        <v>1/1/2009 - 5/13/2010Castro50</v>
      </c>
      <c r="B446" t="s">
        <v>116</v>
      </c>
      <c r="C446" s="33" t="s">
        <v>15</v>
      </c>
      <c r="D446" s="34">
        <v>16300</v>
      </c>
      <c r="E446" s="34">
        <v>18600</v>
      </c>
      <c r="F446" s="34">
        <v>20950</v>
      </c>
      <c r="G446" s="34">
        <v>23250</v>
      </c>
      <c r="H446" s="34">
        <v>25150</v>
      </c>
      <c r="I446" s="34">
        <v>27000</v>
      </c>
      <c r="J446" s="34">
        <v>28850</v>
      </c>
      <c r="K446" s="34">
        <v>30700</v>
      </c>
    </row>
    <row r="447" spans="1:11">
      <c r="A447" t="str">
        <f t="shared" si="6"/>
        <v>1/1/2009 - 5/13/2010Castro60</v>
      </c>
      <c r="B447" t="s">
        <v>116</v>
      </c>
      <c r="C447" s="33" t="s">
        <v>16</v>
      </c>
      <c r="D447" s="34">
        <v>19560</v>
      </c>
      <c r="E447" s="34">
        <v>22320</v>
      </c>
      <c r="F447" s="34">
        <v>25140</v>
      </c>
      <c r="G447" s="34">
        <v>27900</v>
      </c>
      <c r="H447" s="34">
        <v>30180</v>
      </c>
      <c r="I447" s="34">
        <v>32400</v>
      </c>
      <c r="J447" s="34">
        <v>34620</v>
      </c>
      <c r="K447" s="34">
        <v>36840</v>
      </c>
    </row>
    <row r="448" spans="1:11">
      <c r="A448" t="str">
        <f t="shared" si="6"/>
        <v>1/1/2009 - 5/13/2010Castro80</v>
      </c>
      <c r="B448" t="s">
        <v>116</v>
      </c>
      <c r="C448" s="33" t="s">
        <v>17</v>
      </c>
      <c r="D448" s="34">
        <v>26080</v>
      </c>
      <c r="E448" s="34">
        <v>29760</v>
      </c>
      <c r="F448" s="34">
        <v>33520</v>
      </c>
      <c r="G448" s="34">
        <v>37200</v>
      </c>
      <c r="H448" s="34">
        <v>40240</v>
      </c>
      <c r="I448" s="34">
        <v>43200</v>
      </c>
      <c r="J448" s="34">
        <v>46160</v>
      </c>
      <c r="K448" s="34">
        <v>49120</v>
      </c>
    </row>
    <row r="449" spans="1:11">
      <c r="A449" t="str">
        <f t="shared" si="6"/>
        <v>1/1/2009 - 5/13/2010Cherokee30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1/1/2009 - 5/13/2010Cherokee40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1/1/2009 - 5/13/2010Cherokee50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1/1/2009 - 5/13/2010Cherokee60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1/1/2009 - 5/13/2010Cherokee80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1/1/2009 - 5/13/2010Childress30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1/1/2009 - 5/13/2010Childress40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1/1/2009 - 5/13/2010Childress50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1/1/2009 - 5/13/2010Childress60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1/1/2009 - 5/13/2010Childress80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1/1/2009 - 5/13/2010Cochran30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1/1/2009 - 5/13/2010Cochran40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1/1/2009 - 5/13/2010Cochran50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1/1/2009 - 5/13/2010Cochran60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1/1/2009 - 5/13/2010Cochran80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1/1/2009 - 5/13/2010Coke30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1/1/2009 - 5/13/2010Coke40</v>
      </c>
      <c r="B465" t="s">
        <v>120</v>
      </c>
      <c r="C465" s="33" t="s">
        <v>14</v>
      </c>
      <c r="D465" s="34">
        <v>13120</v>
      </c>
      <c r="E465" s="34">
        <v>15000</v>
      </c>
      <c r="F465" s="34">
        <v>16880</v>
      </c>
      <c r="G465" s="34">
        <v>18720</v>
      </c>
      <c r="H465" s="34">
        <v>20240</v>
      </c>
      <c r="I465" s="34">
        <v>21720</v>
      </c>
      <c r="J465" s="34">
        <v>23240</v>
      </c>
      <c r="K465" s="34">
        <v>24720</v>
      </c>
    </row>
    <row r="466" spans="1:11">
      <c r="A466" t="str">
        <f t="shared" si="7"/>
        <v>1/1/2009 - 5/13/2010Coke50</v>
      </c>
      <c r="B466" t="s">
        <v>120</v>
      </c>
      <c r="C466" s="33" t="s">
        <v>15</v>
      </c>
      <c r="D466" s="34">
        <v>16400</v>
      </c>
      <c r="E466" s="34">
        <v>18750</v>
      </c>
      <c r="F466" s="34">
        <v>21100</v>
      </c>
      <c r="G466" s="34">
        <v>23400</v>
      </c>
      <c r="H466" s="34">
        <v>25300</v>
      </c>
      <c r="I466" s="34">
        <v>27150</v>
      </c>
      <c r="J466" s="34">
        <v>29050</v>
      </c>
      <c r="K466" s="34">
        <v>30900</v>
      </c>
    </row>
    <row r="467" spans="1:11">
      <c r="A467" t="str">
        <f t="shared" si="7"/>
        <v>1/1/2009 - 5/13/2010Coke60</v>
      </c>
      <c r="B467" t="s">
        <v>120</v>
      </c>
      <c r="C467" s="33" t="s">
        <v>16</v>
      </c>
      <c r="D467" s="34">
        <v>19680</v>
      </c>
      <c r="E467" s="34">
        <v>22500</v>
      </c>
      <c r="F467" s="34">
        <v>25320</v>
      </c>
      <c r="G467" s="34">
        <v>28080</v>
      </c>
      <c r="H467" s="34">
        <v>30360</v>
      </c>
      <c r="I467" s="34">
        <v>32580</v>
      </c>
      <c r="J467" s="34">
        <v>34860</v>
      </c>
      <c r="K467" s="34">
        <v>37080</v>
      </c>
    </row>
    <row r="468" spans="1:11">
      <c r="A468" t="str">
        <f t="shared" si="7"/>
        <v>1/1/2009 - 5/13/2010Coke80</v>
      </c>
      <c r="B468" t="s">
        <v>120</v>
      </c>
      <c r="C468" s="33" t="s">
        <v>17</v>
      </c>
      <c r="D468" s="34">
        <v>26240</v>
      </c>
      <c r="E468" s="34">
        <v>30000</v>
      </c>
      <c r="F468" s="34">
        <v>33760</v>
      </c>
      <c r="G468" s="34">
        <v>37440</v>
      </c>
      <c r="H468" s="34">
        <v>40480</v>
      </c>
      <c r="I468" s="34">
        <v>43440</v>
      </c>
      <c r="J468" s="34">
        <v>46480</v>
      </c>
      <c r="K468" s="34">
        <v>49440</v>
      </c>
    </row>
    <row r="469" spans="1:11">
      <c r="A469" t="str">
        <f t="shared" si="7"/>
        <v>1/1/2009 - 5/13/2010Coleman30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1/1/2009 - 5/13/2010Coleman40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1/1/2009 - 5/13/2010Coleman50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1/1/2009 - 5/13/2010Coleman60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1/1/2009 - 5/13/2010Coleman80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1/1/2009 - 5/13/2010Collingsworth30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1/1/2009 - 5/13/2010Collingsworth40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1/1/2009 - 5/13/2010Collingsworth50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1/1/2009 - 5/13/2010Collingsworth60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1/1/2009 - 5/13/2010Collingsworth80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1/1/2009 - 5/13/2010Colorado30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1/1/2009 - 5/13/2010Colorado40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1/1/2009 - 5/13/2010Colorado50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1/1/2009 - 5/13/2010Colorado60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1/1/2009 - 5/13/2010Colorado80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1/1/2009 - 5/13/2010Comanche30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1/1/2009 - 5/13/2010Comanche40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1/1/2009 - 5/13/2010Comanche50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1/1/2009 - 5/13/2010Comanche60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1/1/2009 - 5/13/2010Comanche80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1/1/2009 - 5/13/2010Concho30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1/1/2009 - 5/13/2010Concho40</v>
      </c>
      <c r="B490" t="s">
        <v>125</v>
      </c>
      <c r="C490" s="33" t="s">
        <v>14</v>
      </c>
      <c r="D490" s="34">
        <v>13160</v>
      </c>
      <c r="E490" s="34">
        <v>15040</v>
      </c>
      <c r="F490" s="34">
        <v>16920</v>
      </c>
      <c r="G490" s="34">
        <v>18800</v>
      </c>
      <c r="H490" s="34">
        <v>20320</v>
      </c>
      <c r="I490" s="34">
        <v>21840</v>
      </c>
      <c r="J490" s="34">
        <v>23320</v>
      </c>
      <c r="K490" s="34">
        <v>24840</v>
      </c>
    </row>
    <row r="491" spans="1:11">
      <c r="A491" t="str">
        <f t="shared" si="7"/>
        <v>1/1/2009 - 5/13/2010Concho50</v>
      </c>
      <c r="B491" t="s">
        <v>125</v>
      </c>
      <c r="C491" s="33" t="s">
        <v>15</v>
      </c>
      <c r="D491" s="34">
        <v>16450</v>
      </c>
      <c r="E491" s="34">
        <v>18800</v>
      </c>
      <c r="F491" s="34">
        <v>21150</v>
      </c>
      <c r="G491" s="34">
        <v>23500</v>
      </c>
      <c r="H491" s="34">
        <v>25400</v>
      </c>
      <c r="I491" s="34">
        <v>27300</v>
      </c>
      <c r="J491" s="34">
        <v>29150</v>
      </c>
      <c r="K491" s="34">
        <v>31050</v>
      </c>
    </row>
    <row r="492" spans="1:11">
      <c r="A492" t="str">
        <f t="shared" si="7"/>
        <v>1/1/2009 - 5/13/2010Concho60</v>
      </c>
      <c r="B492" t="s">
        <v>125</v>
      </c>
      <c r="C492" s="33" t="s">
        <v>16</v>
      </c>
      <c r="D492" s="34">
        <v>19740</v>
      </c>
      <c r="E492" s="34">
        <v>22560</v>
      </c>
      <c r="F492" s="34">
        <v>25380</v>
      </c>
      <c r="G492" s="34">
        <v>28200</v>
      </c>
      <c r="H492" s="34">
        <v>30480</v>
      </c>
      <c r="I492" s="34">
        <v>32760</v>
      </c>
      <c r="J492" s="34">
        <v>34980</v>
      </c>
      <c r="K492" s="34">
        <v>37260</v>
      </c>
    </row>
    <row r="493" spans="1:11">
      <c r="A493" t="str">
        <f t="shared" si="7"/>
        <v>1/1/2009 - 5/13/2010Concho80</v>
      </c>
      <c r="B493" t="s">
        <v>125</v>
      </c>
      <c r="C493" s="33" t="s">
        <v>17</v>
      </c>
      <c r="D493" s="34">
        <v>26320</v>
      </c>
      <c r="E493" s="34">
        <v>30080</v>
      </c>
      <c r="F493" s="34">
        <v>33840</v>
      </c>
      <c r="G493" s="34">
        <v>37600</v>
      </c>
      <c r="H493" s="34">
        <v>40640</v>
      </c>
      <c r="I493" s="34">
        <v>43680</v>
      </c>
      <c r="J493" s="34">
        <v>46640</v>
      </c>
      <c r="K493" s="34">
        <v>49680</v>
      </c>
    </row>
    <row r="494" spans="1:11">
      <c r="A494" t="str">
        <f t="shared" si="7"/>
        <v>1/1/2009 - 5/13/2010Cooke30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1/1/2009 - 5/13/2010Cooke40</v>
      </c>
      <c r="B495" t="s">
        <v>126</v>
      </c>
      <c r="C495" s="33" t="s">
        <v>14</v>
      </c>
      <c r="D495" s="34">
        <v>16560</v>
      </c>
      <c r="E495" s="34">
        <v>18920</v>
      </c>
      <c r="F495" s="34">
        <v>21280</v>
      </c>
      <c r="G495" s="34">
        <v>23640</v>
      </c>
      <c r="H495" s="34">
        <v>25560</v>
      </c>
      <c r="I495" s="34">
        <v>27440</v>
      </c>
      <c r="J495" s="34">
        <v>29320</v>
      </c>
      <c r="K495" s="34">
        <v>31240</v>
      </c>
    </row>
    <row r="496" spans="1:11">
      <c r="A496" t="str">
        <f t="shared" si="7"/>
        <v>1/1/2009 - 5/13/2010Cooke50</v>
      </c>
      <c r="B496" t="s">
        <v>126</v>
      </c>
      <c r="C496" s="33" t="s">
        <v>15</v>
      </c>
      <c r="D496" s="34">
        <v>20700</v>
      </c>
      <c r="E496" s="34">
        <v>23650</v>
      </c>
      <c r="F496" s="34">
        <v>26600</v>
      </c>
      <c r="G496" s="34">
        <v>29550</v>
      </c>
      <c r="H496" s="34">
        <v>31950</v>
      </c>
      <c r="I496" s="34">
        <v>34300</v>
      </c>
      <c r="J496" s="34">
        <v>36650</v>
      </c>
      <c r="K496" s="34">
        <v>39050</v>
      </c>
    </row>
    <row r="497" spans="1:11">
      <c r="A497" t="str">
        <f t="shared" si="7"/>
        <v>1/1/2009 - 5/13/2010Cooke60</v>
      </c>
      <c r="B497" t="s">
        <v>126</v>
      </c>
      <c r="C497" s="33" t="s">
        <v>16</v>
      </c>
      <c r="D497" s="34">
        <v>24840</v>
      </c>
      <c r="E497" s="34">
        <v>28380</v>
      </c>
      <c r="F497" s="34">
        <v>31920</v>
      </c>
      <c r="G497" s="34">
        <v>35460</v>
      </c>
      <c r="H497" s="34">
        <v>38340</v>
      </c>
      <c r="I497" s="34">
        <v>41160</v>
      </c>
      <c r="J497" s="34">
        <v>43980</v>
      </c>
      <c r="K497" s="34">
        <v>46860</v>
      </c>
    </row>
    <row r="498" spans="1:11">
      <c r="A498" t="str">
        <f t="shared" si="7"/>
        <v>1/1/2009 - 5/13/2010Cooke80</v>
      </c>
      <c r="B498" t="s">
        <v>126</v>
      </c>
      <c r="C498" s="33" t="s">
        <v>17</v>
      </c>
      <c r="D498" s="34">
        <v>33120</v>
      </c>
      <c r="E498" s="34">
        <v>37840</v>
      </c>
      <c r="F498" s="34">
        <v>42560</v>
      </c>
      <c r="G498" s="34">
        <v>47280</v>
      </c>
      <c r="H498" s="34">
        <v>51120</v>
      </c>
      <c r="I498" s="34">
        <v>54880</v>
      </c>
      <c r="J498" s="34">
        <v>58640</v>
      </c>
      <c r="K498" s="34">
        <v>62480</v>
      </c>
    </row>
    <row r="499" spans="1:11">
      <c r="A499" t="str">
        <f t="shared" si="7"/>
        <v>1/1/2009 - 5/13/2010Cottle30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1/1/2009 - 5/13/2010Cottle40</v>
      </c>
      <c r="B500" t="s">
        <v>127</v>
      </c>
      <c r="C500" s="33" t="s">
        <v>14</v>
      </c>
      <c r="D500" s="34">
        <v>13040</v>
      </c>
      <c r="E500" s="34">
        <v>14880</v>
      </c>
      <c r="F500" s="34">
        <v>16760</v>
      </c>
      <c r="G500" s="34">
        <v>18600</v>
      </c>
      <c r="H500" s="34">
        <v>20120</v>
      </c>
      <c r="I500" s="34">
        <v>21600</v>
      </c>
      <c r="J500" s="34">
        <v>23080</v>
      </c>
      <c r="K500" s="34">
        <v>24560</v>
      </c>
    </row>
    <row r="501" spans="1:11">
      <c r="A501" t="str">
        <f t="shared" si="7"/>
        <v>1/1/2009 - 5/13/2010Cottle50</v>
      </c>
      <c r="B501" t="s">
        <v>127</v>
      </c>
      <c r="C501" s="33" t="s">
        <v>15</v>
      </c>
      <c r="D501" s="34">
        <v>16300</v>
      </c>
      <c r="E501" s="34">
        <v>18600</v>
      </c>
      <c r="F501" s="34">
        <v>20950</v>
      </c>
      <c r="G501" s="34">
        <v>23250</v>
      </c>
      <c r="H501" s="34">
        <v>25150</v>
      </c>
      <c r="I501" s="34">
        <v>27000</v>
      </c>
      <c r="J501" s="34">
        <v>28850</v>
      </c>
      <c r="K501" s="34">
        <v>30700</v>
      </c>
    </row>
    <row r="502" spans="1:11">
      <c r="A502" t="str">
        <f t="shared" si="7"/>
        <v>1/1/2009 - 5/13/2010Cottle60</v>
      </c>
      <c r="B502" t="s">
        <v>127</v>
      </c>
      <c r="C502" s="33" t="s">
        <v>16</v>
      </c>
      <c r="D502" s="34">
        <v>19560</v>
      </c>
      <c r="E502" s="34">
        <v>22320</v>
      </c>
      <c r="F502" s="34">
        <v>25140</v>
      </c>
      <c r="G502" s="34">
        <v>27900</v>
      </c>
      <c r="H502" s="34">
        <v>30180</v>
      </c>
      <c r="I502" s="34">
        <v>32400</v>
      </c>
      <c r="J502" s="34">
        <v>34620</v>
      </c>
      <c r="K502" s="34">
        <v>36840</v>
      </c>
    </row>
    <row r="503" spans="1:11">
      <c r="A503" t="str">
        <f t="shared" si="7"/>
        <v>1/1/2009 - 5/13/2010Cottle80</v>
      </c>
      <c r="B503" t="s">
        <v>127</v>
      </c>
      <c r="C503" s="33" t="s">
        <v>17</v>
      </c>
      <c r="D503" s="34">
        <v>26080</v>
      </c>
      <c r="E503" s="34">
        <v>29760</v>
      </c>
      <c r="F503" s="34">
        <v>33520</v>
      </c>
      <c r="G503" s="34">
        <v>37200</v>
      </c>
      <c r="H503" s="34">
        <v>40240</v>
      </c>
      <c r="I503" s="34">
        <v>43200</v>
      </c>
      <c r="J503" s="34">
        <v>46160</v>
      </c>
      <c r="K503" s="34">
        <v>49120</v>
      </c>
    </row>
    <row r="504" spans="1:11">
      <c r="A504" t="str">
        <f t="shared" si="7"/>
        <v>1/1/2009 - 5/13/2010Crane30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1/1/2009 - 5/13/2010Crane40</v>
      </c>
      <c r="B505" t="s">
        <v>128</v>
      </c>
      <c r="C505" s="33" t="s">
        <v>14</v>
      </c>
      <c r="D505" s="34">
        <v>13160</v>
      </c>
      <c r="E505" s="34">
        <v>15040</v>
      </c>
      <c r="F505" s="34">
        <v>16920</v>
      </c>
      <c r="G505" s="34">
        <v>18760</v>
      </c>
      <c r="H505" s="34">
        <v>20280</v>
      </c>
      <c r="I505" s="34">
        <v>21800</v>
      </c>
      <c r="J505" s="34">
        <v>23280</v>
      </c>
      <c r="K505" s="34">
        <v>24800</v>
      </c>
    </row>
    <row r="506" spans="1:11">
      <c r="A506" t="str">
        <f t="shared" si="7"/>
        <v>1/1/2009 - 5/13/2010Crane50</v>
      </c>
      <c r="B506" t="s">
        <v>128</v>
      </c>
      <c r="C506" s="33" t="s">
        <v>15</v>
      </c>
      <c r="D506" s="34">
        <v>16450</v>
      </c>
      <c r="E506" s="34">
        <v>18800</v>
      </c>
      <c r="F506" s="34">
        <v>21150</v>
      </c>
      <c r="G506" s="34">
        <v>23450</v>
      </c>
      <c r="H506" s="34">
        <v>25350</v>
      </c>
      <c r="I506" s="34">
        <v>27250</v>
      </c>
      <c r="J506" s="34">
        <v>29100</v>
      </c>
      <c r="K506" s="34">
        <v>31000</v>
      </c>
    </row>
    <row r="507" spans="1:11">
      <c r="A507" t="str">
        <f t="shared" si="7"/>
        <v>1/1/2009 - 5/13/2010Crane60</v>
      </c>
      <c r="B507" t="s">
        <v>128</v>
      </c>
      <c r="C507" s="33" t="s">
        <v>16</v>
      </c>
      <c r="D507" s="34">
        <v>19740</v>
      </c>
      <c r="E507" s="34">
        <v>22560</v>
      </c>
      <c r="F507" s="34">
        <v>25380</v>
      </c>
      <c r="G507" s="34">
        <v>28140</v>
      </c>
      <c r="H507" s="34">
        <v>30420</v>
      </c>
      <c r="I507" s="34">
        <v>32700</v>
      </c>
      <c r="J507" s="34">
        <v>34920</v>
      </c>
      <c r="K507" s="34">
        <v>37200</v>
      </c>
    </row>
    <row r="508" spans="1:11">
      <c r="A508" t="str">
        <f t="shared" si="7"/>
        <v>1/1/2009 - 5/13/2010Crane80</v>
      </c>
      <c r="B508" t="s">
        <v>128</v>
      </c>
      <c r="C508" s="33" t="s">
        <v>17</v>
      </c>
      <c r="D508" s="34">
        <v>26320</v>
      </c>
      <c r="E508" s="34">
        <v>30080</v>
      </c>
      <c r="F508" s="34">
        <v>33840</v>
      </c>
      <c r="G508" s="34">
        <v>37520</v>
      </c>
      <c r="H508" s="34">
        <v>40560</v>
      </c>
      <c r="I508" s="34">
        <v>43600</v>
      </c>
      <c r="J508" s="34">
        <v>46560</v>
      </c>
      <c r="K508" s="34">
        <v>49600</v>
      </c>
    </row>
    <row r="509" spans="1:11">
      <c r="A509" t="str">
        <f t="shared" si="7"/>
        <v>1/1/2009 - 5/13/2010Crockett30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1/1/2009 - 5/13/2010Crockett40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1/1/2009 - 5/13/2010Crockett50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1/1/2009 - 5/13/2010Crockett60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1/1/2009 - 5/13/2010Crockett80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1/1/2009 - 5/13/2010Culberson30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1/1/2009 - 5/13/2010Culberson40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1/1/2009 - 5/13/2010Culberson50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1/1/2009 - 5/13/2010Culberson60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1/1/2009 - 5/13/2010Culberson80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1/1/2009 - 5/13/2010Dallam30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1/1/2009 - 5/13/2010Dallam40</v>
      </c>
      <c r="B520" t="s">
        <v>131</v>
      </c>
      <c r="C520" s="33" t="s">
        <v>14</v>
      </c>
      <c r="D520" s="34">
        <v>13040</v>
      </c>
      <c r="E520" s="34">
        <v>14880</v>
      </c>
      <c r="F520" s="34">
        <v>16760</v>
      </c>
      <c r="G520" s="34">
        <v>18600</v>
      </c>
      <c r="H520" s="34">
        <v>20120</v>
      </c>
      <c r="I520" s="34">
        <v>21600</v>
      </c>
      <c r="J520" s="34">
        <v>23080</v>
      </c>
      <c r="K520" s="34">
        <v>24560</v>
      </c>
    </row>
    <row r="521" spans="1:11">
      <c r="A521" t="str">
        <f t="shared" si="8"/>
        <v>1/1/2009 - 5/13/2010Dallam50</v>
      </c>
      <c r="B521" t="s">
        <v>131</v>
      </c>
      <c r="C521" s="33" t="s">
        <v>15</v>
      </c>
      <c r="D521" s="34">
        <v>16300</v>
      </c>
      <c r="E521" s="34">
        <v>18600</v>
      </c>
      <c r="F521" s="34">
        <v>20950</v>
      </c>
      <c r="G521" s="34">
        <v>23250</v>
      </c>
      <c r="H521" s="34">
        <v>25150</v>
      </c>
      <c r="I521" s="34">
        <v>27000</v>
      </c>
      <c r="J521" s="34">
        <v>28850</v>
      </c>
      <c r="K521" s="34">
        <v>30700</v>
      </c>
    </row>
    <row r="522" spans="1:11">
      <c r="A522" t="str">
        <f t="shared" si="8"/>
        <v>1/1/2009 - 5/13/2010Dallam60</v>
      </c>
      <c r="B522" t="s">
        <v>131</v>
      </c>
      <c r="C522" s="33" t="s">
        <v>16</v>
      </c>
      <c r="D522" s="34">
        <v>19560</v>
      </c>
      <c r="E522" s="34">
        <v>22320</v>
      </c>
      <c r="F522" s="34">
        <v>25140</v>
      </c>
      <c r="G522" s="34">
        <v>27900</v>
      </c>
      <c r="H522" s="34">
        <v>30180</v>
      </c>
      <c r="I522" s="34">
        <v>32400</v>
      </c>
      <c r="J522" s="34">
        <v>34620</v>
      </c>
      <c r="K522" s="34">
        <v>36840</v>
      </c>
    </row>
    <row r="523" spans="1:11">
      <c r="A523" t="str">
        <f t="shared" si="8"/>
        <v>1/1/2009 - 5/13/2010Dallam80</v>
      </c>
      <c r="B523" t="s">
        <v>131</v>
      </c>
      <c r="C523" s="33" t="s">
        <v>17</v>
      </c>
      <c r="D523" s="34">
        <v>26080</v>
      </c>
      <c r="E523" s="34">
        <v>29760</v>
      </c>
      <c r="F523" s="34">
        <v>33520</v>
      </c>
      <c r="G523" s="34">
        <v>37200</v>
      </c>
      <c r="H523" s="34">
        <v>40240</v>
      </c>
      <c r="I523" s="34">
        <v>43200</v>
      </c>
      <c r="J523" s="34">
        <v>46160</v>
      </c>
      <c r="K523" s="34">
        <v>49120</v>
      </c>
    </row>
    <row r="524" spans="1:11">
      <c r="A524" t="str">
        <f t="shared" si="8"/>
        <v>1/1/2009 - 5/13/2010Dawson30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1/1/2009 - 5/13/2010Dawson40</v>
      </c>
      <c r="B525" t="s">
        <v>132</v>
      </c>
      <c r="C525" s="33" t="s">
        <v>14</v>
      </c>
      <c r="D525" s="34">
        <v>13040</v>
      </c>
      <c r="E525" s="34">
        <v>14880</v>
      </c>
      <c r="F525" s="34">
        <v>16760</v>
      </c>
      <c r="G525" s="34">
        <v>18600</v>
      </c>
      <c r="H525" s="34">
        <v>20120</v>
      </c>
      <c r="I525" s="34">
        <v>21600</v>
      </c>
      <c r="J525" s="34">
        <v>23080</v>
      </c>
      <c r="K525" s="34">
        <v>24560</v>
      </c>
    </row>
    <row r="526" spans="1:11">
      <c r="A526" t="str">
        <f t="shared" si="8"/>
        <v>1/1/2009 - 5/13/2010Dawson50</v>
      </c>
      <c r="B526" t="s">
        <v>132</v>
      </c>
      <c r="C526" s="33" t="s">
        <v>15</v>
      </c>
      <c r="D526" s="34">
        <v>16300</v>
      </c>
      <c r="E526" s="34">
        <v>18600</v>
      </c>
      <c r="F526" s="34">
        <v>20950</v>
      </c>
      <c r="G526" s="34">
        <v>23250</v>
      </c>
      <c r="H526" s="34">
        <v>25150</v>
      </c>
      <c r="I526" s="34">
        <v>27000</v>
      </c>
      <c r="J526" s="34">
        <v>28850</v>
      </c>
      <c r="K526" s="34">
        <v>30700</v>
      </c>
    </row>
    <row r="527" spans="1:11">
      <c r="A527" t="str">
        <f t="shared" si="8"/>
        <v>1/1/2009 - 5/13/2010Dawson60</v>
      </c>
      <c r="B527" t="s">
        <v>132</v>
      </c>
      <c r="C527" s="33" t="s">
        <v>16</v>
      </c>
      <c r="D527" s="34">
        <v>19560</v>
      </c>
      <c r="E527" s="34">
        <v>22320</v>
      </c>
      <c r="F527" s="34">
        <v>25140</v>
      </c>
      <c r="G527" s="34">
        <v>27900</v>
      </c>
      <c r="H527" s="34">
        <v>30180</v>
      </c>
      <c r="I527" s="34">
        <v>32400</v>
      </c>
      <c r="J527" s="34">
        <v>34620</v>
      </c>
      <c r="K527" s="34">
        <v>36840</v>
      </c>
    </row>
    <row r="528" spans="1:11">
      <c r="A528" t="str">
        <f t="shared" si="8"/>
        <v>1/1/2009 - 5/13/2010Dawson80</v>
      </c>
      <c r="B528" t="s">
        <v>132</v>
      </c>
      <c r="C528" s="33" t="s">
        <v>17</v>
      </c>
      <c r="D528" s="34">
        <v>26080</v>
      </c>
      <c r="E528" s="34">
        <v>29760</v>
      </c>
      <c r="F528" s="34">
        <v>33520</v>
      </c>
      <c r="G528" s="34">
        <v>37200</v>
      </c>
      <c r="H528" s="34">
        <v>40240</v>
      </c>
      <c r="I528" s="34">
        <v>43200</v>
      </c>
      <c r="J528" s="34">
        <v>46160</v>
      </c>
      <c r="K528" s="34">
        <v>49120</v>
      </c>
    </row>
    <row r="529" spans="1:11">
      <c r="A529" t="str">
        <f t="shared" si="8"/>
        <v>1/1/2009 - 5/13/2010DeWitt30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1/1/2009 - 5/13/2010DeWitt40</v>
      </c>
      <c r="B530" t="s">
        <v>133</v>
      </c>
      <c r="C530" s="33" t="s">
        <v>14</v>
      </c>
      <c r="D530" s="34">
        <v>13040</v>
      </c>
      <c r="E530" s="34">
        <v>14880</v>
      </c>
      <c r="F530" s="34">
        <v>16760</v>
      </c>
      <c r="G530" s="34">
        <v>18600</v>
      </c>
      <c r="H530" s="34">
        <v>20120</v>
      </c>
      <c r="I530" s="34">
        <v>21600</v>
      </c>
      <c r="J530" s="34">
        <v>23080</v>
      </c>
      <c r="K530" s="34">
        <v>24560</v>
      </c>
    </row>
    <row r="531" spans="1:11">
      <c r="A531" t="str">
        <f t="shared" si="8"/>
        <v>1/1/2009 - 5/13/2010DeWitt50</v>
      </c>
      <c r="B531" t="s">
        <v>133</v>
      </c>
      <c r="C531" s="33" t="s">
        <v>15</v>
      </c>
      <c r="D531" s="34">
        <v>16300</v>
      </c>
      <c r="E531" s="34">
        <v>18600</v>
      </c>
      <c r="F531" s="34">
        <v>20950</v>
      </c>
      <c r="G531" s="34">
        <v>23250</v>
      </c>
      <c r="H531" s="34">
        <v>25150</v>
      </c>
      <c r="I531" s="34">
        <v>27000</v>
      </c>
      <c r="J531" s="34">
        <v>28850</v>
      </c>
      <c r="K531" s="34">
        <v>30700</v>
      </c>
    </row>
    <row r="532" spans="1:11">
      <c r="A532" t="str">
        <f t="shared" si="8"/>
        <v>1/1/2009 - 5/13/2010DeWitt60</v>
      </c>
      <c r="B532" t="s">
        <v>133</v>
      </c>
      <c r="C532" s="33" t="s">
        <v>16</v>
      </c>
      <c r="D532" s="34">
        <v>19560</v>
      </c>
      <c r="E532" s="34">
        <v>22320</v>
      </c>
      <c r="F532" s="34">
        <v>25140</v>
      </c>
      <c r="G532" s="34">
        <v>27900</v>
      </c>
      <c r="H532" s="34">
        <v>30180</v>
      </c>
      <c r="I532" s="34">
        <v>32400</v>
      </c>
      <c r="J532" s="34">
        <v>34620</v>
      </c>
      <c r="K532" s="34">
        <v>36840</v>
      </c>
    </row>
    <row r="533" spans="1:11">
      <c r="A533" t="str">
        <f t="shared" si="8"/>
        <v>1/1/2009 - 5/13/2010DeWitt80</v>
      </c>
      <c r="B533" t="s">
        <v>133</v>
      </c>
      <c r="C533" s="33" t="s">
        <v>17</v>
      </c>
      <c r="D533" s="34">
        <v>26080</v>
      </c>
      <c r="E533" s="34">
        <v>29760</v>
      </c>
      <c r="F533" s="34">
        <v>33520</v>
      </c>
      <c r="G533" s="34">
        <v>37200</v>
      </c>
      <c r="H533" s="34">
        <v>40240</v>
      </c>
      <c r="I533" s="34">
        <v>43200</v>
      </c>
      <c r="J533" s="34">
        <v>46160</v>
      </c>
      <c r="K533" s="34">
        <v>49120</v>
      </c>
    </row>
    <row r="534" spans="1:11">
      <c r="A534" t="str">
        <f t="shared" si="8"/>
        <v>1/1/2009 - 5/13/2010Deaf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1/1/2009 - 5/13/2010Deaf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1/1/2009 - 5/13/2010Deaf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1/1/2009 - 5/13/2010Deaf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1/1/2009 - 5/13/2010Deaf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1/1/2009 - 5/13/2010Dickens30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1/1/2009 - 5/13/2010Dickens40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1/1/2009 - 5/13/2010Dickens50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1/1/2009 - 5/13/2010Dickens60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1/1/2009 - 5/13/2010Dickens80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1/1/2009 - 5/13/2010Dimmit30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1/1/2009 - 5/13/2010Dimmit40</v>
      </c>
      <c r="B545" t="s">
        <v>136</v>
      </c>
      <c r="C545" s="33" t="s">
        <v>14</v>
      </c>
      <c r="D545" s="34">
        <v>13040</v>
      </c>
      <c r="E545" s="34">
        <v>14880</v>
      </c>
      <c r="F545" s="34">
        <v>16760</v>
      </c>
      <c r="G545" s="34">
        <v>18600</v>
      </c>
      <c r="H545" s="34">
        <v>20120</v>
      </c>
      <c r="I545" s="34">
        <v>21600</v>
      </c>
      <c r="J545" s="34">
        <v>23080</v>
      </c>
      <c r="K545" s="34">
        <v>24560</v>
      </c>
    </row>
    <row r="546" spans="1:11">
      <c r="A546" t="str">
        <f t="shared" si="8"/>
        <v>1/1/2009 - 5/13/2010Dimmit50</v>
      </c>
      <c r="B546" t="s">
        <v>136</v>
      </c>
      <c r="C546" s="33" t="s">
        <v>15</v>
      </c>
      <c r="D546" s="34">
        <v>16300</v>
      </c>
      <c r="E546" s="34">
        <v>18600</v>
      </c>
      <c r="F546" s="34">
        <v>20950</v>
      </c>
      <c r="G546" s="34">
        <v>23250</v>
      </c>
      <c r="H546" s="34">
        <v>25150</v>
      </c>
      <c r="I546" s="34">
        <v>27000</v>
      </c>
      <c r="J546" s="34">
        <v>28850</v>
      </c>
      <c r="K546" s="34">
        <v>30700</v>
      </c>
    </row>
    <row r="547" spans="1:11">
      <c r="A547" t="str">
        <f t="shared" si="8"/>
        <v>1/1/2009 - 5/13/2010Dimmit60</v>
      </c>
      <c r="B547" t="s">
        <v>136</v>
      </c>
      <c r="C547" s="33" t="s">
        <v>16</v>
      </c>
      <c r="D547" s="34">
        <v>19560</v>
      </c>
      <c r="E547" s="34">
        <v>22320</v>
      </c>
      <c r="F547" s="34">
        <v>25140</v>
      </c>
      <c r="G547" s="34">
        <v>27900</v>
      </c>
      <c r="H547" s="34">
        <v>30180</v>
      </c>
      <c r="I547" s="34">
        <v>32400</v>
      </c>
      <c r="J547" s="34">
        <v>34620</v>
      </c>
      <c r="K547" s="34">
        <v>36840</v>
      </c>
    </row>
    <row r="548" spans="1:11">
      <c r="A548" t="str">
        <f t="shared" si="8"/>
        <v>1/1/2009 - 5/13/2010Dimmit80</v>
      </c>
      <c r="B548" t="s">
        <v>136</v>
      </c>
      <c r="C548" s="33" t="s">
        <v>17</v>
      </c>
      <c r="D548" s="34">
        <v>26080</v>
      </c>
      <c r="E548" s="34">
        <v>29760</v>
      </c>
      <c r="F548" s="34">
        <v>33520</v>
      </c>
      <c r="G548" s="34">
        <v>37200</v>
      </c>
      <c r="H548" s="34">
        <v>40240</v>
      </c>
      <c r="I548" s="34">
        <v>43200</v>
      </c>
      <c r="J548" s="34">
        <v>46160</v>
      </c>
      <c r="K548" s="34">
        <v>49120</v>
      </c>
    </row>
    <row r="549" spans="1:11">
      <c r="A549" t="str">
        <f t="shared" si="8"/>
        <v>1/1/2009 - 5/13/2010Donley30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1/1/2009 - 5/13/2010Donley40</v>
      </c>
      <c r="B550" t="s">
        <v>137</v>
      </c>
      <c r="C550" s="33" t="s">
        <v>14</v>
      </c>
      <c r="D550" s="34">
        <v>13360</v>
      </c>
      <c r="E550" s="34">
        <v>15240</v>
      </c>
      <c r="F550" s="34">
        <v>17160</v>
      </c>
      <c r="G550" s="34">
        <v>19040</v>
      </c>
      <c r="H550" s="34">
        <v>20600</v>
      </c>
      <c r="I550" s="34">
        <v>22120</v>
      </c>
      <c r="J550" s="34">
        <v>23640</v>
      </c>
      <c r="K550" s="34">
        <v>25160</v>
      </c>
    </row>
    <row r="551" spans="1:11">
      <c r="A551" t="str">
        <f t="shared" si="8"/>
        <v>1/1/2009 - 5/13/2010Donley50</v>
      </c>
      <c r="B551" t="s">
        <v>137</v>
      </c>
      <c r="C551" s="33" t="s">
        <v>15</v>
      </c>
      <c r="D551" s="34">
        <v>16700</v>
      </c>
      <c r="E551" s="34">
        <v>19050</v>
      </c>
      <c r="F551" s="34">
        <v>21450</v>
      </c>
      <c r="G551" s="34">
        <v>23800</v>
      </c>
      <c r="H551" s="34">
        <v>25750</v>
      </c>
      <c r="I551" s="34">
        <v>27650</v>
      </c>
      <c r="J551" s="34">
        <v>29550</v>
      </c>
      <c r="K551" s="34">
        <v>31450</v>
      </c>
    </row>
    <row r="552" spans="1:11">
      <c r="A552" t="str">
        <f t="shared" si="8"/>
        <v>1/1/2009 - 5/13/2010Donley60</v>
      </c>
      <c r="B552" t="s">
        <v>137</v>
      </c>
      <c r="C552" s="33" t="s">
        <v>16</v>
      </c>
      <c r="D552" s="34">
        <v>20040</v>
      </c>
      <c r="E552" s="34">
        <v>22860</v>
      </c>
      <c r="F552" s="34">
        <v>25740</v>
      </c>
      <c r="G552" s="34">
        <v>28560</v>
      </c>
      <c r="H552" s="34">
        <v>30900</v>
      </c>
      <c r="I552" s="34">
        <v>33180</v>
      </c>
      <c r="J552" s="34">
        <v>35460</v>
      </c>
      <c r="K552" s="34">
        <v>37740</v>
      </c>
    </row>
    <row r="553" spans="1:11">
      <c r="A553" t="str">
        <f t="shared" si="8"/>
        <v>1/1/2009 - 5/13/2010Donley80</v>
      </c>
      <c r="B553" t="s">
        <v>137</v>
      </c>
      <c r="C553" s="33" t="s">
        <v>17</v>
      </c>
      <c r="D553" s="34">
        <v>26720</v>
      </c>
      <c r="E553" s="34">
        <v>30480</v>
      </c>
      <c r="F553" s="34">
        <v>34320</v>
      </c>
      <c r="G553" s="34">
        <v>38080</v>
      </c>
      <c r="H553" s="34">
        <v>41200</v>
      </c>
      <c r="I553" s="34">
        <v>44240</v>
      </c>
      <c r="J553" s="34">
        <v>47280</v>
      </c>
      <c r="K553" s="34">
        <v>50320</v>
      </c>
    </row>
    <row r="554" spans="1:11">
      <c r="A554" t="str">
        <f t="shared" si="8"/>
        <v>1/1/2009 - 5/13/2010Duval30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1/1/2009 - 5/13/2010Duval40</v>
      </c>
      <c r="B555" t="s">
        <v>138</v>
      </c>
      <c r="C555" s="33" t="s">
        <v>14</v>
      </c>
      <c r="D555" s="34">
        <v>13040</v>
      </c>
      <c r="E555" s="34">
        <v>14880</v>
      </c>
      <c r="F555" s="34">
        <v>16760</v>
      </c>
      <c r="G555" s="34">
        <v>18600</v>
      </c>
      <c r="H555" s="34">
        <v>20120</v>
      </c>
      <c r="I555" s="34">
        <v>21600</v>
      </c>
      <c r="J555" s="34">
        <v>23080</v>
      </c>
      <c r="K555" s="34">
        <v>24560</v>
      </c>
    </row>
    <row r="556" spans="1:11">
      <c r="A556" t="str">
        <f t="shared" si="8"/>
        <v>1/1/2009 - 5/13/2010Duval50</v>
      </c>
      <c r="B556" t="s">
        <v>138</v>
      </c>
      <c r="C556" s="33" t="s">
        <v>15</v>
      </c>
      <c r="D556" s="34">
        <v>16300</v>
      </c>
      <c r="E556" s="34">
        <v>18600</v>
      </c>
      <c r="F556" s="34">
        <v>20950</v>
      </c>
      <c r="G556" s="34">
        <v>23250</v>
      </c>
      <c r="H556" s="34">
        <v>25150</v>
      </c>
      <c r="I556" s="34">
        <v>27000</v>
      </c>
      <c r="J556" s="34">
        <v>28850</v>
      </c>
      <c r="K556" s="34">
        <v>30700</v>
      </c>
    </row>
    <row r="557" spans="1:11">
      <c r="A557" t="str">
        <f t="shared" si="8"/>
        <v>1/1/2009 - 5/13/2010Duval60</v>
      </c>
      <c r="B557" t="s">
        <v>138</v>
      </c>
      <c r="C557" s="33" t="s">
        <v>16</v>
      </c>
      <c r="D557" s="34">
        <v>19560</v>
      </c>
      <c r="E557" s="34">
        <v>22320</v>
      </c>
      <c r="F557" s="34">
        <v>25140</v>
      </c>
      <c r="G557" s="34">
        <v>27900</v>
      </c>
      <c r="H557" s="34">
        <v>30180</v>
      </c>
      <c r="I557" s="34">
        <v>32400</v>
      </c>
      <c r="J557" s="34">
        <v>34620</v>
      </c>
      <c r="K557" s="34">
        <v>36840</v>
      </c>
    </row>
    <row r="558" spans="1:11">
      <c r="A558" t="str">
        <f t="shared" si="8"/>
        <v>1/1/2009 - 5/13/2010Duval80</v>
      </c>
      <c r="B558" t="s">
        <v>138</v>
      </c>
      <c r="C558" s="33" t="s">
        <v>17</v>
      </c>
      <c r="D558" s="34">
        <v>26080</v>
      </c>
      <c r="E558" s="34">
        <v>29760</v>
      </c>
      <c r="F558" s="34">
        <v>33520</v>
      </c>
      <c r="G558" s="34">
        <v>37200</v>
      </c>
      <c r="H558" s="34">
        <v>40240</v>
      </c>
      <c r="I558" s="34">
        <v>43200</v>
      </c>
      <c r="J558" s="34">
        <v>46160</v>
      </c>
      <c r="K558" s="34">
        <v>49120</v>
      </c>
    </row>
    <row r="559" spans="1:11">
      <c r="A559" t="str">
        <f t="shared" si="8"/>
        <v>1/1/2009 - 5/13/2010Eastland30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1/1/2009 - 5/13/2010Eastland40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1/1/2009 - 5/13/2010Eastland50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1/1/2009 - 5/13/2010Eastland60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1/1/2009 - 5/13/2010Eastland80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1/1/2009 - 5/13/2010Edwards30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1/1/2009 - 5/13/2010Edwards40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1/1/2009 - 5/13/2010Edwards50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1/1/2009 - 5/13/2010Edwards60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1/1/2009 - 5/13/2010Edwards80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1/1/2009 - 5/13/2010Erath30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1/1/2009 - 5/13/2010Erath40</v>
      </c>
      <c r="B570" t="s">
        <v>141</v>
      </c>
      <c r="C570" s="33" t="s">
        <v>14</v>
      </c>
      <c r="D570" s="34">
        <v>14120</v>
      </c>
      <c r="E570" s="34">
        <v>16160</v>
      </c>
      <c r="F570" s="34">
        <v>18160</v>
      </c>
      <c r="G570" s="34">
        <v>20160</v>
      </c>
      <c r="H570" s="34">
        <v>21800</v>
      </c>
      <c r="I570" s="34">
        <v>23400</v>
      </c>
      <c r="J570" s="34">
        <v>25000</v>
      </c>
      <c r="K570" s="34">
        <v>26640</v>
      </c>
    </row>
    <row r="571" spans="1:11">
      <c r="A571" t="str">
        <f t="shared" si="8"/>
        <v>1/1/2009 - 5/13/2010Erath50</v>
      </c>
      <c r="B571" t="s">
        <v>141</v>
      </c>
      <c r="C571" s="33" t="s">
        <v>15</v>
      </c>
      <c r="D571" s="34">
        <v>17650</v>
      </c>
      <c r="E571" s="34">
        <v>20200</v>
      </c>
      <c r="F571" s="34">
        <v>22700</v>
      </c>
      <c r="G571" s="34">
        <v>25200</v>
      </c>
      <c r="H571" s="34">
        <v>27250</v>
      </c>
      <c r="I571" s="34">
        <v>29250</v>
      </c>
      <c r="J571" s="34">
        <v>31250</v>
      </c>
      <c r="K571" s="34">
        <v>33300</v>
      </c>
    </row>
    <row r="572" spans="1:11">
      <c r="A572" t="str">
        <f t="shared" si="8"/>
        <v>1/1/2009 - 5/13/2010Erath60</v>
      </c>
      <c r="B572" t="s">
        <v>141</v>
      </c>
      <c r="C572" s="33" t="s">
        <v>16</v>
      </c>
      <c r="D572" s="34">
        <v>21180</v>
      </c>
      <c r="E572" s="34">
        <v>24240</v>
      </c>
      <c r="F572" s="34">
        <v>27240</v>
      </c>
      <c r="G572" s="34">
        <v>30240</v>
      </c>
      <c r="H572" s="34">
        <v>32700</v>
      </c>
      <c r="I572" s="34">
        <v>35100</v>
      </c>
      <c r="J572" s="34">
        <v>37500</v>
      </c>
      <c r="K572" s="34">
        <v>39960</v>
      </c>
    </row>
    <row r="573" spans="1:11">
      <c r="A573" t="str">
        <f t="shared" si="8"/>
        <v>1/1/2009 - 5/13/2010Erath80</v>
      </c>
      <c r="B573" t="s">
        <v>141</v>
      </c>
      <c r="C573" s="33" t="s">
        <v>17</v>
      </c>
      <c r="D573" s="34">
        <v>28240</v>
      </c>
      <c r="E573" s="34">
        <v>32320</v>
      </c>
      <c r="F573" s="34">
        <v>36320</v>
      </c>
      <c r="G573" s="34">
        <v>40320</v>
      </c>
      <c r="H573" s="34">
        <v>43600</v>
      </c>
      <c r="I573" s="34">
        <v>46800</v>
      </c>
      <c r="J573" s="34">
        <v>50000</v>
      </c>
      <c r="K573" s="34">
        <v>53280</v>
      </c>
    </row>
    <row r="574" spans="1:11">
      <c r="A574" t="str">
        <f t="shared" si="8"/>
        <v>1/1/2009 - 5/13/2010Falls30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1/1/2009 - 5/13/2010Falls40</v>
      </c>
      <c r="B575" t="s">
        <v>142</v>
      </c>
      <c r="C575" s="33" t="s">
        <v>14</v>
      </c>
      <c r="D575" s="34">
        <v>13040</v>
      </c>
      <c r="E575" s="34">
        <v>14880</v>
      </c>
      <c r="F575" s="34">
        <v>16760</v>
      </c>
      <c r="G575" s="34">
        <v>18600</v>
      </c>
      <c r="H575" s="34">
        <v>20120</v>
      </c>
      <c r="I575" s="34">
        <v>21600</v>
      </c>
      <c r="J575" s="34">
        <v>23080</v>
      </c>
      <c r="K575" s="34">
        <v>24560</v>
      </c>
    </row>
    <row r="576" spans="1:11">
      <c r="A576" t="str">
        <f t="shared" si="8"/>
        <v>1/1/2009 - 5/13/2010Falls50</v>
      </c>
      <c r="B576" t="s">
        <v>142</v>
      </c>
      <c r="C576" s="33" t="s">
        <v>15</v>
      </c>
      <c r="D576" s="34">
        <v>16300</v>
      </c>
      <c r="E576" s="34">
        <v>18600</v>
      </c>
      <c r="F576" s="34">
        <v>20950</v>
      </c>
      <c r="G576" s="34">
        <v>23250</v>
      </c>
      <c r="H576" s="34">
        <v>25150</v>
      </c>
      <c r="I576" s="34">
        <v>27000</v>
      </c>
      <c r="J576" s="34">
        <v>28850</v>
      </c>
      <c r="K576" s="34">
        <v>30700</v>
      </c>
    </row>
    <row r="577" spans="1:11">
      <c r="A577" t="str">
        <f t="shared" si="8"/>
        <v>1/1/2009 - 5/13/2010Falls60</v>
      </c>
      <c r="B577" t="s">
        <v>142</v>
      </c>
      <c r="C577" s="33" t="s">
        <v>16</v>
      </c>
      <c r="D577" s="34">
        <v>19560</v>
      </c>
      <c r="E577" s="34">
        <v>22320</v>
      </c>
      <c r="F577" s="34">
        <v>25140</v>
      </c>
      <c r="G577" s="34">
        <v>27900</v>
      </c>
      <c r="H577" s="34">
        <v>30180</v>
      </c>
      <c r="I577" s="34">
        <v>32400</v>
      </c>
      <c r="J577" s="34">
        <v>34620</v>
      </c>
      <c r="K577" s="34">
        <v>36840</v>
      </c>
    </row>
    <row r="578" spans="1:11">
      <c r="A578" t="str">
        <f t="shared" si="8"/>
        <v>1/1/2009 - 5/13/2010Falls80</v>
      </c>
      <c r="B578" t="s">
        <v>142</v>
      </c>
      <c r="C578" s="33" t="s">
        <v>17</v>
      </c>
      <c r="D578" s="34">
        <v>26080</v>
      </c>
      <c r="E578" s="34">
        <v>29760</v>
      </c>
      <c r="F578" s="34">
        <v>33520</v>
      </c>
      <c r="G578" s="34">
        <v>37200</v>
      </c>
      <c r="H578" s="34">
        <v>40240</v>
      </c>
      <c r="I578" s="34">
        <v>43200</v>
      </c>
      <c r="J578" s="34">
        <v>46160</v>
      </c>
      <c r="K578" s="34">
        <v>49120</v>
      </c>
    </row>
    <row r="579" spans="1:11">
      <c r="A579" t="str">
        <f t="shared" si="8"/>
        <v>1/1/2009 - 5/13/2010Fannin30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1/1/2009 - 5/13/2010Fannin40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1/1/2009 - 5/13/2010Fannin50</v>
      </c>
      <c r="B581" t="s">
        <v>143</v>
      </c>
      <c r="C581" s="33" t="s">
        <v>15</v>
      </c>
      <c r="D581" s="34">
        <v>18900</v>
      </c>
      <c r="E581" s="34">
        <v>21600</v>
      </c>
      <c r="F581" s="34">
        <v>24300</v>
      </c>
      <c r="G581" s="34">
        <v>27000</v>
      </c>
      <c r="H581" s="34">
        <v>29200</v>
      </c>
      <c r="I581" s="34">
        <v>31350</v>
      </c>
      <c r="J581" s="34">
        <v>33500</v>
      </c>
      <c r="K581" s="34">
        <v>35650</v>
      </c>
    </row>
    <row r="582" spans="1:11">
      <c r="A582" t="str">
        <f t="shared" si="9"/>
        <v>1/1/2009 - 5/13/2010Fannin60</v>
      </c>
      <c r="B582" t="s">
        <v>143</v>
      </c>
      <c r="C582" s="33" t="s">
        <v>16</v>
      </c>
      <c r="D582" s="34">
        <v>22680</v>
      </c>
      <c r="E582" s="34">
        <v>25920</v>
      </c>
      <c r="F582" s="34">
        <v>29160</v>
      </c>
      <c r="G582" s="34">
        <v>32400</v>
      </c>
      <c r="H582" s="34">
        <v>35040</v>
      </c>
      <c r="I582" s="34">
        <v>37620</v>
      </c>
      <c r="J582" s="34">
        <v>40200</v>
      </c>
      <c r="K582" s="34">
        <v>42780</v>
      </c>
    </row>
    <row r="583" spans="1:11">
      <c r="A583" t="str">
        <f t="shared" si="9"/>
        <v>1/1/2009 - 5/13/2010Fannin80</v>
      </c>
      <c r="B583" t="s">
        <v>143</v>
      </c>
      <c r="C583" s="33" t="s">
        <v>17</v>
      </c>
      <c r="D583" s="34">
        <v>30240</v>
      </c>
      <c r="E583" s="34">
        <v>34560</v>
      </c>
      <c r="F583" s="34">
        <v>38880</v>
      </c>
      <c r="G583" s="34">
        <v>43200</v>
      </c>
      <c r="H583" s="34">
        <v>46720</v>
      </c>
      <c r="I583" s="34">
        <v>50160</v>
      </c>
      <c r="J583" s="34">
        <v>53600</v>
      </c>
      <c r="K583" s="34">
        <v>57040</v>
      </c>
    </row>
    <row r="584" spans="1:11">
      <c r="A584" t="str">
        <f t="shared" si="9"/>
        <v>1/1/2009 - 5/13/2010Fayette30</v>
      </c>
      <c r="B584" s="32" t="s">
        <v>144</v>
      </c>
      <c r="C584" s="33" t="s">
        <v>13</v>
      </c>
      <c r="D584" s="34">
        <v>11340</v>
      </c>
      <c r="E584" s="34">
        <v>12960</v>
      </c>
      <c r="F584" s="34">
        <v>14580</v>
      </c>
      <c r="G584" s="34">
        <v>16200</v>
      </c>
      <c r="H584" s="34">
        <v>17490</v>
      </c>
      <c r="I584" s="34">
        <v>18780</v>
      </c>
      <c r="J584" s="34">
        <v>20100</v>
      </c>
      <c r="K584" s="34">
        <v>21390</v>
      </c>
    </row>
    <row r="585" spans="1:11">
      <c r="A585" t="str">
        <f t="shared" si="9"/>
        <v>1/1/2009 - 5/13/2010Fayette40</v>
      </c>
      <c r="B585" t="s">
        <v>144</v>
      </c>
      <c r="C585" s="33" t="s">
        <v>14</v>
      </c>
      <c r="D585" s="34">
        <v>15120</v>
      </c>
      <c r="E585" s="34">
        <v>17280</v>
      </c>
      <c r="F585" s="34">
        <v>19440</v>
      </c>
      <c r="G585" s="34">
        <v>21600</v>
      </c>
      <c r="H585" s="34">
        <v>23320</v>
      </c>
      <c r="I585" s="34">
        <v>25040</v>
      </c>
      <c r="J585" s="34">
        <v>26800</v>
      </c>
      <c r="K585" s="34">
        <v>28520</v>
      </c>
    </row>
    <row r="586" spans="1:11">
      <c r="A586" t="str">
        <f t="shared" si="9"/>
        <v>1/1/2009 - 5/13/2010Fayette50</v>
      </c>
      <c r="B586" t="s">
        <v>144</v>
      </c>
      <c r="C586" s="33" t="s">
        <v>15</v>
      </c>
      <c r="D586" s="34">
        <v>18900</v>
      </c>
      <c r="E586" s="34">
        <v>21600</v>
      </c>
      <c r="F586" s="34">
        <v>24300</v>
      </c>
      <c r="G586" s="34">
        <v>27000</v>
      </c>
      <c r="H586" s="34">
        <v>29150</v>
      </c>
      <c r="I586" s="34">
        <v>31300</v>
      </c>
      <c r="J586" s="34">
        <v>33500</v>
      </c>
      <c r="K586" s="34">
        <v>35650</v>
      </c>
    </row>
    <row r="587" spans="1:11">
      <c r="A587" t="str">
        <f t="shared" si="9"/>
        <v>1/1/2009 - 5/13/2010Fayette60</v>
      </c>
      <c r="B587" t="s">
        <v>144</v>
      </c>
      <c r="C587" s="33" t="s">
        <v>16</v>
      </c>
      <c r="D587" s="34">
        <v>22680</v>
      </c>
      <c r="E587" s="34">
        <v>25920</v>
      </c>
      <c r="F587" s="34">
        <v>29160</v>
      </c>
      <c r="G587" s="34">
        <v>32400</v>
      </c>
      <c r="H587" s="34">
        <v>34980</v>
      </c>
      <c r="I587" s="34">
        <v>37560</v>
      </c>
      <c r="J587" s="34">
        <v>40200</v>
      </c>
      <c r="K587" s="34">
        <v>42780</v>
      </c>
    </row>
    <row r="588" spans="1:11">
      <c r="A588" t="str">
        <f t="shared" si="9"/>
        <v>1/1/2009 - 5/13/2010Fayette80</v>
      </c>
      <c r="B588" t="s">
        <v>144</v>
      </c>
      <c r="C588" s="33" t="s">
        <v>17</v>
      </c>
      <c r="D588" s="34">
        <v>30240</v>
      </c>
      <c r="E588" s="34">
        <v>34560</v>
      </c>
      <c r="F588" s="34">
        <v>38880</v>
      </c>
      <c r="G588" s="34">
        <v>43200</v>
      </c>
      <c r="H588" s="34">
        <v>46640</v>
      </c>
      <c r="I588" s="34">
        <v>50080</v>
      </c>
      <c r="J588" s="34">
        <v>53600</v>
      </c>
      <c r="K588" s="34">
        <v>57040</v>
      </c>
    </row>
    <row r="589" spans="1:11">
      <c r="A589" t="str">
        <f t="shared" si="9"/>
        <v>1/1/2009 - 5/13/2010Fisher30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1/1/2009 - 5/13/2010Fisher40</v>
      </c>
      <c r="B590" t="s">
        <v>145</v>
      </c>
      <c r="C590" s="33" t="s">
        <v>14</v>
      </c>
      <c r="D590" s="34">
        <v>13040</v>
      </c>
      <c r="E590" s="34">
        <v>14880</v>
      </c>
      <c r="F590" s="34">
        <v>16760</v>
      </c>
      <c r="G590" s="34">
        <v>18600</v>
      </c>
      <c r="H590" s="34">
        <v>20120</v>
      </c>
      <c r="I590" s="34">
        <v>21600</v>
      </c>
      <c r="J590" s="34">
        <v>23080</v>
      </c>
      <c r="K590" s="34">
        <v>24560</v>
      </c>
    </row>
    <row r="591" spans="1:11">
      <c r="A591" t="str">
        <f t="shared" si="9"/>
        <v>1/1/2009 - 5/13/2010Fisher50</v>
      </c>
      <c r="B591" t="s">
        <v>145</v>
      </c>
      <c r="C591" s="33" t="s">
        <v>15</v>
      </c>
      <c r="D591" s="34">
        <v>16300</v>
      </c>
      <c r="E591" s="34">
        <v>18600</v>
      </c>
      <c r="F591" s="34">
        <v>20950</v>
      </c>
      <c r="G591" s="34">
        <v>23250</v>
      </c>
      <c r="H591" s="34">
        <v>25150</v>
      </c>
      <c r="I591" s="34">
        <v>27000</v>
      </c>
      <c r="J591" s="34">
        <v>28850</v>
      </c>
      <c r="K591" s="34">
        <v>30700</v>
      </c>
    </row>
    <row r="592" spans="1:11">
      <c r="A592" t="str">
        <f t="shared" si="9"/>
        <v>1/1/2009 - 5/13/2010Fisher60</v>
      </c>
      <c r="B592" t="s">
        <v>145</v>
      </c>
      <c r="C592" s="33" t="s">
        <v>16</v>
      </c>
      <c r="D592" s="34">
        <v>19560</v>
      </c>
      <c r="E592" s="34">
        <v>22320</v>
      </c>
      <c r="F592" s="34">
        <v>25140</v>
      </c>
      <c r="G592" s="34">
        <v>27900</v>
      </c>
      <c r="H592" s="34">
        <v>30180</v>
      </c>
      <c r="I592" s="34">
        <v>32400</v>
      </c>
      <c r="J592" s="34">
        <v>34620</v>
      </c>
      <c r="K592" s="34">
        <v>36840</v>
      </c>
    </row>
    <row r="593" spans="1:11">
      <c r="A593" t="str">
        <f t="shared" si="9"/>
        <v>1/1/2009 - 5/13/2010Fisher80</v>
      </c>
      <c r="B593" t="s">
        <v>145</v>
      </c>
      <c r="C593" s="33" t="s">
        <v>17</v>
      </c>
      <c r="D593" s="34">
        <v>26080</v>
      </c>
      <c r="E593" s="34">
        <v>29760</v>
      </c>
      <c r="F593" s="34">
        <v>33520</v>
      </c>
      <c r="G593" s="34">
        <v>37200</v>
      </c>
      <c r="H593" s="34">
        <v>40240</v>
      </c>
      <c r="I593" s="34">
        <v>43200</v>
      </c>
      <c r="J593" s="34">
        <v>46160</v>
      </c>
      <c r="K593" s="34">
        <v>49120</v>
      </c>
    </row>
    <row r="594" spans="1:11">
      <c r="A594" t="str">
        <f t="shared" si="9"/>
        <v>1/1/2009 - 5/13/2010Floyd30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1/1/2009 - 5/13/2010Floyd40</v>
      </c>
      <c r="B595" t="s">
        <v>146</v>
      </c>
      <c r="C595" s="33" t="s">
        <v>14</v>
      </c>
      <c r="D595" s="34">
        <v>13040</v>
      </c>
      <c r="E595" s="34">
        <v>14880</v>
      </c>
      <c r="F595" s="34">
        <v>16760</v>
      </c>
      <c r="G595" s="34">
        <v>18600</v>
      </c>
      <c r="H595" s="34">
        <v>20120</v>
      </c>
      <c r="I595" s="34">
        <v>21600</v>
      </c>
      <c r="J595" s="34">
        <v>23080</v>
      </c>
      <c r="K595" s="34">
        <v>24560</v>
      </c>
    </row>
    <row r="596" spans="1:11">
      <c r="A596" t="str">
        <f t="shared" si="9"/>
        <v>1/1/2009 - 5/13/2010Floyd50</v>
      </c>
      <c r="B596" t="s">
        <v>146</v>
      </c>
      <c r="C596" s="33" t="s">
        <v>15</v>
      </c>
      <c r="D596" s="34">
        <v>16300</v>
      </c>
      <c r="E596" s="34">
        <v>18600</v>
      </c>
      <c r="F596" s="34">
        <v>20950</v>
      </c>
      <c r="G596" s="34">
        <v>23250</v>
      </c>
      <c r="H596" s="34">
        <v>25150</v>
      </c>
      <c r="I596" s="34">
        <v>27000</v>
      </c>
      <c r="J596" s="34">
        <v>28850</v>
      </c>
      <c r="K596" s="34">
        <v>30700</v>
      </c>
    </row>
    <row r="597" spans="1:11">
      <c r="A597" t="str">
        <f t="shared" si="9"/>
        <v>1/1/2009 - 5/13/2010Floyd60</v>
      </c>
      <c r="B597" t="s">
        <v>146</v>
      </c>
      <c r="C597" s="33" t="s">
        <v>16</v>
      </c>
      <c r="D597" s="34">
        <v>19560</v>
      </c>
      <c r="E597" s="34">
        <v>22320</v>
      </c>
      <c r="F597" s="34">
        <v>25140</v>
      </c>
      <c r="G597" s="34">
        <v>27900</v>
      </c>
      <c r="H597" s="34">
        <v>30180</v>
      </c>
      <c r="I597" s="34">
        <v>32400</v>
      </c>
      <c r="J597" s="34">
        <v>34620</v>
      </c>
      <c r="K597" s="34">
        <v>36840</v>
      </c>
    </row>
    <row r="598" spans="1:11">
      <c r="A598" t="str">
        <f t="shared" si="9"/>
        <v>1/1/2009 - 5/13/2010Floyd80</v>
      </c>
      <c r="B598" t="s">
        <v>146</v>
      </c>
      <c r="C598" s="33" t="s">
        <v>17</v>
      </c>
      <c r="D598" s="34">
        <v>26080</v>
      </c>
      <c r="E598" s="34">
        <v>29760</v>
      </c>
      <c r="F598" s="34">
        <v>33520</v>
      </c>
      <c r="G598" s="34">
        <v>37200</v>
      </c>
      <c r="H598" s="34">
        <v>40240</v>
      </c>
      <c r="I598" s="34">
        <v>43200</v>
      </c>
      <c r="J598" s="34">
        <v>46160</v>
      </c>
      <c r="K598" s="34">
        <v>49120</v>
      </c>
    </row>
    <row r="599" spans="1:11">
      <c r="A599" t="str">
        <f t="shared" si="9"/>
        <v>1/1/2009 - 5/13/2010Foard30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1/1/2009 - 5/13/2010Foard40</v>
      </c>
      <c r="B600" t="s">
        <v>147</v>
      </c>
      <c r="C600" s="33" t="s">
        <v>14</v>
      </c>
      <c r="D600" s="34">
        <v>13040</v>
      </c>
      <c r="E600" s="34">
        <v>14880</v>
      </c>
      <c r="F600" s="34">
        <v>16760</v>
      </c>
      <c r="G600" s="34">
        <v>18600</v>
      </c>
      <c r="H600" s="34">
        <v>20120</v>
      </c>
      <c r="I600" s="34">
        <v>21600</v>
      </c>
      <c r="J600" s="34">
        <v>23080</v>
      </c>
      <c r="K600" s="34">
        <v>24560</v>
      </c>
    </row>
    <row r="601" spans="1:11">
      <c r="A601" t="str">
        <f t="shared" si="9"/>
        <v>1/1/2009 - 5/13/2010Foard50</v>
      </c>
      <c r="B601" t="s">
        <v>147</v>
      </c>
      <c r="C601" s="33" t="s">
        <v>15</v>
      </c>
      <c r="D601" s="34">
        <v>16300</v>
      </c>
      <c r="E601" s="34">
        <v>18600</v>
      </c>
      <c r="F601" s="34">
        <v>20950</v>
      </c>
      <c r="G601" s="34">
        <v>23250</v>
      </c>
      <c r="H601" s="34">
        <v>25150</v>
      </c>
      <c r="I601" s="34">
        <v>27000</v>
      </c>
      <c r="J601" s="34">
        <v>28850</v>
      </c>
      <c r="K601" s="34">
        <v>30700</v>
      </c>
    </row>
    <row r="602" spans="1:11">
      <c r="A602" t="str">
        <f t="shared" si="9"/>
        <v>1/1/2009 - 5/13/2010Foard60</v>
      </c>
      <c r="B602" t="s">
        <v>147</v>
      </c>
      <c r="C602" s="33" t="s">
        <v>16</v>
      </c>
      <c r="D602" s="34">
        <v>19560</v>
      </c>
      <c r="E602" s="34">
        <v>22320</v>
      </c>
      <c r="F602" s="34">
        <v>25140</v>
      </c>
      <c r="G602" s="34">
        <v>27900</v>
      </c>
      <c r="H602" s="34">
        <v>30180</v>
      </c>
      <c r="I602" s="34">
        <v>32400</v>
      </c>
      <c r="J602" s="34">
        <v>34620</v>
      </c>
      <c r="K602" s="34">
        <v>36840</v>
      </c>
    </row>
    <row r="603" spans="1:11">
      <c r="A603" t="str">
        <f t="shared" si="9"/>
        <v>1/1/2009 - 5/13/2010Foard80</v>
      </c>
      <c r="B603" t="s">
        <v>147</v>
      </c>
      <c r="C603" s="33" t="s">
        <v>17</v>
      </c>
      <c r="D603" s="34">
        <v>26080</v>
      </c>
      <c r="E603" s="34">
        <v>29760</v>
      </c>
      <c r="F603" s="34">
        <v>33520</v>
      </c>
      <c r="G603" s="34">
        <v>37200</v>
      </c>
      <c r="H603" s="34">
        <v>40240</v>
      </c>
      <c r="I603" s="34">
        <v>43200</v>
      </c>
      <c r="J603" s="34">
        <v>46160</v>
      </c>
      <c r="K603" s="34">
        <v>49120</v>
      </c>
    </row>
    <row r="604" spans="1:11">
      <c r="A604" t="str">
        <f t="shared" si="9"/>
        <v>1/1/2009 - 5/13/2010Franklin30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1/1/2009 - 5/13/2010Franklin40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1/1/2009 - 5/13/2010Franklin50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1/1/2009 - 5/13/2010Franklin60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1/1/2009 - 5/13/2010Franklin80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1/1/2009 - 5/13/2010Freestone30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1/1/2009 - 5/13/2010Freestone40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1/1/2009 - 5/13/2010Freestone50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1/1/2009 - 5/13/2010Freestone60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1/1/2009 - 5/13/2010Freestone80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1/1/2009 - 5/13/2010Frio30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1/1/2009 - 5/13/2010Frio40</v>
      </c>
      <c r="B615" t="s">
        <v>150</v>
      </c>
      <c r="C615" s="33" t="s">
        <v>14</v>
      </c>
      <c r="D615" s="34">
        <v>13040</v>
      </c>
      <c r="E615" s="34">
        <v>14880</v>
      </c>
      <c r="F615" s="34">
        <v>16760</v>
      </c>
      <c r="G615" s="34">
        <v>18600</v>
      </c>
      <c r="H615" s="34">
        <v>20120</v>
      </c>
      <c r="I615" s="34">
        <v>21600</v>
      </c>
      <c r="J615" s="34">
        <v>23080</v>
      </c>
      <c r="K615" s="34">
        <v>24560</v>
      </c>
    </row>
    <row r="616" spans="1:11">
      <c r="A616" t="str">
        <f t="shared" si="9"/>
        <v>1/1/2009 - 5/13/2010Frio50</v>
      </c>
      <c r="B616" t="s">
        <v>150</v>
      </c>
      <c r="C616" s="33" t="s">
        <v>15</v>
      </c>
      <c r="D616" s="34">
        <v>16300</v>
      </c>
      <c r="E616" s="34">
        <v>18600</v>
      </c>
      <c r="F616" s="34">
        <v>20950</v>
      </c>
      <c r="G616" s="34">
        <v>23250</v>
      </c>
      <c r="H616" s="34">
        <v>25150</v>
      </c>
      <c r="I616" s="34">
        <v>27000</v>
      </c>
      <c r="J616" s="34">
        <v>28850</v>
      </c>
      <c r="K616" s="34">
        <v>30700</v>
      </c>
    </row>
    <row r="617" spans="1:11">
      <c r="A617" t="str">
        <f t="shared" si="9"/>
        <v>1/1/2009 - 5/13/2010Frio60</v>
      </c>
      <c r="B617" t="s">
        <v>150</v>
      </c>
      <c r="C617" s="33" t="s">
        <v>16</v>
      </c>
      <c r="D617" s="34">
        <v>19560</v>
      </c>
      <c r="E617" s="34">
        <v>22320</v>
      </c>
      <c r="F617" s="34">
        <v>25140</v>
      </c>
      <c r="G617" s="34">
        <v>27900</v>
      </c>
      <c r="H617" s="34">
        <v>30180</v>
      </c>
      <c r="I617" s="34">
        <v>32400</v>
      </c>
      <c r="J617" s="34">
        <v>34620</v>
      </c>
      <c r="K617" s="34">
        <v>36840</v>
      </c>
    </row>
    <row r="618" spans="1:11">
      <c r="A618" t="str">
        <f t="shared" si="9"/>
        <v>1/1/2009 - 5/13/2010Frio80</v>
      </c>
      <c r="B618" t="s">
        <v>150</v>
      </c>
      <c r="C618" s="33" t="s">
        <v>17</v>
      </c>
      <c r="D618" s="34">
        <v>26080</v>
      </c>
      <c r="E618" s="34">
        <v>29760</v>
      </c>
      <c r="F618" s="34">
        <v>33520</v>
      </c>
      <c r="G618" s="34">
        <v>37200</v>
      </c>
      <c r="H618" s="34">
        <v>40240</v>
      </c>
      <c r="I618" s="34">
        <v>43200</v>
      </c>
      <c r="J618" s="34">
        <v>46160</v>
      </c>
      <c r="K618" s="34">
        <v>49120</v>
      </c>
    </row>
    <row r="619" spans="1:11">
      <c r="A619" t="str">
        <f t="shared" si="9"/>
        <v>1/1/2009 - 5/13/2010Gaines30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1/1/2009 - 5/13/2010Gaines40</v>
      </c>
      <c r="B620" t="s">
        <v>151</v>
      </c>
      <c r="C620" s="33" t="s">
        <v>14</v>
      </c>
      <c r="D620" s="34">
        <v>13040</v>
      </c>
      <c r="E620" s="34">
        <v>14880</v>
      </c>
      <c r="F620" s="34">
        <v>16760</v>
      </c>
      <c r="G620" s="34">
        <v>18600</v>
      </c>
      <c r="H620" s="34">
        <v>20120</v>
      </c>
      <c r="I620" s="34">
        <v>21600</v>
      </c>
      <c r="J620" s="34">
        <v>23080</v>
      </c>
      <c r="K620" s="34">
        <v>24560</v>
      </c>
    </row>
    <row r="621" spans="1:11">
      <c r="A621" t="str">
        <f t="shared" si="9"/>
        <v>1/1/2009 - 5/13/2010Gaines50</v>
      </c>
      <c r="B621" t="s">
        <v>151</v>
      </c>
      <c r="C621" s="33" t="s">
        <v>15</v>
      </c>
      <c r="D621" s="34">
        <v>16300</v>
      </c>
      <c r="E621" s="34">
        <v>18600</v>
      </c>
      <c r="F621" s="34">
        <v>20950</v>
      </c>
      <c r="G621" s="34">
        <v>23250</v>
      </c>
      <c r="H621" s="34">
        <v>25150</v>
      </c>
      <c r="I621" s="34">
        <v>27000</v>
      </c>
      <c r="J621" s="34">
        <v>28850</v>
      </c>
      <c r="K621" s="34">
        <v>30700</v>
      </c>
    </row>
    <row r="622" spans="1:11">
      <c r="A622" t="str">
        <f t="shared" si="9"/>
        <v>1/1/2009 - 5/13/2010Gaines60</v>
      </c>
      <c r="B622" t="s">
        <v>151</v>
      </c>
      <c r="C622" s="33" t="s">
        <v>16</v>
      </c>
      <c r="D622" s="34">
        <v>19560</v>
      </c>
      <c r="E622" s="34">
        <v>22320</v>
      </c>
      <c r="F622" s="34">
        <v>25140</v>
      </c>
      <c r="G622" s="34">
        <v>27900</v>
      </c>
      <c r="H622" s="34">
        <v>30180</v>
      </c>
      <c r="I622" s="34">
        <v>32400</v>
      </c>
      <c r="J622" s="34">
        <v>34620</v>
      </c>
      <c r="K622" s="34">
        <v>36840</v>
      </c>
    </row>
    <row r="623" spans="1:11">
      <c r="A623" t="str">
        <f t="shared" si="9"/>
        <v>1/1/2009 - 5/13/2010Gaines80</v>
      </c>
      <c r="B623" t="s">
        <v>151</v>
      </c>
      <c r="C623" s="33" t="s">
        <v>17</v>
      </c>
      <c r="D623" s="34">
        <v>26080</v>
      </c>
      <c r="E623" s="34">
        <v>29760</v>
      </c>
      <c r="F623" s="34">
        <v>33520</v>
      </c>
      <c r="G623" s="34">
        <v>37200</v>
      </c>
      <c r="H623" s="34">
        <v>40240</v>
      </c>
      <c r="I623" s="34">
        <v>43200</v>
      </c>
      <c r="J623" s="34">
        <v>46160</v>
      </c>
      <c r="K623" s="34">
        <v>49120</v>
      </c>
    </row>
    <row r="624" spans="1:11">
      <c r="A624" t="str">
        <f t="shared" si="9"/>
        <v>1/1/2009 - 5/13/2010Garza30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1/1/2009 - 5/13/2010Garza40</v>
      </c>
      <c r="B625" t="s">
        <v>152</v>
      </c>
      <c r="C625" s="33" t="s">
        <v>14</v>
      </c>
      <c r="D625" s="34">
        <v>13040</v>
      </c>
      <c r="E625" s="34">
        <v>14880</v>
      </c>
      <c r="F625" s="34">
        <v>16760</v>
      </c>
      <c r="G625" s="34">
        <v>18600</v>
      </c>
      <c r="H625" s="34">
        <v>20120</v>
      </c>
      <c r="I625" s="34">
        <v>21600</v>
      </c>
      <c r="J625" s="34">
        <v>23080</v>
      </c>
      <c r="K625" s="34">
        <v>24560</v>
      </c>
    </row>
    <row r="626" spans="1:11">
      <c r="A626" t="str">
        <f t="shared" si="9"/>
        <v>1/1/2009 - 5/13/2010Garza50</v>
      </c>
      <c r="B626" t="s">
        <v>152</v>
      </c>
      <c r="C626" s="33" t="s">
        <v>15</v>
      </c>
      <c r="D626" s="34">
        <v>16300</v>
      </c>
      <c r="E626" s="34">
        <v>18600</v>
      </c>
      <c r="F626" s="34">
        <v>20950</v>
      </c>
      <c r="G626" s="34">
        <v>23250</v>
      </c>
      <c r="H626" s="34">
        <v>25150</v>
      </c>
      <c r="I626" s="34">
        <v>27000</v>
      </c>
      <c r="J626" s="34">
        <v>28850</v>
      </c>
      <c r="K626" s="34">
        <v>30700</v>
      </c>
    </row>
    <row r="627" spans="1:11">
      <c r="A627" t="str">
        <f t="shared" si="9"/>
        <v>1/1/2009 - 5/13/2010Garza60</v>
      </c>
      <c r="B627" t="s">
        <v>152</v>
      </c>
      <c r="C627" s="33" t="s">
        <v>16</v>
      </c>
      <c r="D627" s="34">
        <v>19560</v>
      </c>
      <c r="E627" s="34">
        <v>22320</v>
      </c>
      <c r="F627" s="34">
        <v>25140</v>
      </c>
      <c r="G627" s="34">
        <v>27900</v>
      </c>
      <c r="H627" s="34">
        <v>30180</v>
      </c>
      <c r="I627" s="34">
        <v>32400</v>
      </c>
      <c r="J627" s="34">
        <v>34620</v>
      </c>
      <c r="K627" s="34">
        <v>36840</v>
      </c>
    </row>
    <row r="628" spans="1:11">
      <c r="A628" t="str">
        <f t="shared" si="9"/>
        <v>1/1/2009 - 5/13/2010Garza80</v>
      </c>
      <c r="B628" t="s">
        <v>152</v>
      </c>
      <c r="C628" s="33" t="s">
        <v>17</v>
      </c>
      <c r="D628" s="34">
        <v>26080</v>
      </c>
      <c r="E628" s="34">
        <v>29760</v>
      </c>
      <c r="F628" s="34">
        <v>33520</v>
      </c>
      <c r="G628" s="34">
        <v>37200</v>
      </c>
      <c r="H628" s="34">
        <v>40240</v>
      </c>
      <c r="I628" s="34">
        <v>43200</v>
      </c>
      <c r="J628" s="34">
        <v>46160</v>
      </c>
      <c r="K628" s="34">
        <v>49120</v>
      </c>
    </row>
    <row r="629" spans="1:11">
      <c r="A629" t="str">
        <f t="shared" si="9"/>
        <v>1/1/2009 - 5/13/2010Gillespie30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1/1/2009 - 5/13/2010Gillespie40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1/1/2009 - 5/13/2010Gillespie50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1/1/2009 - 5/13/2010Gillespie60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1/1/2009 - 5/13/2010Gillespie80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1/1/2009 - 5/13/2010Glasscock30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1/1/2009 - 5/13/2010Glasscock40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1/1/2009 - 5/13/2010Glasscock50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1/1/2009 - 5/13/2010Glasscock60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1/1/2009 - 5/13/2010Glasscock80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1/1/2009 - 5/13/2010Gonzales30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1/1/2009 - 5/13/2010Gonzales40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1/1/2009 - 5/13/2010Gonzales50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1/1/2009 - 5/13/2010Gonzales60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1/1/2009 - 5/13/2010Gonzales80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1/1/2009 - 5/13/2010Gray30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1/1/2009 - 5/13/2010Gray40</v>
      </c>
      <c r="B645" t="s">
        <v>156</v>
      </c>
      <c r="C645" s="33" t="s">
        <v>14</v>
      </c>
      <c r="D645" s="34">
        <v>14080</v>
      </c>
      <c r="E645" s="34">
        <v>16080</v>
      </c>
      <c r="F645" s="34">
        <v>18080</v>
      </c>
      <c r="G645" s="34">
        <v>20080</v>
      </c>
      <c r="H645" s="34">
        <v>21720</v>
      </c>
      <c r="I645" s="34">
        <v>23320</v>
      </c>
      <c r="J645" s="34">
        <v>24920</v>
      </c>
      <c r="K645" s="34">
        <v>26520</v>
      </c>
    </row>
    <row r="646" spans="1:11">
      <c r="A646" t="str">
        <f t="shared" si="10"/>
        <v>1/1/2009 - 5/13/2010Gray50</v>
      </c>
      <c r="B646" t="s">
        <v>156</v>
      </c>
      <c r="C646" s="33" t="s">
        <v>15</v>
      </c>
      <c r="D646" s="34">
        <v>17600</v>
      </c>
      <c r="E646" s="34">
        <v>20100</v>
      </c>
      <c r="F646" s="34">
        <v>22600</v>
      </c>
      <c r="G646" s="34">
        <v>25100</v>
      </c>
      <c r="H646" s="34">
        <v>27150</v>
      </c>
      <c r="I646" s="34">
        <v>29150</v>
      </c>
      <c r="J646" s="34">
        <v>31150</v>
      </c>
      <c r="K646" s="34">
        <v>33150</v>
      </c>
    </row>
    <row r="647" spans="1:11">
      <c r="A647" t="str">
        <f t="shared" si="10"/>
        <v>1/1/2009 - 5/13/2010Gray60</v>
      </c>
      <c r="B647" t="s">
        <v>156</v>
      </c>
      <c r="C647" s="33" t="s">
        <v>16</v>
      </c>
      <c r="D647" s="34">
        <v>21120</v>
      </c>
      <c r="E647" s="34">
        <v>24120</v>
      </c>
      <c r="F647" s="34">
        <v>27120</v>
      </c>
      <c r="G647" s="34">
        <v>30120</v>
      </c>
      <c r="H647" s="34">
        <v>32580</v>
      </c>
      <c r="I647" s="34">
        <v>34980</v>
      </c>
      <c r="J647" s="34">
        <v>37380</v>
      </c>
      <c r="K647" s="34">
        <v>39780</v>
      </c>
    </row>
    <row r="648" spans="1:11">
      <c r="A648" t="str">
        <f t="shared" si="10"/>
        <v>1/1/2009 - 5/13/2010Gray80</v>
      </c>
      <c r="B648" t="s">
        <v>156</v>
      </c>
      <c r="C648" s="33" t="s">
        <v>17</v>
      </c>
      <c r="D648" s="34">
        <v>28160</v>
      </c>
      <c r="E648" s="34">
        <v>32160</v>
      </c>
      <c r="F648" s="34">
        <v>36160</v>
      </c>
      <c r="G648" s="34">
        <v>40160</v>
      </c>
      <c r="H648" s="34">
        <v>43440</v>
      </c>
      <c r="I648" s="34">
        <v>46640</v>
      </c>
      <c r="J648" s="34">
        <v>49840</v>
      </c>
      <c r="K648" s="34">
        <v>53040</v>
      </c>
    </row>
    <row r="649" spans="1:11">
      <c r="A649" t="str">
        <f t="shared" si="10"/>
        <v>1/1/2009 - 5/13/2010Grimes30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1/1/2009 - 5/13/2010Grimes40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1/1/2009 - 5/13/2010Grimes50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1/1/2009 - 5/13/2010Grimes60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1/1/2009 - 5/13/2010Grimes80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1/1/2009 - 5/13/2010Hale30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1/1/2009 - 5/13/2010Hale40</v>
      </c>
      <c r="B655" t="s">
        <v>158</v>
      </c>
      <c r="C655" s="33" t="s">
        <v>14</v>
      </c>
      <c r="D655" s="34">
        <v>13040</v>
      </c>
      <c r="E655" s="34">
        <v>14880</v>
      </c>
      <c r="F655" s="34">
        <v>16760</v>
      </c>
      <c r="G655" s="34">
        <v>18600</v>
      </c>
      <c r="H655" s="34">
        <v>20120</v>
      </c>
      <c r="I655" s="34">
        <v>21600</v>
      </c>
      <c r="J655" s="34">
        <v>23080</v>
      </c>
      <c r="K655" s="34">
        <v>24560</v>
      </c>
    </row>
    <row r="656" spans="1:11">
      <c r="A656" t="str">
        <f t="shared" si="10"/>
        <v>1/1/2009 - 5/13/2010Hale50</v>
      </c>
      <c r="B656" t="s">
        <v>158</v>
      </c>
      <c r="C656" s="33" t="s">
        <v>15</v>
      </c>
      <c r="D656" s="34">
        <v>16300</v>
      </c>
      <c r="E656" s="34">
        <v>18600</v>
      </c>
      <c r="F656" s="34">
        <v>20950</v>
      </c>
      <c r="G656" s="34">
        <v>23250</v>
      </c>
      <c r="H656" s="34">
        <v>25150</v>
      </c>
      <c r="I656" s="34">
        <v>27000</v>
      </c>
      <c r="J656" s="34">
        <v>28850</v>
      </c>
      <c r="K656" s="34">
        <v>30700</v>
      </c>
    </row>
    <row r="657" spans="1:11">
      <c r="A657" t="str">
        <f t="shared" si="10"/>
        <v>1/1/2009 - 5/13/2010Hale60</v>
      </c>
      <c r="B657" t="s">
        <v>158</v>
      </c>
      <c r="C657" s="33" t="s">
        <v>16</v>
      </c>
      <c r="D657" s="34">
        <v>19560</v>
      </c>
      <c r="E657" s="34">
        <v>22320</v>
      </c>
      <c r="F657" s="34">
        <v>25140</v>
      </c>
      <c r="G657" s="34">
        <v>27900</v>
      </c>
      <c r="H657" s="34">
        <v>30180</v>
      </c>
      <c r="I657" s="34">
        <v>32400</v>
      </c>
      <c r="J657" s="34">
        <v>34620</v>
      </c>
      <c r="K657" s="34">
        <v>36840</v>
      </c>
    </row>
    <row r="658" spans="1:11">
      <c r="A658" t="str">
        <f t="shared" si="10"/>
        <v>1/1/2009 - 5/13/2010Hale80</v>
      </c>
      <c r="B658" t="s">
        <v>158</v>
      </c>
      <c r="C658" s="33" t="s">
        <v>17</v>
      </c>
      <c r="D658" s="34">
        <v>26080</v>
      </c>
      <c r="E658" s="34">
        <v>29760</v>
      </c>
      <c r="F658" s="34">
        <v>33520</v>
      </c>
      <c r="G658" s="34">
        <v>37200</v>
      </c>
      <c r="H658" s="34">
        <v>40240</v>
      </c>
      <c r="I658" s="34">
        <v>43200</v>
      </c>
      <c r="J658" s="34">
        <v>46160</v>
      </c>
      <c r="K658" s="34">
        <v>49120</v>
      </c>
    </row>
    <row r="659" spans="1:11">
      <c r="A659" t="str">
        <f t="shared" si="10"/>
        <v>1/1/2009 - 5/13/2010Hall30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1/1/2009 - 5/13/2010Hall40</v>
      </c>
      <c r="B660" t="s">
        <v>159</v>
      </c>
      <c r="C660" s="33" t="s">
        <v>14</v>
      </c>
      <c r="D660" s="34">
        <v>13040</v>
      </c>
      <c r="E660" s="34">
        <v>14880</v>
      </c>
      <c r="F660" s="34">
        <v>16760</v>
      </c>
      <c r="G660" s="34">
        <v>18600</v>
      </c>
      <c r="H660" s="34">
        <v>20120</v>
      </c>
      <c r="I660" s="34">
        <v>21600</v>
      </c>
      <c r="J660" s="34">
        <v>23080</v>
      </c>
      <c r="K660" s="34">
        <v>24560</v>
      </c>
    </row>
    <row r="661" spans="1:11">
      <c r="A661" t="str">
        <f t="shared" si="10"/>
        <v>1/1/2009 - 5/13/2010Hall50</v>
      </c>
      <c r="B661" t="s">
        <v>159</v>
      </c>
      <c r="C661" s="33" t="s">
        <v>15</v>
      </c>
      <c r="D661" s="34">
        <v>16300</v>
      </c>
      <c r="E661" s="34">
        <v>18600</v>
      </c>
      <c r="F661" s="34">
        <v>20950</v>
      </c>
      <c r="G661" s="34">
        <v>23250</v>
      </c>
      <c r="H661" s="34">
        <v>25150</v>
      </c>
      <c r="I661" s="34">
        <v>27000</v>
      </c>
      <c r="J661" s="34">
        <v>28850</v>
      </c>
      <c r="K661" s="34">
        <v>30700</v>
      </c>
    </row>
    <row r="662" spans="1:11">
      <c r="A662" t="str">
        <f t="shared" si="10"/>
        <v>1/1/2009 - 5/13/2010Hall60</v>
      </c>
      <c r="B662" t="s">
        <v>159</v>
      </c>
      <c r="C662" s="33" t="s">
        <v>16</v>
      </c>
      <c r="D662" s="34">
        <v>19560</v>
      </c>
      <c r="E662" s="34">
        <v>22320</v>
      </c>
      <c r="F662" s="34">
        <v>25140</v>
      </c>
      <c r="G662" s="34">
        <v>27900</v>
      </c>
      <c r="H662" s="34">
        <v>30180</v>
      </c>
      <c r="I662" s="34">
        <v>32400</v>
      </c>
      <c r="J662" s="34">
        <v>34620</v>
      </c>
      <c r="K662" s="34">
        <v>36840</v>
      </c>
    </row>
    <row r="663" spans="1:11">
      <c r="A663" t="str">
        <f t="shared" si="10"/>
        <v>1/1/2009 - 5/13/2010Hall80</v>
      </c>
      <c r="B663" t="s">
        <v>159</v>
      </c>
      <c r="C663" s="33" t="s">
        <v>17</v>
      </c>
      <c r="D663" s="34">
        <v>26080</v>
      </c>
      <c r="E663" s="34">
        <v>29760</v>
      </c>
      <c r="F663" s="34">
        <v>33520</v>
      </c>
      <c r="G663" s="34">
        <v>37200</v>
      </c>
      <c r="H663" s="34">
        <v>40240</v>
      </c>
      <c r="I663" s="34">
        <v>43200</v>
      </c>
      <c r="J663" s="34">
        <v>46160</v>
      </c>
      <c r="K663" s="34">
        <v>49120</v>
      </c>
    </row>
    <row r="664" spans="1:11">
      <c r="A664" t="str">
        <f t="shared" si="10"/>
        <v>1/1/2009 - 5/13/2010Hamilton30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1/1/2009 - 5/13/2010Hamilton40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1/1/2009 - 5/13/2010Hamilton50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1/1/2009 - 5/13/2010Hamilton60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1/1/2009 - 5/13/2010Hamilton80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1/1/2009 - 5/13/2010Hansford30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1/1/2009 - 5/13/2010Hansford40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1/1/2009 - 5/13/2010Hansford50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1/1/2009 - 5/13/2010Hansford60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1/1/2009 - 5/13/2010Hansford80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1/1/2009 - 5/13/2010Hardeman30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1/1/2009 - 5/13/2010Hardeman40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1/1/2009 - 5/13/2010Hardeman50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1/1/2009 - 5/13/2010Hardeman60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1/1/2009 - 5/13/2010Hardeman80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1/1/2009 - 5/13/2010Harrison30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1/1/2009 - 5/13/2010Harrison40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1/1/2009 - 5/13/2010Harrison50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1/1/2009 - 5/13/2010Harrison60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1/1/2009 - 5/13/2010Harrison80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1/1/2009 - 5/13/2010Hartley30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1/1/2009 - 5/13/2010Hartley40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1/1/2009 - 5/13/2010Hartley50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1/1/2009 - 5/13/2010Hartley60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1/1/2009 - 5/13/2010Hartley80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1/1/2009 - 5/13/2010Haskell30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1/1/2009 - 5/13/2010Haskell40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1/1/2009 - 5/13/2010Haskell50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1/1/2009 - 5/13/2010Haskell60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1/1/2009 - 5/13/2010Haskell80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1/1/2009 - 5/13/2010Hemphill30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1/1/2009 - 5/13/2010Hemphill40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1/1/2009 - 5/13/2010Hemphill50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1/1/2009 - 5/13/2010Hemphill60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1/1/2009 - 5/13/2010Hemphill80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1/1/2009 - 5/13/2010Henderson30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1/1/2009 - 5/13/2010Henderson40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1/1/2009 - 5/13/2010Henderson50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1/1/2009 - 5/13/2010Henderson60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1/1/2009 - 5/13/2010Henderson80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1/1/2009 - 5/13/2010Hill30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1/1/2009 - 5/13/2010Hill40</v>
      </c>
      <c r="B705" t="s">
        <v>168</v>
      </c>
      <c r="C705" s="33" t="s">
        <v>14</v>
      </c>
      <c r="D705" s="34">
        <v>13560</v>
      </c>
      <c r="E705" s="34">
        <v>15480</v>
      </c>
      <c r="F705" s="34">
        <v>17400</v>
      </c>
      <c r="G705" s="34">
        <v>19320</v>
      </c>
      <c r="H705" s="34">
        <v>20880</v>
      </c>
      <c r="I705" s="34">
        <v>22440</v>
      </c>
      <c r="J705" s="34">
        <v>23960</v>
      </c>
      <c r="K705" s="34">
        <v>25520</v>
      </c>
    </row>
    <row r="706" spans="1:11">
      <c r="A706" t="str">
        <f t="shared" si="10"/>
        <v>1/1/2009 - 5/13/2010Hill50</v>
      </c>
      <c r="B706" t="s">
        <v>168</v>
      </c>
      <c r="C706" s="33" t="s">
        <v>15</v>
      </c>
      <c r="D706" s="34">
        <v>16950</v>
      </c>
      <c r="E706" s="34">
        <v>19350</v>
      </c>
      <c r="F706" s="34">
        <v>21750</v>
      </c>
      <c r="G706" s="34">
        <v>24150</v>
      </c>
      <c r="H706" s="34">
        <v>26100</v>
      </c>
      <c r="I706" s="34">
        <v>28050</v>
      </c>
      <c r="J706" s="34">
        <v>29950</v>
      </c>
      <c r="K706" s="34">
        <v>31900</v>
      </c>
    </row>
    <row r="707" spans="1:11">
      <c r="A707" t="str">
        <f t="shared" si="10"/>
        <v>1/1/2009 - 5/13/2010Hill60</v>
      </c>
      <c r="B707" t="s">
        <v>168</v>
      </c>
      <c r="C707" s="33" t="s">
        <v>16</v>
      </c>
      <c r="D707" s="34">
        <v>20340</v>
      </c>
      <c r="E707" s="34">
        <v>23220</v>
      </c>
      <c r="F707" s="34">
        <v>26100</v>
      </c>
      <c r="G707" s="34">
        <v>28980</v>
      </c>
      <c r="H707" s="34">
        <v>31320</v>
      </c>
      <c r="I707" s="34">
        <v>33660</v>
      </c>
      <c r="J707" s="34">
        <v>35940</v>
      </c>
      <c r="K707" s="34">
        <v>38280</v>
      </c>
    </row>
    <row r="708" spans="1:11">
      <c r="A708" t="str">
        <f t="shared" si="10"/>
        <v>1/1/2009 - 5/13/2010Hill80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1/1/2009 - 5/13/2010Hockley30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1/1/2009 - 5/13/2010Hockley40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1/1/2009 - 5/13/2010Hockley50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1/1/2009 - 5/13/2010Hockley60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1/1/2009 - 5/13/2010Hockley80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1/1/2009 - 5/13/2010Hood30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1/1/2009 - 5/13/2010Hood40</v>
      </c>
      <c r="B715" t="s">
        <v>170</v>
      </c>
      <c r="C715" s="33" t="s">
        <v>14</v>
      </c>
      <c r="D715" s="34">
        <v>18240</v>
      </c>
      <c r="E715" s="34">
        <v>20840</v>
      </c>
      <c r="F715" s="34">
        <v>23440</v>
      </c>
      <c r="G715" s="34">
        <v>26040</v>
      </c>
      <c r="H715" s="34">
        <v>28160</v>
      </c>
      <c r="I715" s="34">
        <v>30240</v>
      </c>
      <c r="J715" s="34">
        <v>32320</v>
      </c>
      <c r="K715" s="34">
        <v>34400</v>
      </c>
    </row>
    <row r="716" spans="1:11">
      <c r="A716" t="str">
        <f t="shared" si="11"/>
        <v>1/1/2009 - 5/13/2010Hood50</v>
      </c>
      <c r="B716" t="s">
        <v>170</v>
      </c>
      <c r="C716" s="33" t="s">
        <v>15</v>
      </c>
      <c r="D716" s="34">
        <v>22800</v>
      </c>
      <c r="E716" s="34">
        <v>26050</v>
      </c>
      <c r="F716" s="34">
        <v>29300</v>
      </c>
      <c r="G716" s="34">
        <v>32550</v>
      </c>
      <c r="H716" s="34">
        <v>35200</v>
      </c>
      <c r="I716" s="34">
        <v>37800</v>
      </c>
      <c r="J716" s="34">
        <v>40400</v>
      </c>
      <c r="K716" s="34">
        <v>43000</v>
      </c>
    </row>
    <row r="717" spans="1:11">
      <c r="A717" t="str">
        <f t="shared" si="11"/>
        <v>1/1/2009 - 5/13/2010Hood60</v>
      </c>
      <c r="B717" t="s">
        <v>170</v>
      </c>
      <c r="C717" s="33" t="s">
        <v>16</v>
      </c>
      <c r="D717" s="34">
        <v>27360</v>
      </c>
      <c r="E717" s="34">
        <v>31260</v>
      </c>
      <c r="F717" s="34">
        <v>35160</v>
      </c>
      <c r="G717" s="34">
        <v>39060</v>
      </c>
      <c r="H717" s="34">
        <v>42240</v>
      </c>
      <c r="I717" s="34">
        <v>45360</v>
      </c>
      <c r="J717" s="34">
        <v>48480</v>
      </c>
      <c r="K717" s="34">
        <v>51600</v>
      </c>
    </row>
    <row r="718" spans="1:11">
      <c r="A718" t="str">
        <f t="shared" si="11"/>
        <v>1/1/2009 - 5/13/2010Hood80</v>
      </c>
      <c r="B718" t="s">
        <v>170</v>
      </c>
      <c r="C718" s="33" t="s">
        <v>17</v>
      </c>
      <c r="D718" s="34">
        <v>36480</v>
      </c>
      <c r="E718" s="34">
        <v>41680</v>
      </c>
      <c r="F718" s="34">
        <v>46880</v>
      </c>
      <c r="G718" s="34">
        <v>52080</v>
      </c>
      <c r="H718" s="34">
        <v>56320</v>
      </c>
      <c r="I718" s="34">
        <v>60480</v>
      </c>
      <c r="J718" s="34">
        <v>64640</v>
      </c>
      <c r="K718" s="34">
        <v>68800</v>
      </c>
    </row>
    <row r="719" spans="1:11">
      <c r="A719" t="str">
        <f t="shared" si="11"/>
        <v>1/1/2009 - 5/13/2010Hopkins30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1/1/2009 - 5/13/2010Hopkins40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1/1/2009 - 5/13/2010Hopkins50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1/1/2009 - 5/13/2010Hopkins60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1/1/2009 - 5/13/2010Hopkins80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1/1/2009 - 5/13/2010Houston30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1/1/2009 - 5/13/2010Houston40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1/1/2009 - 5/13/2010Houston50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1/1/2009 - 5/13/2010Houston60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1/1/2009 - 5/13/2010Houston80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1/1/2009 - 5/13/2010Howard30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1/1/2009 - 5/13/2010Howard40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1/1/2009 - 5/13/2010Howard50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1/1/2009 - 5/13/2010Howard60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1/1/2009 - 5/13/2010Howard80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1/1/2009 - 5/13/2010Hudspeth30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1/1/2009 - 5/13/2010Hudspeth40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1/1/2009 - 5/13/2010Hudspeth50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1/1/2009 - 5/13/2010Hudspeth60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1/1/2009 - 5/13/2010Hudspeth80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1/1/2009 - 5/13/2010Hutchinson30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1/1/2009 - 5/13/2010Hutchinson40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1/1/2009 - 5/13/2010Hutchinson50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1/1/2009 - 5/13/2010Hutchinson60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1/1/2009 - 5/13/2010Hutchinson80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1/1/2009 - 5/13/2010Jack30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1/1/2009 - 5/13/2010Jack40</v>
      </c>
      <c r="B745" t="s">
        <v>177</v>
      </c>
      <c r="C745" s="33" t="s">
        <v>14</v>
      </c>
      <c r="D745" s="34">
        <v>13360</v>
      </c>
      <c r="E745" s="34">
        <v>15280</v>
      </c>
      <c r="F745" s="34">
        <v>17200</v>
      </c>
      <c r="G745" s="34">
        <v>19080</v>
      </c>
      <c r="H745" s="34">
        <v>20640</v>
      </c>
      <c r="I745" s="34">
        <v>22160</v>
      </c>
      <c r="J745" s="34">
        <v>23680</v>
      </c>
      <c r="K745" s="34">
        <v>25200</v>
      </c>
    </row>
    <row r="746" spans="1:11">
      <c r="A746" t="str">
        <f t="shared" si="11"/>
        <v>1/1/2009 - 5/13/2010Jack50</v>
      </c>
      <c r="B746" t="s">
        <v>177</v>
      </c>
      <c r="C746" s="33" t="s">
        <v>15</v>
      </c>
      <c r="D746" s="34">
        <v>16700</v>
      </c>
      <c r="E746" s="34">
        <v>19100</v>
      </c>
      <c r="F746" s="34">
        <v>21500</v>
      </c>
      <c r="G746" s="34">
        <v>23850</v>
      </c>
      <c r="H746" s="34">
        <v>25800</v>
      </c>
      <c r="I746" s="34">
        <v>27700</v>
      </c>
      <c r="J746" s="34">
        <v>29600</v>
      </c>
      <c r="K746" s="34">
        <v>31500</v>
      </c>
    </row>
    <row r="747" spans="1:11">
      <c r="A747" t="str">
        <f t="shared" si="11"/>
        <v>1/1/2009 - 5/13/2010Jack60</v>
      </c>
      <c r="B747" t="s">
        <v>177</v>
      </c>
      <c r="C747" s="33" t="s">
        <v>16</v>
      </c>
      <c r="D747" s="34">
        <v>20040</v>
      </c>
      <c r="E747" s="34">
        <v>22920</v>
      </c>
      <c r="F747" s="34">
        <v>25800</v>
      </c>
      <c r="G747" s="34">
        <v>28620</v>
      </c>
      <c r="H747" s="34">
        <v>30960</v>
      </c>
      <c r="I747" s="34">
        <v>33240</v>
      </c>
      <c r="J747" s="34">
        <v>35520</v>
      </c>
      <c r="K747" s="34">
        <v>37800</v>
      </c>
    </row>
    <row r="748" spans="1:11">
      <c r="A748" t="str">
        <f t="shared" si="11"/>
        <v>1/1/2009 - 5/13/2010Jack80</v>
      </c>
      <c r="B748" t="s">
        <v>177</v>
      </c>
      <c r="C748" s="33" t="s">
        <v>17</v>
      </c>
      <c r="D748" s="34">
        <v>26720</v>
      </c>
      <c r="E748" s="34">
        <v>30560</v>
      </c>
      <c r="F748" s="34">
        <v>34400</v>
      </c>
      <c r="G748" s="34">
        <v>38160</v>
      </c>
      <c r="H748" s="34">
        <v>41280</v>
      </c>
      <c r="I748" s="34">
        <v>44320</v>
      </c>
      <c r="J748" s="34">
        <v>47360</v>
      </c>
      <c r="K748" s="34">
        <v>50400</v>
      </c>
    </row>
    <row r="749" spans="1:11">
      <c r="A749" t="str">
        <f t="shared" si="11"/>
        <v>1/1/2009 - 5/13/2010Jackson30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1/1/2009 - 5/13/2010Jackson40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1/1/2009 - 5/13/2010Jackson50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1/1/2009 - 5/13/2010Jackson60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1/1/2009 - 5/13/2010Jackson80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1/1/2009 - 5/13/2010Jasper30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1/1/2009 - 5/13/2010Jasper40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1/1/2009 - 5/13/2010Jasper50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1/1/2009 - 5/13/2010Jasper60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1/1/2009 - 5/13/2010Jasper80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1/1/2009 - 5/13/2010Jeff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1/1/2009 - 5/13/2010Jeff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1/1/2009 - 5/13/2010Jeff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1/1/2009 - 5/13/2010Jeff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1/1/2009 - 5/13/2010Jeff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1/1/2009 - 5/13/2010Jim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1/1/2009 - 5/13/2010Jim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1/1/2009 - 5/13/2010Jim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1/1/2009 - 5/13/2010Jim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1/1/2009 - 5/13/2010Jim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1/1/2009 - 5/13/2010Jim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1/1/2009 - 5/13/2010Jim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1/1/2009 - 5/13/2010Jim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1/1/2009 - 5/13/2010Jim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1/1/2009 - 5/13/2010Jim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1/1/2009 - 5/13/2010Karnes30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1/1/2009 - 5/13/2010Karnes40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1/1/2009 - 5/13/2010Karnes50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1/1/2009 - 5/13/2010Karnes60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1/1/2009 - 5/13/2010Karnes80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1/1/2009 - 5/13/2010Kendall30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1/1/2009 - 5/13/2010Kendall40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1/1/2009 - 5/13/2010Kendall50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1/1/2009 - 5/13/2010Kendall60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1/1/2009 - 5/13/2010Kendall80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1/1/2009 - 5/13/2010Kenedy30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1/1/2009 - 5/13/2010Kenedy40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1/1/2009 - 5/13/2010Kenedy50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1/1/2009 - 5/13/2010Kenedy60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1/1/2009 - 5/13/2010Kenedy80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1/1/2009 - 5/13/2010Kent30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1/1/2009 - 5/13/2010Kent40</v>
      </c>
      <c r="B790" t="s">
        <v>186</v>
      </c>
      <c r="C790" s="33" t="s">
        <v>14</v>
      </c>
      <c r="D790" s="34">
        <v>13040</v>
      </c>
      <c r="E790" s="34">
        <v>14880</v>
      </c>
      <c r="F790" s="34">
        <v>16760</v>
      </c>
      <c r="G790" s="34">
        <v>18600</v>
      </c>
      <c r="H790" s="34">
        <v>20120</v>
      </c>
      <c r="I790" s="34">
        <v>21600</v>
      </c>
      <c r="J790" s="34">
        <v>23080</v>
      </c>
      <c r="K790" s="34">
        <v>24560</v>
      </c>
    </row>
    <row r="791" spans="1:11">
      <c r="A791" t="str">
        <f t="shared" si="12"/>
        <v>1/1/2009 - 5/13/2010Kent50</v>
      </c>
      <c r="B791" t="s">
        <v>186</v>
      </c>
      <c r="C791" s="33" t="s">
        <v>15</v>
      </c>
      <c r="D791" s="34">
        <v>16300</v>
      </c>
      <c r="E791" s="34">
        <v>18600</v>
      </c>
      <c r="F791" s="34">
        <v>20950</v>
      </c>
      <c r="G791" s="34">
        <v>23250</v>
      </c>
      <c r="H791" s="34">
        <v>25150</v>
      </c>
      <c r="I791" s="34">
        <v>27000</v>
      </c>
      <c r="J791" s="34">
        <v>28850</v>
      </c>
      <c r="K791" s="34">
        <v>30700</v>
      </c>
    </row>
    <row r="792" spans="1:11">
      <c r="A792" t="str">
        <f t="shared" si="12"/>
        <v>1/1/2009 - 5/13/2010Kent60</v>
      </c>
      <c r="B792" t="s">
        <v>186</v>
      </c>
      <c r="C792" s="33" t="s">
        <v>16</v>
      </c>
      <c r="D792" s="34">
        <v>19560</v>
      </c>
      <c r="E792" s="34">
        <v>22320</v>
      </c>
      <c r="F792" s="34">
        <v>25140</v>
      </c>
      <c r="G792" s="34">
        <v>27900</v>
      </c>
      <c r="H792" s="34">
        <v>30180</v>
      </c>
      <c r="I792" s="34">
        <v>32400</v>
      </c>
      <c r="J792" s="34">
        <v>34620</v>
      </c>
      <c r="K792" s="34">
        <v>36840</v>
      </c>
    </row>
    <row r="793" spans="1:11">
      <c r="A793" t="str">
        <f t="shared" si="12"/>
        <v>1/1/2009 - 5/13/2010Kent80</v>
      </c>
      <c r="B793" t="s">
        <v>186</v>
      </c>
      <c r="C793" s="33" t="s">
        <v>17</v>
      </c>
      <c r="D793" s="34">
        <v>26080</v>
      </c>
      <c r="E793" s="34">
        <v>29760</v>
      </c>
      <c r="F793" s="34">
        <v>33520</v>
      </c>
      <c r="G793" s="34">
        <v>37200</v>
      </c>
      <c r="H793" s="34">
        <v>40240</v>
      </c>
      <c r="I793" s="34">
        <v>43200</v>
      </c>
      <c r="J793" s="34">
        <v>46160</v>
      </c>
      <c r="K793" s="34">
        <v>49120</v>
      </c>
    </row>
    <row r="794" spans="1:11">
      <c r="A794" t="str">
        <f t="shared" si="12"/>
        <v>1/1/2009 - 5/13/2010Kerr30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1/1/2009 - 5/13/2010Kerr40</v>
      </c>
      <c r="B795" t="s">
        <v>187</v>
      </c>
      <c r="C795" s="33" t="s">
        <v>14</v>
      </c>
      <c r="D795" s="34">
        <v>14560</v>
      </c>
      <c r="E795" s="34">
        <v>16640</v>
      </c>
      <c r="F795" s="34">
        <v>18720</v>
      </c>
      <c r="G795" s="34">
        <v>20760</v>
      </c>
      <c r="H795" s="34">
        <v>22440</v>
      </c>
      <c r="I795" s="34">
        <v>24120</v>
      </c>
      <c r="J795" s="34">
        <v>25760</v>
      </c>
      <c r="K795" s="34">
        <v>27440</v>
      </c>
    </row>
    <row r="796" spans="1:11">
      <c r="A796" t="str">
        <f t="shared" si="12"/>
        <v>1/1/2009 - 5/13/2010Kerr50</v>
      </c>
      <c r="B796" t="s">
        <v>187</v>
      </c>
      <c r="C796" s="33" t="s">
        <v>15</v>
      </c>
      <c r="D796" s="34">
        <v>18200</v>
      </c>
      <c r="E796" s="34">
        <v>20800</v>
      </c>
      <c r="F796" s="34">
        <v>23400</v>
      </c>
      <c r="G796" s="34">
        <v>25950</v>
      </c>
      <c r="H796" s="34">
        <v>28050</v>
      </c>
      <c r="I796" s="34">
        <v>30150</v>
      </c>
      <c r="J796" s="34">
        <v>32200</v>
      </c>
      <c r="K796" s="34">
        <v>34300</v>
      </c>
    </row>
    <row r="797" spans="1:11">
      <c r="A797" t="str">
        <f t="shared" si="12"/>
        <v>1/1/2009 - 5/13/2010Kerr60</v>
      </c>
      <c r="B797" t="s">
        <v>187</v>
      </c>
      <c r="C797" s="33" t="s">
        <v>16</v>
      </c>
      <c r="D797" s="34">
        <v>21840</v>
      </c>
      <c r="E797" s="34">
        <v>24960</v>
      </c>
      <c r="F797" s="34">
        <v>28080</v>
      </c>
      <c r="G797" s="34">
        <v>31140</v>
      </c>
      <c r="H797" s="34">
        <v>33660</v>
      </c>
      <c r="I797" s="34">
        <v>36180</v>
      </c>
      <c r="J797" s="34">
        <v>38640</v>
      </c>
      <c r="K797" s="34">
        <v>41160</v>
      </c>
    </row>
    <row r="798" spans="1:11">
      <c r="A798" t="str">
        <f t="shared" si="12"/>
        <v>1/1/2009 - 5/13/2010Kerr80</v>
      </c>
      <c r="B798" t="s">
        <v>187</v>
      </c>
      <c r="C798" s="33" t="s">
        <v>17</v>
      </c>
      <c r="D798" s="34">
        <v>29120</v>
      </c>
      <c r="E798" s="34">
        <v>33280</v>
      </c>
      <c r="F798" s="34">
        <v>37440</v>
      </c>
      <c r="G798" s="34">
        <v>41520</v>
      </c>
      <c r="H798" s="34">
        <v>44880</v>
      </c>
      <c r="I798" s="34">
        <v>48240</v>
      </c>
      <c r="J798" s="34">
        <v>51520</v>
      </c>
      <c r="K798" s="34">
        <v>54880</v>
      </c>
    </row>
    <row r="799" spans="1:11">
      <c r="A799" t="str">
        <f t="shared" si="12"/>
        <v>1/1/2009 - 5/13/2010Kimble30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1/1/2009 - 5/13/2010Kimble40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1/1/2009 - 5/13/2010Kimble50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1/1/2009 - 5/13/2010Kimble60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1/1/2009 - 5/13/2010Kimble80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1/1/2009 - 5/13/2010King30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1/1/2009 - 5/13/2010King40</v>
      </c>
      <c r="B805" t="s">
        <v>189</v>
      </c>
      <c r="C805" s="33" t="s">
        <v>14</v>
      </c>
      <c r="D805" s="34">
        <v>13080</v>
      </c>
      <c r="E805" s="34">
        <v>14960</v>
      </c>
      <c r="F805" s="34">
        <v>16840</v>
      </c>
      <c r="G805" s="34">
        <v>18680</v>
      </c>
      <c r="H805" s="34">
        <v>20200</v>
      </c>
      <c r="I805" s="34">
        <v>21680</v>
      </c>
      <c r="J805" s="34">
        <v>23200</v>
      </c>
      <c r="K805" s="34">
        <v>24680</v>
      </c>
    </row>
    <row r="806" spans="1:11">
      <c r="A806" t="str">
        <f t="shared" si="12"/>
        <v>1/1/2009 - 5/13/2010King50</v>
      </c>
      <c r="B806" t="s">
        <v>189</v>
      </c>
      <c r="C806" s="33" t="s">
        <v>15</v>
      </c>
      <c r="D806" s="34">
        <v>16350</v>
      </c>
      <c r="E806" s="34">
        <v>18700</v>
      </c>
      <c r="F806" s="34">
        <v>21050</v>
      </c>
      <c r="G806" s="34">
        <v>23350</v>
      </c>
      <c r="H806" s="34">
        <v>25250</v>
      </c>
      <c r="I806" s="34">
        <v>27100</v>
      </c>
      <c r="J806" s="34">
        <v>29000</v>
      </c>
      <c r="K806" s="34">
        <v>30850</v>
      </c>
    </row>
    <row r="807" spans="1:11">
      <c r="A807" t="str">
        <f t="shared" si="12"/>
        <v>1/1/2009 - 5/13/2010King60</v>
      </c>
      <c r="B807" t="s">
        <v>189</v>
      </c>
      <c r="C807" s="33" t="s">
        <v>16</v>
      </c>
      <c r="D807" s="34">
        <v>19620</v>
      </c>
      <c r="E807" s="34">
        <v>22440</v>
      </c>
      <c r="F807" s="34">
        <v>25260</v>
      </c>
      <c r="G807" s="34">
        <v>28020</v>
      </c>
      <c r="H807" s="34">
        <v>30300</v>
      </c>
      <c r="I807" s="34">
        <v>32520</v>
      </c>
      <c r="J807" s="34">
        <v>34800</v>
      </c>
      <c r="K807" s="34">
        <v>37020</v>
      </c>
    </row>
    <row r="808" spans="1:11">
      <c r="A808" t="str">
        <f t="shared" si="12"/>
        <v>1/1/2009 - 5/13/2010King80</v>
      </c>
      <c r="B808" t="s">
        <v>189</v>
      </c>
      <c r="C808" s="33" t="s">
        <v>17</v>
      </c>
      <c r="D808" s="34">
        <v>26160</v>
      </c>
      <c r="E808" s="34">
        <v>29920</v>
      </c>
      <c r="F808" s="34">
        <v>33680</v>
      </c>
      <c r="G808" s="34">
        <v>37360</v>
      </c>
      <c r="H808" s="34">
        <v>40400</v>
      </c>
      <c r="I808" s="34">
        <v>43360</v>
      </c>
      <c r="J808" s="34">
        <v>46400</v>
      </c>
      <c r="K808" s="34">
        <v>49360</v>
      </c>
    </row>
    <row r="809" spans="1:11">
      <c r="A809" t="str">
        <f t="shared" si="12"/>
        <v>1/1/2009 - 5/13/2010Kinney30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1/1/2009 - 5/13/2010Kinney40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1/1/2009 - 5/13/2010Kinney50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1/1/2009 - 5/13/2010Kinney60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1/1/2009 - 5/13/2010Kinney80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1/1/2009 - 5/13/2010Kleberg30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1/1/2009 - 5/13/2010Kleberg40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1/1/2009 - 5/13/2010Kleberg50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1/1/2009 - 5/13/2010Kleberg60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1/1/2009 - 5/13/2010Kleberg80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1/1/2009 - 5/13/2010Knox30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1/1/2009 - 5/13/2010Knox40</v>
      </c>
      <c r="B820" t="s">
        <v>193</v>
      </c>
      <c r="C820" s="33" t="s">
        <v>14</v>
      </c>
      <c r="D820" s="34">
        <v>13040</v>
      </c>
      <c r="E820" s="34">
        <v>14880</v>
      </c>
      <c r="F820" s="34">
        <v>16760</v>
      </c>
      <c r="G820" s="34">
        <v>18600</v>
      </c>
      <c r="H820" s="34">
        <v>20120</v>
      </c>
      <c r="I820" s="34">
        <v>21600</v>
      </c>
      <c r="J820" s="34">
        <v>23080</v>
      </c>
      <c r="K820" s="34">
        <v>24560</v>
      </c>
    </row>
    <row r="821" spans="1:11">
      <c r="A821" t="str">
        <f t="shared" si="12"/>
        <v>1/1/2009 - 5/13/2010Knox50</v>
      </c>
      <c r="B821" t="s">
        <v>193</v>
      </c>
      <c r="C821" s="33" t="s">
        <v>15</v>
      </c>
      <c r="D821" s="34">
        <v>16300</v>
      </c>
      <c r="E821" s="34">
        <v>18600</v>
      </c>
      <c r="F821" s="34">
        <v>20950</v>
      </c>
      <c r="G821" s="34">
        <v>23250</v>
      </c>
      <c r="H821" s="34">
        <v>25150</v>
      </c>
      <c r="I821" s="34">
        <v>27000</v>
      </c>
      <c r="J821" s="34">
        <v>28850</v>
      </c>
      <c r="K821" s="34">
        <v>30700</v>
      </c>
    </row>
    <row r="822" spans="1:11">
      <c r="A822" t="str">
        <f t="shared" si="12"/>
        <v>1/1/2009 - 5/13/2010Knox60</v>
      </c>
      <c r="B822" t="s">
        <v>193</v>
      </c>
      <c r="C822" s="33" t="s">
        <v>16</v>
      </c>
      <c r="D822" s="34">
        <v>19560</v>
      </c>
      <c r="E822" s="34">
        <v>22320</v>
      </c>
      <c r="F822" s="34">
        <v>25140</v>
      </c>
      <c r="G822" s="34">
        <v>27900</v>
      </c>
      <c r="H822" s="34">
        <v>30180</v>
      </c>
      <c r="I822" s="34">
        <v>32400</v>
      </c>
      <c r="J822" s="34">
        <v>34620</v>
      </c>
      <c r="K822" s="34">
        <v>36840</v>
      </c>
    </row>
    <row r="823" spans="1:11">
      <c r="A823" t="str">
        <f t="shared" si="12"/>
        <v>1/1/2009 - 5/13/2010Knox80</v>
      </c>
      <c r="B823" t="s">
        <v>193</v>
      </c>
      <c r="C823" s="33" t="s">
        <v>17</v>
      </c>
      <c r="D823" s="34">
        <v>26080</v>
      </c>
      <c r="E823" s="34">
        <v>29760</v>
      </c>
      <c r="F823" s="34">
        <v>33520</v>
      </c>
      <c r="G823" s="34">
        <v>37200</v>
      </c>
      <c r="H823" s="34">
        <v>40240</v>
      </c>
      <c r="I823" s="34">
        <v>43200</v>
      </c>
      <c r="J823" s="34">
        <v>46160</v>
      </c>
      <c r="K823" s="34">
        <v>49120</v>
      </c>
    </row>
    <row r="824" spans="1:11">
      <c r="A824" t="str">
        <f t="shared" si="12"/>
        <v>1/1/2009 - 5/13/2010La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1/1/2009 - 5/13/2010La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1/1/2009 - 5/13/2010La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1/1/2009 - 5/13/2010La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1/1/2009 - 5/13/2010La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1/1/2009 - 5/13/2010Lamar30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1/1/2009 - 5/13/2010Lamar40</v>
      </c>
      <c r="B830" t="s">
        <v>196</v>
      </c>
      <c r="C830" s="33" t="s">
        <v>14</v>
      </c>
      <c r="D830" s="34">
        <v>13840</v>
      </c>
      <c r="E830" s="34">
        <v>15840</v>
      </c>
      <c r="F830" s="34">
        <v>17800</v>
      </c>
      <c r="G830" s="34">
        <v>19760</v>
      </c>
      <c r="H830" s="34">
        <v>21360</v>
      </c>
      <c r="I830" s="34">
        <v>22960</v>
      </c>
      <c r="J830" s="34">
        <v>24520</v>
      </c>
      <c r="K830" s="34">
        <v>26120</v>
      </c>
    </row>
    <row r="831" spans="1:11">
      <c r="A831" t="str">
        <f t="shared" si="12"/>
        <v>1/1/2009 - 5/13/2010Lamar50</v>
      </c>
      <c r="B831" t="s">
        <v>196</v>
      </c>
      <c r="C831" s="33" t="s">
        <v>15</v>
      </c>
      <c r="D831" s="34">
        <v>17300</v>
      </c>
      <c r="E831" s="34">
        <v>19800</v>
      </c>
      <c r="F831" s="34">
        <v>22250</v>
      </c>
      <c r="G831" s="34">
        <v>24700</v>
      </c>
      <c r="H831" s="34">
        <v>26700</v>
      </c>
      <c r="I831" s="34">
        <v>28700</v>
      </c>
      <c r="J831" s="34">
        <v>30650</v>
      </c>
      <c r="K831" s="34">
        <v>32650</v>
      </c>
    </row>
    <row r="832" spans="1:11">
      <c r="A832" t="str">
        <f t="shared" si="12"/>
        <v>1/1/2009 - 5/13/2010Lamar60</v>
      </c>
      <c r="B832" t="s">
        <v>196</v>
      </c>
      <c r="C832" s="33" t="s">
        <v>16</v>
      </c>
      <c r="D832" s="34">
        <v>20760</v>
      </c>
      <c r="E832" s="34">
        <v>23760</v>
      </c>
      <c r="F832" s="34">
        <v>26700</v>
      </c>
      <c r="G832" s="34">
        <v>29640</v>
      </c>
      <c r="H832" s="34">
        <v>32040</v>
      </c>
      <c r="I832" s="34">
        <v>34440</v>
      </c>
      <c r="J832" s="34">
        <v>36780</v>
      </c>
      <c r="K832" s="34">
        <v>39180</v>
      </c>
    </row>
    <row r="833" spans="1:11">
      <c r="A833" t="str">
        <f t="shared" si="12"/>
        <v>1/1/2009 - 5/13/2010Lamar80</v>
      </c>
      <c r="B833" t="s">
        <v>196</v>
      </c>
      <c r="C833" s="33" t="s">
        <v>17</v>
      </c>
      <c r="D833" s="34">
        <v>27680</v>
      </c>
      <c r="E833" s="34">
        <v>31680</v>
      </c>
      <c r="F833" s="34">
        <v>35600</v>
      </c>
      <c r="G833" s="34">
        <v>39520</v>
      </c>
      <c r="H833" s="34">
        <v>42720</v>
      </c>
      <c r="I833" s="34">
        <v>45920</v>
      </c>
      <c r="J833" s="34">
        <v>49040</v>
      </c>
      <c r="K833" s="34">
        <v>52240</v>
      </c>
    </row>
    <row r="834" spans="1:11">
      <c r="A834" t="str">
        <f t="shared" si="12"/>
        <v>1/1/2009 - 5/13/2010Lamb30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1/1/2009 - 5/13/2010Lamb40</v>
      </c>
      <c r="B835" t="s">
        <v>197</v>
      </c>
      <c r="C835" s="33" t="s">
        <v>14</v>
      </c>
      <c r="D835" s="34">
        <v>13040</v>
      </c>
      <c r="E835" s="34">
        <v>14880</v>
      </c>
      <c r="F835" s="34">
        <v>16760</v>
      </c>
      <c r="G835" s="34">
        <v>18600</v>
      </c>
      <c r="H835" s="34">
        <v>20120</v>
      </c>
      <c r="I835" s="34">
        <v>21600</v>
      </c>
      <c r="J835" s="34">
        <v>23080</v>
      </c>
      <c r="K835" s="34">
        <v>24560</v>
      </c>
    </row>
    <row r="836" spans="1:11">
      <c r="A836" t="str">
        <f t="shared" si="12"/>
        <v>1/1/2009 - 5/13/2010Lamb50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1/1/2009 - 5/13/2010Lamb60</v>
      </c>
      <c r="B837" t="s">
        <v>197</v>
      </c>
      <c r="C837" s="33" t="s">
        <v>16</v>
      </c>
      <c r="D837" s="34">
        <v>19560</v>
      </c>
      <c r="E837" s="34">
        <v>22320</v>
      </c>
      <c r="F837" s="34">
        <v>25140</v>
      </c>
      <c r="G837" s="34">
        <v>27900</v>
      </c>
      <c r="H837" s="34">
        <v>30180</v>
      </c>
      <c r="I837" s="34">
        <v>32400</v>
      </c>
      <c r="J837" s="34">
        <v>34620</v>
      </c>
      <c r="K837" s="34">
        <v>36840</v>
      </c>
    </row>
    <row r="838" spans="1:11">
      <c r="A838" t="str">
        <f t="shared" si="13"/>
        <v>1/1/2009 - 5/13/2010Lamb80</v>
      </c>
      <c r="B838" t="s">
        <v>197</v>
      </c>
      <c r="C838" s="33" t="s">
        <v>17</v>
      </c>
      <c r="D838" s="34">
        <v>26080</v>
      </c>
      <c r="E838" s="34">
        <v>29760</v>
      </c>
      <c r="F838" s="34">
        <v>33520</v>
      </c>
      <c r="G838" s="34">
        <v>37200</v>
      </c>
      <c r="H838" s="34">
        <v>40240</v>
      </c>
      <c r="I838" s="34">
        <v>43200</v>
      </c>
      <c r="J838" s="34">
        <v>46160</v>
      </c>
      <c r="K838" s="34">
        <v>49120</v>
      </c>
    </row>
    <row r="839" spans="1:11">
      <c r="A839" t="str">
        <f t="shared" si="13"/>
        <v>1/1/2009 - 5/13/2010Lampasas30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1/1/2009 - 5/13/2010Lampasas40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1/1/2009 - 5/13/2010Lampasas50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1/1/2009 - 5/13/2010Lampasas60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1/1/2009 - 5/13/2010Lampasas80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1/1/2009 - 5/13/2010Lavaca30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1/1/2009 - 5/13/2010Lavaca40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1/1/2009 - 5/13/2010Lavaca50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1/1/2009 - 5/13/2010Lavaca60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1/1/2009 - 5/13/2010Lavaca80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1/1/2009 - 5/13/2010Lee30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1/1/2009 - 5/13/2010Lee40</v>
      </c>
      <c r="B850" t="s">
        <v>200</v>
      </c>
      <c r="C850" s="33" t="s">
        <v>14</v>
      </c>
      <c r="D850" s="34">
        <v>15040</v>
      </c>
      <c r="E850" s="34">
        <v>17200</v>
      </c>
      <c r="F850" s="34">
        <v>19360</v>
      </c>
      <c r="G850" s="34">
        <v>21480</v>
      </c>
      <c r="H850" s="34">
        <v>23200</v>
      </c>
      <c r="I850" s="34">
        <v>24920</v>
      </c>
      <c r="J850" s="34">
        <v>26640</v>
      </c>
      <c r="K850" s="34">
        <v>28360</v>
      </c>
    </row>
    <row r="851" spans="1:11">
      <c r="A851" t="str">
        <f t="shared" si="13"/>
        <v>1/1/2009 - 5/13/2010Lee50</v>
      </c>
      <c r="B851" t="s">
        <v>200</v>
      </c>
      <c r="C851" s="33" t="s">
        <v>15</v>
      </c>
      <c r="D851" s="34">
        <v>18800</v>
      </c>
      <c r="E851" s="34">
        <v>21500</v>
      </c>
      <c r="F851" s="34">
        <v>24200</v>
      </c>
      <c r="G851" s="34">
        <v>26850</v>
      </c>
      <c r="H851" s="34">
        <v>29000</v>
      </c>
      <c r="I851" s="34">
        <v>31150</v>
      </c>
      <c r="J851" s="34">
        <v>33300</v>
      </c>
      <c r="K851" s="34">
        <v>35450</v>
      </c>
    </row>
    <row r="852" spans="1:11">
      <c r="A852" t="str">
        <f t="shared" si="13"/>
        <v>1/1/2009 - 5/13/2010Lee60</v>
      </c>
      <c r="B852" t="s">
        <v>200</v>
      </c>
      <c r="C852" s="33" t="s">
        <v>16</v>
      </c>
      <c r="D852" s="34">
        <v>22560</v>
      </c>
      <c r="E852" s="34">
        <v>25800</v>
      </c>
      <c r="F852" s="34">
        <v>29040</v>
      </c>
      <c r="G852" s="34">
        <v>32220</v>
      </c>
      <c r="H852" s="34">
        <v>34800</v>
      </c>
      <c r="I852" s="34">
        <v>37380</v>
      </c>
      <c r="J852" s="34">
        <v>39960</v>
      </c>
      <c r="K852" s="34">
        <v>42540</v>
      </c>
    </row>
    <row r="853" spans="1:11">
      <c r="A853" t="str">
        <f t="shared" si="13"/>
        <v>1/1/2009 - 5/13/2010Lee80</v>
      </c>
      <c r="B853" t="s">
        <v>200</v>
      </c>
      <c r="C853" s="33" t="s">
        <v>17</v>
      </c>
      <c r="D853" s="34">
        <v>30080</v>
      </c>
      <c r="E853" s="34">
        <v>34400</v>
      </c>
      <c r="F853" s="34">
        <v>38720</v>
      </c>
      <c r="G853" s="34">
        <v>42960</v>
      </c>
      <c r="H853" s="34">
        <v>46400</v>
      </c>
      <c r="I853" s="34">
        <v>49840</v>
      </c>
      <c r="J853" s="34">
        <v>53280</v>
      </c>
      <c r="K853" s="34">
        <v>56720</v>
      </c>
    </row>
    <row r="854" spans="1:11">
      <c r="A854" t="str">
        <f t="shared" si="13"/>
        <v>1/1/2009 - 5/13/2010Leon30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1/1/2009 - 5/13/2010Leon40</v>
      </c>
      <c r="B855" t="s">
        <v>201</v>
      </c>
      <c r="C855" s="33" t="s">
        <v>14</v>
      </c>
      <c r="D855" s="34">
        <v>13640</v>
      </c>
      <c r="E855" s="34">
        <v>15560</v>
      </c>
      <c r="F855" s="34">
        <v>17520</v>
      </c>
      <c r="G855" s="34">
        <v>19440</v>
      </c>
      <c r="H855" s="34">
        <v>21000</v>
      </c>
      <c r="I855" s="34">
        <v>22560</v>
      </c>
      <c r="J855" s="34">
        <v>24120</v>
      </c>
      <c r="K855" s="34">
        <v>25680</v>
      </c>
    </row>
    <row r="856" spans="1:11">
      <c r="A856" t="str">
        <f t="shared" si="13"/>
        <v>1/1/2009 - 5/13/2010Leon50</v>
      </c>
      <c r="B856" t="s">
        <v>201</v>
      </c>
      <c r="C856" s="33" t="s">
        <v>15</v>
      </c>
      <c r="D856" s="34">
        <v>17050</v>
      </c>
      <c r="E856" s="34">
        <v>19450</v>
      </c>
      <c r="F856" s="34">
        <v>21900</v>
      </c>
      <c r="G856" s="34">
        <v>24300</v>
      </c>
      <c r="H856" s="34">
        <v>26250</v>
      </c>
      <c r="I856" s="34">
        <v>28200</v>
      </c>
      <c r="J856" s="34">
        <v>30150</v>
      </c>
      <c r="K856" s="34">
        <v>32100</v>
      </c>
    </row>
    <row r="857" spans="1:11">
      <c r="A857" t="str">
        <f t="shared" si="13"/>
        <v>1/1/2009 - 5/13/2010Leon60</v>
      </c>
      <c r="B857" t="s">
        <v>201</v>
      </c>
      <c r="C857" s="33" t="s">
        <v>16</v>
      </c>
      <c r="D857" s="34">
        <v>20460</v>
      </c>
      <c r="E857" s="34">
        <v>23340</v>
      </c>
      <c r="F857" s="34">
        <v>26280</v>
      </c>
      <c r="G857" s="34">
        <v>29160</v>
      </c>
      <c r="H857" s="34">
        <v>31500</v>
      </c>
      <c r="I857" s="34">
        <v>33840</v>
      </c>
      <c r="J857" s="34">
        <v>36180</v>
      </c>
      <c r="K857" s="34">
        <v>38520</v>
      </c>
    </row>
    <row r="858" spans="1:11">
      <c r="A858" t="str">
        <f t="shared" si="13"/>
        <v>1/1/2009 - 5/13/2010Leon80</v>
      </c>
      <c r="B858" t="s">
        <v>201</v>
      </c>
      <c r="C858" s="33" t="s">
        <v>17</v>
      </c>
      <c r="D858" s="34">
        <v>27280</v>
      </c>
      <c r="E858" s="34">
        <v>31120</v>
      </c>
      <c r="F858" s="34">
        <v>35040</v>
      </c>
      <c r="G858" s="34">
        <v>38880</v>
      </c>
      <c r="H858" s="34">
        <v>42000</v>
      </c>
      <c r="I858" s="34">
        <v>45120</v>
      </c>
      <c r="J858" s="34">
        <v>48240</v>
      </c>
      <c r="K858" s="34">
        <v>51360</v>
      </c>
    </row>
    <row r="859" spans="1:11">
      <c r="A859" t="str">
        <f t="shared" si="13"/>
        <v>1/1/2009 - 5/13/2010Limestone30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1/1/2009 - 5/13/2010Limestone40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1/1/2009 - 5/13/2010Limestone50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1/1/2009 - 5/13/2010Limestone60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1/1/2009 - 5/13/2010Limestone80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1/1/2009 - 5/13/2010Lipscomb30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1/1/2009 - 5/13/2010Lipscomb40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1/1/2009 - 5/13/2010Lipscomb50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1/1/2009 - 5/13/2010Lipscomb60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1/1/2009 - 5/13/2010Lipscomb80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1/1/2009 - 5/13/2010Live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1/1/2009 - 5/13/2010Live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1/1/2009 - 5/13/2010Live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1/1/2009 - 5/13/2010Live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1/1/2009 - 5/13/2010Live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1/1/2009 - 5/13/2010Llano30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1/1/2009 - 5/13/2010Llano40</v>
      </c>
      <c r="B875" t="s">
        <v>205</v>
      </c>
      <c r="C875" s="33" t="s">
        <v>14</v>
      </c>
      <c r="D875" s="34">
        <v>14520</v>
      </c>
      <c r="E875" s="34">
        <v>16600</v>
      </c>
      <c r="F875" s="34">
        <v>18680</v>
      </c>
      <c r="G875" s="34">
        <v>20720</v>
      </c>
      <c r="H875" s="34">
        <v>22400</v>
      </c>
      <c r="I875" s="34">
        <v>24040</v>
      </c>
      <c r="J875" s="34">
        <v>25720</v>
      </c>
      <c r="K875" s="34">
        <v>27360</v>
      </c>
    </row>
    <row r="876" spans="1:11">
      <c r="A876" t="str">
        <f t="shared" si="13"/>
        <v>1/1/2009 - 5/13/2010Llano50</v>
      </c>
      <c r="B876" t="s">
        <v>205</v>
      </c>
      <c r="C876" s="33" t="s">
        <v>15</v>
      </c>
      <c r="D876" s="34">
        <v>18150</v>
      </c>
      <c r="E876" s="34">
        <v>20750</v>
      </c>
      <c r="F876" s="34">
        <v>23350</v>
      </c>
      <c r="G876" s="34">
        <v>25900</v>
      </c>
      <c r="H876" s="34">
        <v>28000</v>
      </c>
      <c r="I876" s="34">
        <v>30050</v>
      </c>
      <c r="J876" s="34">
        <v>32150</v>
      </c>
      <c r="K876" s="34">
        <v>34200</v>
      </c>
    </row>
    <row r="877" spans="1:11">
      <c r="A877" t="str">
        <f t="shared" si="13"/>
        <v>1/1/2009 - 5/13/2010Llano60</v>
      </c>
      <c r="B877" t="s">
        <v>205</v>
      </c>
      <c r="C877" s="33" t="s">
        <v>16</v>
      </c>
      <c r="D877" s="34">
        <v>21780</v>
      </c>
      <c r="E877" s="34">
        <v>24900</v>
      </c>
      <c r="F877" s="34">
        <v>28020</v>
      </c>
      <c r="G877" s="34">
        <v>31080</v>
      </c>
      <c r="H877" s="34">
        <v>33600</v>
      </c>
      <c r="I877" s="34">
        <v>36060</v>
      </c>
      <c r="J877" s="34">
        <v>38580</v>
      </c>
      <c r="K877" s="34">
        <v>41040</v>
      </c>
    </row>
    <row r="878" spans="1:11">
      <c r="A878" t="str">
        <f t="shared" si="13"/>
        <v>1/1/2009 - 5/13/2010Llano80</v>
      </c>
      <c r="B878" t="s">
        <v>205</v>
      </c>
      <c r="C878" s="33" t="s">
        <v>17</v>
      </c>
      <c r="D878" s="34">
        <v>29040</v>
      </c>
      <c r="E878" s="34">
        <v>33200</v>
      </c>
      <c r="F878" s="34">
        <v>37360</v>
      </c>
      <c r="G878" s="34">
        <v>41440</v>
      </c>
      <c r="H878" s="34">
        <v>44800</v>
      </c>
      <c r="I878" s="34">
        <v>48080</v>
      </c>
      <c r="J878" s="34">
        <v>51440</v>
      </c>
      <c r="K878" s="34">
        <v>54720</v>
      </c>
    </row>
    <row r="879" spans="1:11">
      <c r="A879" t="str">
        <f t="shared" si="13"/>
        <v>1/1/2009 - 5/13/2010Loving30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1/1/2009 - 5/13/2010Loving40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1/1/2009 - 5/13/2010Loving50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1/1/2009 - 5/13/2010Loving60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1/1/2009 - 5/13/2010Loving80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1/1/2009 - 5/13/2010Lynn30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1/1/2009 - 5/13/2010Lynn40</v>
      </c>
      <c r="B885" t="s">
        <v>207</v>
      </c>
      <c r="C885" s="33" t="s">
        <v>14</v>
      </c>
      <c r="D885" s="34">
        <v>13040</v>
      </c>
      <c r="E885" s="34">
        <v>14880</v>
      </c>
      <c r="F885" s="34">
        <v>16760</v>
      </c>
      <c r="G885" s="34">
        <v>18600</v>
      </c>
      <c r="H885" s="34">
        <v>20120</v>
      </c>
      <c r="I885" s="34">
        <v>21600</v>
      </c>
      <c r="J885" s="34">
        <v>23080</v>
      </c>
      <c r="K885" s="34">
        <v>24560</v>
      </c>
    </row>
    <row r="886" spans="1:11">
      <c r="A886" t="str">
        <f t="shared" si="13"/>
        <v>1/1/2009 - 5/13/2010Lynn50</v>
      </c>
      <c r="B886" t="s">
        <v>207</v>
      </c>
      <c r="C886" s="33" t="s">
        <v>15</v>
      </c>
      <c r="D886" s="34">
        <v>16300</v>
      </c>
      <c r="E886" s="34">
        <v>18600</v>
      </c>
      <c r="F886" s="34">
        <v>20950</v>
      </c>
      <c r="G886" s="34">
        <v>23250</v>
      </c>
      <c r="H886" s="34">
        <v>25150</v>
      </c>
      <c r="I886" s="34">
        <v>27000</v>
      </c>
      <c r="J886" s="34">
        <v>28850</v>
      </c>
      <c r="K886" s="34">
        <v>30700</v>
      </c>
    </row>
    <row r="887" spans="1:11">
      <c r="A887" t="str">
        <f t="shared" si="13"/>
        <v>1/1/2009 - 5/13/2010Lynn60</v>
      </c>
      <c r="B887" t="s">
        <v>207</v>
      </c>
      <c r="C887" s="33" t="s">
        <v>16</v>
      </c>
      <c r="D887" s="34">
        <v>19560</v>
      </c>
      <c r="E887" s="34">
        <v>22320</v>
      </c>
      <c r="F887" s="34">
        <v>25140</v>
      </c>
      <c r="G887" s="34">
        <v>27900</v>
      </c>
      <c r="H887" s="34">
        <v>30180</v>
      </c>
      <c r="I887" s="34">
        <v>32400</v>
      </c>
      <c r="J887" s="34">
        <v>34620</v>
      </c>
      <c r="K887" s="34">
        <v>36840</v>
      </c>
    </row>
    <row r="888" spans="1:11">
      <c r="A888" t="str">
        <f t="shared" si="13"/>
        <v>1/1/2009 - 5/13/2010Lynn80</v>
      </c>
      <c r="B888" t="s">
        <v>207</v>
      </c>
      <c r="C888" s="33" t="s">
        <v>17</v>
      </c>
      <c r="D888" s="34">
        <v>26080</v>
      </c>
      <c r="E888" s="34">
        <v>29760</v>
      </c>
      <c r="F888" s="34">
        <v>33520</v>
      </c>
      <c r="G888" s="34">
        <v>37200</v>
      </c>
      <c r="H888" s="34">
        <v>40240</v>
      </c>
      <c r="I888" s="34">
        <v>43200</v>
      </c>
      <c r="J888" s="34">
        <v>46160</v>
      </c>
      <c r="K888" s="34">
        <v>49120</v>
      </c>
    </row>
    <row r="889" spans="1:11">
      <c r="A889" t="str">
        <f t="shared" si="13"/>
        <v>1/1/2009 - 5/13/2010Madison30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1/1/2009 - 5/13/2010Madison40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1/1/2009 - 5/13/2010Madison50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1/1/2009 - 5/13/2010Madison60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1/1/2009 - 5/13/2010Madison80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1/1/2009 - 5/13/2010Marion30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1/1/2009 - 5/13/2010Marion40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1/1/2009 - 5/13/2010Marion50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1/1/2009 - 5/13/2010Marion60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1/1/2009 - 5/13/2010Marion80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1/1/2009 - 5/13/2010Martin30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1/1/2009 - 5/13/2010Martin40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1/1/2009 - 5/13/2010Martin50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1/1/2009 - 5/13/2010Martin60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1/1/2009 - 5/13/2010Martin80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1/1/2009 - 5/13/2010Mason30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1/1/2009 - 5/13/2010Mason40</v>
      </c>
      <c r="B905" t="s">
        <v>211</v>
      </c>
      <c r="C905" s="33" t="s">
        <v>14</v>
      </c>
      <c r="D905" s="34">
        <v>14120</v>
      </c>
      <c r="E905" s="34">
        <v>16120</v>
      </c>
      <c r="F905" s="34">
        <v>18120</v>
      </c>
      <c r="G905" s="34">
        <v>20120</v>
      </c>
      <c r="H905" s="34">
        <v>21760</v>
      </c>
      <c r="I905" s="34">
        <v>23360</v>
      </c>
      <c r="J905" s="34">
        <v>24960</v>
      </c>
      <c r="K905" s="34">
        <v>26560</v>
      </c>
    </row>
    <row r="906" spans="1:11">
      <c r="A906" t="str">
        <f t="shared" si="14"/>
        <v>1/1/2009 - 5/13/2010Mason50</v>
      </c>
      <c r="B906" t="s">
        <v>211</v>
      </c>
      <c r="C906" s="33" t="s">
        <v>15</v>
      </c>
      <c r="D906" s="34">
        <v>17650</v>
      </c>
      <c r="E906" s="34">
        <v>20150</v>
      </c>
      <c r="F906" s="34">
        <v>22650</v>
      </c>
      <c r="G906" s="34">
        <v>25150</v>
      </c>
      <c r="H906" s="34">
        <v>27200</v>
      </c>
      <c r="I906" s="34">
        <v>29200</v>
      </c>
      <c r="J906" s="34">
        <v>31200</v>
      </c>
      <c r="K906" s="34">
        <v>33200</v>
      </c>
    </row>
    <row r="907" spans="1:11">
      <c r="A907" t="str">
        <f t="shared" si="14"/>
        <v>1/1/2009 - 5/13/2010Mason60</v>
      </c>
      <c r="B907" t="s">
        <v>211</v>
      </c>
      <c r="C907" s="33" t="s">
        <v>16</v>
      </c>
      <c r="D907" s="34">
        <v>21180</v>
      </c>
      <c r="E907" s="34">
        <v>24180</v>
      </c>
      <c r="F907" s="34">
        <v>27180</v>
      </c>
      <c r="G907" s="34">
        <v>30180</v>
      </c>
      <c r="H907" s="34">
        <v>32640</v>
      </c>
      <c r="I907" s="34">
        <v>35040</v>
      </c>
      <c r="J907" s="34">
        <v>37440</v>
      </c>
      <c r="K907" s="34">
        <v>39840</v>
      </c>
    </row>
    <row r="908" spans="1:11">
      <c r="A908" t="str">
        <f t="shared" si="14"/>
        <v>1/1/2009 - 5/13/2010Mason80</v>
      </c>
      <c r="B908" t="s">
        <v>211</v>
      </c>
      <c r="C908" s="33" t="s">
        <v>17</v>
      </c>
      <c r="D908" s="34">
        <v>28240</v>
      </c>
      <c r="E908" s="34">
        <v>32240</v>
      </c>
      <c r="F908" s="34">
        <v>36240</v>
      </c>
      <c r="G908" s="34">
        <v>40240</v>
      </c>
      <c r="H908" s="34">
        <v>43520</v>
      </c>
      <c r="I908" s="34">
        <v>46720</v>
      </c>
      <c r="J908" s="34">
        <v>49920</v>
      </c>
      <c r="K908" s="34">
        <v>53120</v>
      </c>
    </row>
    <row r="909" spans="1:11">
      <c r="A909" t="str">
        <f t="shared" si="14"/>
        <v>1/1/2009 - 5/13/2010Matagorda30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1/1/2009 - 5/13/2010Matagorda40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1/1/2009 - 5/13/2010Matagorda50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1/1/2009 - 5/13/2010Matagorda60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1/1/2009 - 5/13/2010Matagorda80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1/1/2009 - 5/13/2010Maverick30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1/1/2009 - 5/13/2010Maverick40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1/1/2009 - 5/13/2010Maverick50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1/1/2009 - 5/13/2010Maverick60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1/1/2009 - 5/13/2010Maverick80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1/1/2009 - 5/13/2010McCulloch30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1/1/2009 - 5/13/2010McCulloch40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1/1/2009 - 5/13/2010McCulloch50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1/1/2009 - 5/13/2010McCulloch60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1/1/2009 - 5/13/2010McCulloch80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1/1/2009 - 5/13/2010McMullen30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1/1/2009 - 5/13/2010McMullen40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1/1/2009 - 5/13/2010McMullen50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1/1/2009 - 5/13/2010McMullen60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1/1/2009 - 5/13/2010McMullen80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1/1/2009 - 5/13/2010Medina30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1/1/2009 - 5/13/2010Medina40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1/1/2009 - 5/13/2010Medina50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1/1/2009 - 5/13/2010Medina60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1/1/2009 - 5/13/2010Medina80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1/1/2009 - 5/13/2010Menard30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1/1/2009 - 5/13/2010Menard40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1/1/2009 - 5/13/2010Menard50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1/1/2009 - 5/13/2010Menard60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1/1/2009 - 5/13/2010Menard80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1/1/2009 - 5/13/2010Milam30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1/1/2009 - 5/13/2010Milam40</v>
      </c>
      <c r="B940" t="s">
        <v>218</v>
      </c>
      <c r="C940" s="33" t="s">
        <v>14</v>
      </c>
      <c r="D940" s="34">
        <v>14480</v>
      </c>
      <c r="E940" s="34">
        <v>16520</v>
      </c>
      <c r="F940" s="34">
        <v>18600</v>
      </c>
      <c r="G940" s="34">
        <v>20640</v>
      </c>
      <c r="H940" s="34">
        <v>22320</v>
      </c>
      <c r="I940" s="34">
        <v>23960</v>
      </c>
      <c r="J940" s="34">
        <v>25600</v>
      </c>
      <c r="K940" s="34">
        <v>27280</v>
      </c>
    </row>
    <row r="941" spans="1:11">
      <c r="A941" t="str">
        <f t="shared" si="14"/>
        <v>1/1/2009 - 5/13/2010Milam50</v>
      </c>
      <c r="B941" t="s">
        <v>218</v>
      </c>
      <c r="C941" s="33" t="s">
        <v>15</v>
      </c>
      <c r="D941" s="34">
        <v>18100</v>
      </c>
      <c r="E941" s="34">
        <v>20650</v>
      </c>
      <c r="F941" s="34">
        <v>23250</v>
      </c>
      <c r="G941" s="34">
        <v>25800</v>
      </c>
      <c r="H941" s="34">
        <v>27900</v>
      </c>
      <c r="I941" s="34">
        <v>29950</v>
      </c>
      <c r="J941" s="34">
        <v>32000</v>
      </c>
      <c r="K941" s="34">
        <v>34100</v>
      </c>
    </row>
    <row r="942" spans="1:11">
      <c r="A942" t="str">
        <f t="shared" si="14"/>
        <v>1/1/2009 - 5/13/2010Milam60</v>
      </c>
      <c r="B942" t="s">
        <v>218</v>
      </c>
      <c r="C942" s="33" t="s">
        <v>16</v>
      </c>
      <c r="D942" s="34">
        <v>21720</v>
      </c>
      <c r="E942" s="34">
        <v>24780</v>
      </c>
      <c r="F942" s="34">
        <v>27900</v>
      </c>
      <c r="G942" s="34">
        <v>30960</v>
      </c>
      <c r="H942" s="34">
        <v>33480</v>
      </c>
      <c r="I942" s="34">
        <v>35940</v>
      </c>
      <c r="J942" s="34">
        <v>38400</v>
      </c>
      <c r="K942" s="34">
        <v>40920</v>
      </c>
    </row>
    <row r="943" spans="1:11">
      <c r="A943" t="str">
        <f t="shared" si="14"/>
        <v>1/1/2009 - 5/13/2010Milam80</v>
      </c>
      <c r="B943" t="s">
        <v>218</v>
      </c>
      <c r="C943" s="33" t="s">
        <v>17</v>
      </c>
      <c r="D943" s="34">
        <v>28960</v>
      </c>
      <c r="E943" s="34">
        <v>33040</v>
      </c>
      <c r="F943" s="34">
        <v>37200</v>
      </c>
      <c r="G943" s="34">
        <v>41280</v>
      </c>
      <c r="H943" s="34">
        <v>44640</v>
      </c>
      <c r="I943" s="34">
        <v>47920</v>
      </c>
      <c r="J943" s="34">
        <v>51200</v>
      </c>
      <c r="K943" s="34">
        <v>54560</v>
      </c>
    </row>
    <row r="944" spans="1:11">
      <c r="A944" t="str">
        <f t="shared" si="14"/>
        <v>1/1/2009 - 5/13/2010Mills30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1/1/2009 - 5/13/2010Mills40</v>
      </c>
      <c r="B945" t="s">
        <v>219</v>
      </c>
      <c r="C945" s="33" t="s">
        <v>14</v>
      </c>
      <c r="D945" s="34">
        <v>13400</v>
      </c>
      <c r="E945" s="34">
        <v>15320</v>
      </c>
      <c r="F945" s="34">
        <v>17240</v>
      </c>
      <c r="G945" s="34">
        <v>19120</v>
      </c>
      <c r="H945" s="34">
        <v>20680</v>
      </c>
      <c r="I945" s="34">
        <v>22200</v>
      </c>
      <c r="J945" s="34">
        <v>23720</v>
      </c>
      <c r="K945" s="34">
        <v>25240</v>
      </c>
    </row>
    <row r="946" spans="1:11">
      <c r="A946" t="str">
        <f t="shared" si="14"/>
        <v>1/1/2009 - 5/13/2010Mills50</v>
      </c>
      <c r="B946" t="s">
        <v>219</v>
      </c>
      <c r="C946" s="33" t="s">
        <v>15</v>
      </c>
      <c r="D946" s="34">
        <v>16750</v>
      </c>
      <c r="E946" s="34">
        <v>19150</v>
      </c>
      <c r="F946" s="34">
        <v>21550</v>
      </c>
      <c r="G946" s="34">
        <v>23900</v>
      </c>
      <c r="H946" s="34">
        <v>25850</v>
      </c>
      <c r="I946" s="34">
        <v>27750</v>
      </c>
      <c r="J946" s="34">
        <v>29650</v>
      </c>
      <c r="K946" s="34">
        <v>31550</v>
      </c>
    </row>
    <row r="947" spans="1:11">
      <c r="A947" t="str">
        <f t="shared" si="14"/>
        <v>1/1/2009 - 5/13/2010Mills60</v>
      </c>
      <c r="B947" t="s">
        <v>219</v>
      </c>
      <c r="C947" s="33" t="s">
        <v>16</v>
      </c>
      <c r="D947" s="34">
        <v>20100</v>
      </c>
      <c r="E947" s="34">
        <v>22980</v>
      </c>
      <c r="F947" s="34">
        <v>25860</v>
      </c>
      <c r="G947" s="34">
        <v>28680</v>
      </c>
      <c r="H947" s="34">
        <v>31020</v>
      </c>
      <c r="I947" s="34">
        <v>33300</v>
      </c>
      <c r="J947" s="34">
        <v>35580</v>
      </c>
      <c r="K947" s="34">
        <v>37860</v>
      </c>
    </row>
    <row r="948" spans="1:11">
      <c r="A948" t="str">
        <f t="shared" si="14"/>
        <v>1/1/2009 - 5/13/2010Mills80</v>
      </c>
      <c r="B948" t="s">
        <v>219</v>
      </c>
      <c r="C948" s="33" t="s">
        <v>17</v>
      </c>
      <c r="D948" s="34">
        <v>26800</v>
      </c>
      <c r="E948" s="34">
        <v>30640</v>
      </c>
      <c r="F948" s="34">
        <v>34480</v>
      </c>
      <c r="G948" s="34">
        <v>38240</v>
      </c>
      <c r="H948" s="34">
        <v>41360</v>
      </c>
      <c r="I948" s="34">
        <v>44400</v>
      </c>
      <c r="J948" s="34">
        <v>47440</v>
      </c>
      <c r="K948" s="34">
        <v>50480</v>
      </c>
    </row>
    <row r="949" spans="1:11">
      <c r="A949" t="str">
        <f t="shared" si="14"/>
        <v>1/1/2009 - 5/13/2010Mitchell30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1/1/2009 - 5/13/2010Mitchell40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1/1/2009 - 5/13/2010Mitchell50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1/1/2009 - 5/13/2010Mitchell60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1/1/2009 - 5/13/2010Mitchell80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1/1/2009 - 5/13/2010Montague30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1/1/2009 - 5/13/2010Montague40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1/1/2009 - 5/13/2010Montague50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1/1/2009 - 5/13/2010Montague60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1/1/2009 - 5/13/2010Montague80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1/1/2009 - 5/13/2010Moore30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1/1/2009 - 5/13/2010Moore40</v>
      </c>
      <c r="B960" t="s">
        <v>222</v>
      </c>
      <c r="C960" s="33" t="s">
        <v>14</v>
      </c>
      <c r="D960" s="34">
        <v>13560</v>
      </c>
      <c r="E960" s="34">
        <v>15520</v>
      </c>
      <c r="F960" s="34">
        <v>17440</v>
      </c>
      <c r="G960" s="34">
        <v>19360</v>
      </c>
      <c r="H960" s="34">
        <v>20920</v>
      </c>
      <c r="I960" s="34">
        <v>22480</v>
      </c>
      <c r="J960" s="34">
        <v>24040</v>
      </c>
      <c r="K960" s="34">
        <v>25560</v>
      </c>
    </row>
    <row r="961" spans="1:11">
      <c r="A961" t="str">
        <f t="shared" si="14"/>
        <v>1/1/2009 - 5/13/2010Moore50</v>
      </c>
      <c r="B961" t="s">
        <v>222</v>
      </c>
      <c r="C961" s="33" t="s">
        <v>15</v>
      </c>
      <c r="D961" s="34">
        <v>16950</v>
      </c>
      <c r="E961" s="34">
        <v>19400</v>
      </c>
      <c r="F961" s="34">
        <v>21800</v>
      </c>
      <c r="G961" s="34">
        <v>24200</v>
      </c>
      <c r="H961" s="34">
        <v>26150</v>
      </c>
      <c r="I961" s="34">
        <v>28100</v>
      </c>
      <c r="J961" s="34">
        <v>30050</v>
      </c>
      <c r="K961" s="34">
        <v>31950</v>
      </c>
    </row>
    <row r="962" spans="1:11">
      <c r="A962" t="str">
        <f t="shared" si="14"/>
        <v>1/1/2009 - 5/13/2010Moore60</v>
      </c>
      <c r="B962" t="s">
        <v>222</v>
      </c>
      <c r="C962" s="33" t="s">
        <v>16</v>
      </c>
      <c r="D962" s="34">
        <v>20340</v>
      </c>
      <c r="E962" s="34">
        <v>23280</v>
      </c>
      <c r="F962" s="34">
        <v>26160</v>
      </c>
      <c r="G962" s="34">
        <v>29040</v>
      </c>
      <c r="H962" s="34">
        <v>31380</v>
      </c>
      <c r="I962" s="34">
        <v>33720</v>
      </c>
      <c r="J962" s="34">
        <v>36060</v>
      </c>
      <c r="K962" s="34">
        <v>38340</v>
      </c>
    </row>
    <row r="963" spans="1:11">
      <c r="A963" t="str">
        <f t="shared" si="14"/>
        <v>1/1/2009 - 5/13/2010Moore80</v>
      </c>
      <c r="B963" t="s">
        <v>222</v>
      </c>
      <c r="C963" s="33" t="s">
        <v>17</v>
      </c>
      <c r="D963" s="34">
        <v>27120</v>
      </c>
      <c r="E963" s="34">
        <v>31040</v>
      </c>
      <c r="F963" s="34">
        <v>34880</v>
      </c>
      <c r="G963" s="34">
        <v>38720</v>
      </c>
      <c r="H963" s="34">
        <v>41840</v>
      </c>
      <c r="I963" s="34">
        <v>44960</v>
      </c>
      <c r="J963" s="34">
        <v>48080</v>
      </c>
      <c r="K963" s="34">
        <v>51120</v>
      </c>
    </row>
    <row r="964" spans="1:11">
      <c r="A964" t="str">
        <f t="shared" si="14"/>
        <v>1/1/2009 - 5/13/2010Morris30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1/1/2009 - 5/13/2010Morris40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1/1/2009 - 5/13/2010Morris50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1/1/2009 - 5/13/2010Morris60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1/1/2009 - 5/13/2010Morris80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1/1/2009 - 5/13/2010Motley30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1/1/2009 - 5/13/2010Motley40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1/1/2009 - 5/13/2010Motley50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1/1/2009 - 5/13/2010Motley60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1/1/2009 - 5/13/2010Motley80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1/1/2009 - 5/13/2010Nacogdoches30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1/1/2009 - 5/13/2010Nacogdoches40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1/1/2009 - 5/13/2010Nacogdoches50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1/1/2009 - 5/13/2010Nacogdoches60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1/1/2009 - 5/13/2010Nacogdoches80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1/1/2009 - 5/13/2010Navarro30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1/1/2009 - 5/13/2010Navarro40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1/1/2009 - 5/13/2010Navarro50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1/1/2009 - 5/13/2010Navarro60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1/1/2009 - 5/13/2010Navarro80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1/1/2009 - 5/13/2010Newton30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1/1/2009 - 5/13/2010Newton40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1/1/2009 - 5/13/2010Newton50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1/1/2009 - 5/13/2010Newton60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1/1/2009 - 5/13/2010Newton80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1/1/2009 - 5/13/2010Nolan30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1/1/2009 - 5/13/2010Nolan40</v>
      </c>
      <c r="B990" t="s">
        <v>228</v>
      </c>
      <c r="C990" s="33" t="s">
        <v>14</v>
      </c>
      <c r="D990" s="34">
        <v>13040</v>
      </c>
      <c r="E990" s="34">
        <v>14880</v>
      </c>
      <c r="F990" s="34">
        <v>16760</v>
      </c>
      <c r="G990" s="34">
        <v>18600</v>
      </c>
      <c r="H990" s="34">
        <v>20120</v>
      </c>
      <c r="I990" s="34">
        <v>21600</v>
      </c>
      <c r="J990" s="34">
        <v>23080</v>
      </c>
      <c r="K990" s="34">
        <v>24560</v>
      </c>
    </row>
    <row r="991" spans="1:11">
      <c r="A991" t="str">
        <f t="shared" si="15"/>
        <v>1/1/2009 - 5/13/2010Nolan50</v>
      </c>
      <c r="B991" t="s">
        <v>228</v>
      </c>
      <c r="C991" s="33" t="s">
        <v>15</v>
      </c>
      <c r="D991" s="34">
        <v>16300</v>
      </c>
      <c r="E991" s="34">
        <v>18600</v>
      </c>
      <c r="F991" s="34">
        <v>20950</v>
      </c>
      <c r="G991" s="34">
        <v>23250</v>
      </c>
      <c r="H991" s="34">
        <v>25150</v>
      </c>
      <c r="I991" s="34">
        <v>27000</v>
      </c>
      <c r="J991" s="34">
        <v>28850</v>
      </c>
      <c r="K991" s="34">
        <v>30700</v>
      </c>
    </row>
    <row r="992" spans="1:11">
      <c r="A992" t="str">
        <f t="shared" si="15"/>
        <v>1/1/2009 - 5/13/2010Nolan60</v>
      </c>
      <c r="B992" t="s">
        <v>228</v>
      </c>
      <c r="C992" s="33" t="s">
        <v>16</v>
      </c>
      <c r="D992" s="34">
        <v>19560</v>
      </c>
      <c r="E992" s="34">
        <v>22320</v>
      </c>
      <c r="F992" s="34">
        <v>25140</v>
      </c>
      <c r="G992" s="34">
        <v>27900</v>
      </c>
      <c r="H992" s="34">
        <v>30180</v>
      </c>
      <c r="I992" s="34">
        <v>32400</v>
      </c>
      <c r="J992" s="34">
        <v>34620</v>
      </c>
      <c r="K992" s="34">
        <v>36840</v>
      </c>
    </row>
    <row r="993" spans="1:11">
      <c r="A993" t="str">
        <f t="shared" si="15"/>
        <v>1/1/2009 - 5/13/2010Nolan80</v>
      </c>
      <c r="B993" t="s">
        <v>228</v>
      </c>
      <c r="C993" s="33" t="s">
        <v>17</v>
      </c>
      <c r="D993" s="34">
        <v>26080</v>
      </c>
      <c r="E993" s="34">
        <v>29760</v>
      </c>
      <c r="F993" s="34">
        <v>33520</v>
      </c>
      <c r="G993" s="34">
        <v>37200</v>
      </c>
      <c r="H993" s="34">
        <v>40240</v>
      </c>
      <c r="I993" s="34">
        <v>43200</v>
      </c>
      <c r="J993" s="34">
        <v>46160</v>
      </c>
      <c r="K993" s="34">
        <v>49120</v>
      </c>
    </row>
    <row r="994" spans="1:11">
      <c r="A994" t="str">
        <f t="shared" si="15"/>
        <v>1/1/2009 - 5/13/2010Ochiltree30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1/1/2009 - 5/13/2010Ochiltree40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1/1/2009 - 5/13/2010Ochiltree50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1/1/2009 - 5/13/2010Ochiltree60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1/1/2009 - 5/13/2010Ochiltree80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1/1/2009 - 5/13/2010Oldham30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1/1/2009 - 5/13/2010Oldham40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1/1/2009 - 5/13/2010Oldham50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1/1/2009 - 5/13/2010Oldham60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1/1/2009 - 5/13/2010Oldham80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1/1/2009 - 5/13/2010Palo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1/1/2009 - 5/13/2010Palo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1/1/2009 - 5/13/2010Palo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1/1/2009 - 5/13/2010Palo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1/1/2009 - 5/13/2010Palo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1/1/2009 - 5/13/2010Panola30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1/1/2009 - 5/13/2010Panola40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1/1/2009 - 5/13/2010Panola50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1/1/2009 - 5/13/2010Panola60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1/1/2009 - 5/13/2010Panola80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1/1/2009 - 5/13/2010Parmer30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1/1/2009 - 5/13/2010Parmer40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1/1/2009 - 5/13/2010Parmer50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1/1/2009 - 5/13/2010Parmer60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1/1/2009 - 5/13/2010Parmer80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1/1/2009 - 5/13/2010Pecos30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1/1/2009 - 5/13/2010Pecos40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1/1/2009 - 5/13/2010Pecos50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1/1/2009 - 5/13/2010Pecos60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1/1/2009 - 5/13/2010Pecos80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1/1/2009 - 5/13/2010Polk30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1/1/2009 - 5/13/2010Polk40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1/1/2009 - 5/13/2010Polk50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1/1/2009 - 5/13/2010Polk60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1/1/2009 - 5/13/2010Polk80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1/1/2009 - 5/13/2010Presidio30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1/1/2009 - 5/13/2010Presidio40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1/1/2009 - 5/13/2010Presidio50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1/1/2009 - 5/13/2010Presidio60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1/1/2009 - 5/13/2010Presidio80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1/1/2009 - 5/13/2010Rains30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1/1/2009 - 5/13/2010Rains40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1/1/2009 - 5/13/2010Rains50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1/1/2009 - 5/13/2010Rains60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1/1/2009 - 5/13/2010Rains80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1/1/2009 - 5/13/2010Reagan30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1/1/2009 - 5/13/2010Reagan40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1/1/2009 - 5/13/2010Reagan50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1/1/2009 - 5/13/2010Reagan60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1/1/2009 - 5/13/2010Reagan80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1/1/2009 - 5/13/2010Real30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1/1/2009 - 5/13/2010Real40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1/1/2009 - 5/13/2010Real50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1/1/2009 - 5/13/2010Real60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1/1/2009 - 5/13/2010Real80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1/1/2009 - 5/13/2010Red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1/1/2009 - 5/13/2010Red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1/1/2009 - 5/13/2010Red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1/1/2009 - 5/13/2010Red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1/1/2009 - 5/13/2010Red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1/1/2009 - 5/13/2010Reeves30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1/1/2009 - 5/13/2010Reeves40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1/1/2009 - 5/13/2010Reeves50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1/1/2009 - 5/13/2010Reeves60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1/1/2009 - 5/13/2010Reeves80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1/1/2009 - 5/13/2010Refugio30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1/1/2009 - 5/13/2010Refugio40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1/1/2009 - 5/13/2010Refugio50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1/1/2009 - 5/13/2010Refugio60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1/1/2009 - 5/13/2010Refugio80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1/1/2009 - 5/13/2010Roberts30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1/1/2009 - 5/13/2010Roberts40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1/1/2009 - 5/13/2010Roberts50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1/1/2009 - 5/13/2010Roberts60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1/1/2009 - 5/13/2010Roberts80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1/1/2009 - 5/13/2010Runnels30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1/1/2009 - 5/13/2010Runnels40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1/1/2009 - 5/13/2010Runnels50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1/1/2009 - 5/13/2010Runnels60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1/1/2009 - 5/13/2010Runnels80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1/1/2009 - 5/13/2010Rusk30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1/1/2009 - 5/13/2010Rusk40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1/1/2009 - 5/13/2010Rusk50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1/1/2009 - 5/13/2010Rusk60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1/1/2009 - 5/13/2010Rusk80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1/1/2009 - 5/13/2010Sabine30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1/1/2009 - 5/13/2010Sabine40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1/1/2009 - 5/13/2010Sabine50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1/1/2009 - 5/13/2010Sabine60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1/1/2009 - 5/13/2010Sabine80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1/1/2009 - 5/13/2010San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1/1/2009 - 5/13/2010San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1/1/2009 - 5/13/2010San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1/1/2009 - 5/13/2010San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1/1/2009 - 5/13/2010San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1/1/2009 - 5/13/2010San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1/1/2009 - 5/13/2010San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1/1/2009 - 5/13/2010San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1/1/2009 - 5/13/2010San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1/1/2009 - 5/13/2010San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1/1/2009 - 5/13/2010Schleicher30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1/1/2009 - 5/13/2010Schleicher40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1/1/2009 - 5/13/2010Schleicher50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1/1/2009 - 5/13/2010Schleicher60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1/1/2009 - 5/13/2010Schleicher80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1/1/2009 - 5/13/2010Scurry30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1/1/2009 - 5/13/2010Scurry40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1/1/2009 - 5/13/2010Scurry50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1/1/2009 - 5/13/2010Scurry60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1/1/2009 - 5/13/2010Scurry80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1/1/2009 - 5/13/2010Shackelford30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1/1/2009 - 5/13/2010Shackelford40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1/1/2009 - 5/13/2010Shackelford50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1/1/2009 - 5/13/2010Shackelford60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1/1/2009 - 5/13/2010Shackelford80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1/1/2009 - 5/13/2010Shelby30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1/1/2009 - 5/13/2010Shelby40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1/1/2009 - 5/13/2010Shelby50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1/1/2009 - 5/13/2010Shelby60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1/1/2009 - 5/13/2010Shelby80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1/1/2009 - 5/13/2010Sherman30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1/1/2009 - 5/13/2010Sherman40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1/1/2009 - 5/13/2010Sherman50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1/1/2009 - 5/13/2010Sherman60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1/1/2009 - 5/13/2010Sherman80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1/1/2009 - 5/13/2010Somervell30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1/1/2009 - 5/13/2010Somervell40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1/1/2009 - 5/13/2010Somervell50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1/1/2009 - 5/13/2010Somervell60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1/1/2009 - 5/13/2010Somervell80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1/1/2009 - 5/13/2010Starr30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1/1/2009 - 5/13/2010Starr40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1/1/2009 - 5/13/2010Starr50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1/1/2009 - 5/13/2010Starr60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1/1/2009 - 5/13/2010Starr80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1/1/2009 - 5/13/2010Stephens30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1/1/2009 - 5/13/2010Stephens40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1/1/2009 - 5/13/2010Stephens50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1/1/2009 - 5/13/2010Stephens60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1/1/2009 - 5/13/2010Stephens80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1/1/2009 - 5/13/2010Sterling30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1/1/2009 - 5/13/2010Sterling40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1/1/2009 - 5/13/2010Sterling50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1/1/2009 - 5/13/2010Sterling60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1/1/2009 - 5/13/2010Sterling80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1/1/2009 - 5/13/2010Stonewall30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1/1/2009 - 5/13/2010Stonewall40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1/1/2009 - 5/13/2010Stonewall50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1/1/2009 - 5/13/2010Stonewall60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1/1/2009 - 5/13/2010Stonewall80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1/1/2009 - 5/13/2010Sutton30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1/1/2009 - 5/13/2010Sutton40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1/1/2009 - 5/13/2010Sutton50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1/1/2009 - 5/13/2010Sutton60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1/1/2009 - 5/13/2010Sutton80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1/1/2009 - 5/13/2010Swisher30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1/1/2009 - 5/13/2010Swisher40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1/1/2009 - 5/13/2010Swisher50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1/1/2009 - 5/13/2010Swisher60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1/1/2009 - 5/13/2010Swisher80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1/1/2009 - 5/13/2010Terrell30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1/1/2009 - 5/13/2010Terrell40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1/1/2009 - 5/13/2010Terrell50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1/1/2009 - 5/13/2010Terrell60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1/1/2009 - 5/13/2010Terrell80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1/1/2009 - 5/13/2010Terry30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1/1/2009 - 5/13/2010Terry40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1/1/2009 - 5/13/2010Terry50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1/1/2009 - 5/13/2010Terry60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1/1/2009 - 5/13/2010Terry80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1/1/2009 - 5/13/2010Throckmorton30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1/1/2009 - 5/13/2010Throckmorton40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1/1/2009 - 5/13/2010Throckmorton50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1/1/2009 - 5/13/2010Throckmorton60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1/1/2009 - 5/13/2010Throckmorton80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1/1/2009 - 5/13/2010Titus30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1/1/2009 - 5/13/2010Titus40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1/1/2009 - 5/13/2010Titus50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1/1/2009 - 5/13/2010Titus60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1/1/2009 - 5/13/2010Titus80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1/1/2009 - 5/13/2010Trinity30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1/1/2009 - 5/13/2010Trinity40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1/1/2009 - 5/13/2010Trinity50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1/1/2009 - 5/13/2010Trinity60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1/1/2009 - 5/13/2010Trinity80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1/1/2009 - 5/13/2010Tyler30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1/1/2009 - 5/13/2010Tyler40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1/1/2009 - 5/13/2010Tyler50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1/1/2009 - 5/13/2010Tyler60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1/1/2009 - 5/13/2010Tyler80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1/1/2009 - 5/13/2010Upton30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1/1/2009 - 5/13/2010Upton40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1/1/2009 - 5/13/2010Upton50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1/1/2009 - 5/13/2010Upton60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1/1/2009 - 5/13/2010Upton80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1/1/2009 - 5/13/2010Uvalde30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1/1/2009 - 5/13/2010Uvalde40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1/1/2009 - 5/13/2010Uvalde50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1/1/2009 - 5/13/2010Uvalde60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1/1/2009 - 5/13/2010Uvalde80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1/1/2009 - 5/13/2010Val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1/1/2009 - 5/13/2010Val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1/1/2009 - 5/13/2010Val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1/1/2009 - 5/13/2010Val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1/1/2009 - 5/13/2010Val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1/1/2009 - 5/13/2010Van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1/1/2009 - 5/13/2010Van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1/1/2009 - 5/13/2010Van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1/1/2009 - 5/13/2010Van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1/1/2009 - 5/13/2010Van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1/1/2009 - 5/13/2010Walker30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1/1/2009 - 5/13/2010Walker40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1/1/2009 - 5/13/2010Walker50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1/1/2009 - 5/13/2010Walker60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1/1/2009 - 5/13/2010Walker80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1/1/2009 - 5/13/2010Ward30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1/1/2009 - 5/13/2010Ward40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1/1/2009 - 5/13/2010Ward50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1/1/2009 - 5/13/2010Ward60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1/1/2009 - 5/13/2010Ward80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1/1/2009 - 5/13/2010Washington30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1/1/2009 - 5/13/2010Washington40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1/1/2009 - 5/13/2010Washington50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1/1/2009 - 5/13/2010Washington60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1/1/2009 - 5/13/2010Washington80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1/1/2009 - 5/13/2010Wharton30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1/1/2009 - 5/13/2010Wharton40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1/1/2009 - 5/13/2010Wharton50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1/1/2009 - 5/13/2010Wharton60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1/1/2009 - 5/13/2010Wharton80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1/1/2009 - 5/13/2010Wheeler30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1/1/2009 - 5/13/2010Wheeler40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1/1/2009 - 5/13/2010Wheeler50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1/1/2009 - 5/13/2010Wheeler60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1/1/2009 - 5/13/2010Wheeler80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1/1/2009 - 5/13/2010Wilbarger30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1/1/2009 - 5/13/2010Wilbarger40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1/1/2009 - 5/13/2010Wilbarger50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1/1/2009 - 5/13/2010Wilbarger60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1/1/2009 - 5/13/2010Wilbarger80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1/1/2009 - 5/13/2010Willacy30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1/1/2009 - 5/13/2010Willacy40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1/1/2009 - 5/13/2010Willacy50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1/1/2009 - 5/13/2010Willacy60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1/1/2009 - 5/13/2010Willacy80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1/1/2009 - 5/13/2010Winkler30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1/1/2009 - 5/13/2010Winkler40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1/1/2009 - 5/13/2010Winkler50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1/1/2009 - 5/13/2010Winkler60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1/1/2009 - 5/13/2010Winkler80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1/1/2009 - 5/13/2010Wise30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1/1/2009 - 5/13/2010Wise40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1/1/2009 - 5/13/2010Wise50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1/1/2009 - 5/13/2010Wise60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1/1/2009 - 5/13/2010Wise80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1/1/2009 - 5/13/2010Wood30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1/1/2009 - 5/13/2010Wood40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1/1/2009 - 5/13/2010Wood50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1/1/2009 - 5/13/2010Wood60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1/1/2009 - 5/13/2010Wood80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1/1/2009 - 5/13/2010Yoakum30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1/1/2009 - 5/13/2010Yoakum40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1/1/2009 - 5/13/2010Yoakum50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1/1/2009 - 5/13/2010Yoakum60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1/1/2009 - 5/13/2010Yoakum80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1/1/2009 - 5/13/2010Young30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1/1/2009 - 5/13/2010Young40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1/1/2009 - 5/13/2010Young50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1/1/2009 - 5/13/2010Young60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1/1/2009 - 5/13/2010Young80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1/1/2009 - 5/13/2010Zapata30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1/1/2009 - 5/13/2010Zapata40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1/1/2009 - 5/13/2010Zapata50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1/1/2009 - 5/13/2010Zapata60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1/1/2009 - 5/13/2010Zapata80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1/1/2009 - 5/13/2010Zavala30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1/1/2009 - 5/13/2010Zavala40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1/1/2009 - 5/13/2010Zavala50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1/1/2009 - 5/13/2010Zavala60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1/1/2009 - 5/13/2010Zavala80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tr">
        <f>+'Income-Rent Tool'!AU13</f>
        <v>6/29/2010 - 5/30/2011</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6/29/2010 - 5/30/2011Callahan30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6/29/2010 - 5/30/2011Callahan40</v>
      </c>
      <c r="B5" t="s">
        <v>12</v>
      </c>
      <c r="C5" s="33" t="s">
        <v>14</v>
      </c>
      <c r="D5" s="34">
        <v>14480</v>
      </c>
      <c r="E5" s="34">
        <v>16560</v>
      </c>
      <c r="F5" s="34">
        <v>18640</v>
      </c>
      <c r="G5" s="34">
        <v>20680</v>
      </c>
      <c r="H5" s="34">
        <v>22360</v>
      </c>
      <c r="I5" s="34">
        <v>24000</v>
      </c>
      <c r="J5" s="34">
        <v>25680</v>
      </c>
      <c r="K5" s="34">
        <v>27320</v>
      </c>
    </row>
    <row r="6" spans="1:11">
      <c r="A6" t="str">
        <f t="shared" si="0"/>
        <v>6/29/2010 - 5/30/2011Callahan50</v>
      </c>
      <c r="B6" t="s">
        <v>12</v>
      </c>
      <c r="C6" s="33" t="s">
        <v>15</v>
      </c>
      <c r="D6" s="34">
        <v>18100</v>
      </c>
      <c r="E6" s="34">
        <v>20700</v>
      </c>
      <c r="F6" s="34">
        <v>23300</v>
      </c>
      <c r="G6" s="34">
        <v>25850</v>
      </c>
      <c r="H6" s="34">
        <v>27950</v>
      </c>
      <c r="I6" s="34">
        <v>30000</v>
      </c>
      <c r="J6" s="34">
        <v>32100</v>
      </c>
      <c r="K6" s="34">
        <v>34150</v>
      </c>
    </row>
    <row r="7" spans="1:11">
      <c r="A7" t="str">
        <f t="shared" si="0"/>
        <v>6/29/2010 - 5/30/2011Callahan60</v>
      </c>
      <c r="B7" t="s">
        <v>12</v>
      </c>
      <c r="C7" s="33" t="s">
        <v>16</v>
      </c>
      <c r="D7" s="34">
        <v>21720</v>
      </c>
      <c r="E7" s="34">
        <v>24840</v>
      </c>
      <c r="F7" s="34">
        <v>27960</v>
      </c>
      <c r="G7" s="34">
        <v>31020</v>
      </c>
      <c r="H7" s="34">
        <v>33540</v>
      </c>
      <c r="I7" s="34">
        <v>36000</v>
      </c>
      <c r="J7" s="34">
        <v>38520</v>
      </c>
      <c r="K7" s="34">
        <v>40980</v>
      </c>
    </row>
    <row r="8" spans="1:11">
      <c r="A8" t="str">
        <f t="shared" si="0"/>
        <v>6/29/2010 - 5/30/2011Callahan80</v>
      </c>
      <c r="B8" t="s">
        <v>12</v>
      </c>
      <c r="C8" s="33" t="s">
        <v>17</v>
      </c>
      <c r="D8" s="34">
        <v>28960</v>
      </c>
      <c r="E8" s="34">
        <v>33120</v>
      </c>
      <c r="F8" s="34">
        <v>37280</v>
      </c>
      <c r="G8" s="34">
        <v>41360</v>
      </c>
      <c r="H8" s="34">
        <v>44720</v>
      </c>
      <c r="I8" s="34">
        <v>48000</v>
      </c>
      <c r="J8" s="34">
        <v>51360</v>
      </c>
      <c r="K8" s="34">
        <v>54640</v>
      </c>
    </row>
    <row r="9" spans="1:11">
      <c r="A9" t="str">
        <f t="shared" si="0"/>
        <v>6/29/2010 - 5/30/2011Jones30</v>
      </c>
      <c r="B9" s="32" t="s">
        <v>18</v>
      </c>
      <c r="C9" s="33" t="s">
        <v>13</v>
      </c>
      <c r="D9" s="34">
        <v>10860</v>
      </c>
      <c r="E9" s="34">
        <v>12420</v>
      </c>
      <c r="F9" s="34">
        <v>13980</v>
      </c>
      <c r="G9" s="34">
        <v>15510</v>
      </c>
      <c r="H9" s="34">
        <v>16770</v>
      </c>
      <c r="I9" s="34">
        <v>18000</v>
      </c>
      <c r="J9" s="34">
        <v>19260</v>
      </c>
      <c r="K9" s="34">
        <v>20490</v>
      </c>
    </row>
    <row r="10" spans="1:11">
      <c r="A10" t="str">
        <f t="shared" si="0"/>
        <v>6/29/2010 - 5/30/2011Jones40</v>
      </c>
      <c r="B10" t="s">
        <v>18</v>
      </c>
      <c r="C10" s="33" t="s">
        <v>14</v>
      </c>
      <c r="D10" s="34">
        <v>14480</v>
      </c>
      <c r="E10" s="34">
        <v>16560</v>
      </c>
      <c r="F10" s="34">
        <v>18640</v>
      </c>
      <c r="G10" s="34">
        <v>20680</v>
      </c>
      <c r="H10" s="34">
        <v>22360</v>
      </c>
      <c r="I10" s="34">
        <v>24000</v>
      </c>
      <c r="J10" s="34">
        <v>25680</v>
      </c>
      <c r="K10" s="34">
        <v>27320</v>
      </c>
    </row>
    <row r="11" spans="1:11">
      <c r="A11" t="str">
        <f t="shared" si="0"/>
        <v>6/29/2010 - 5/30/2011Jones50</v>
      </c>
      <c r="B11" t="s">
        <v>18</v>
      </c>
      <c r="C11" s="33" t="s">
        <v>15</v>
      </c>
      <c r="D11" s="34">
        <v>18100</v>
      </c>
      <c r="E11" s="34">
        <v>20700</v>
      </c>
      <c r="F11" s="34">
        <v>23300</v>
      </c>
      <c r="G11" s="34">
        <v>25850</v>
      </c>
      <c r="H11" s="34">
        <v>27950</v>
      </c>
      <c r="I11" s="34">
        <v>30000</v>
      </c>
      <c r="J11" s="34">
        <v>32100</v>
      </c>
      <c r="K11" s="34">
        <v>34150</v>
      </c>
    </row>
    <row r="12" spans="1:11">
      <c r="A12" t="str">
        <f t="shared" si="0"/>
        <v>6/29/2010 - 5/30/2011Jones60</v>
      </c>
      <c r="B12" t="s">
        <v>18</v>
      </c>
      <c r="C12" s="33" t="s">
        <v>16</v>
      </c>
      <c r="D12" s="34">
        <v>21720</v>
      </c>
      <c r="E12" s="34">
        <v>24840</v>
      </c>
      <c r="F12" s="34">
        <v>27960</v>
      </c>
      <c r="G12" s="34">
        <v>31020</v>
      </c>
      <c r="H12" s="34">
        <v>33540</v>
      </c>
      <c r="I12" s="34">
        <v>36000</v>
      </c>
      <c r="J12" s="34">
        <v>38520</v>
      </c>
      <c r="K12" s="34">
        <v>40980</v>
      </c>
    </row>
    <row r="13" spans="1:11">
      <c r="A13" t="str">
        <f t="shared" si="0"/>
        <v>6/29/2010 - 5/30/2011Jones80</v>
      </c>
      <c r="B13" t="s">
        <v>18</v>
      </c>
      <c r="C13" s="33" t="s">
        <v>17</v>
      </c>
      <c r="D13" s="34">
        <v>28960</v>
      </c>
      <c r="E13" s="34">
        <v>33120</v>
      </c>
      <c r="F13" s="34">
        <v>37280</v>
      </c>
      <c r="G13" s="34">
        <v>41360</v>
      </c>
      <c r="H13" s="34">
        <v>44720</v>
      </c>
      <c r="I13" s="34">
        <v>48000</v>
      </c>
      <c r="J13" s="34">
        <v>51360</v>
      </c>
      <c r="K13" s="34">
        <v>54640</v>
      </c>
    </row>
    <row r="14" spans="1:11">
      <c r="A14" t="str">
        <f t="shared" si="0"/>
        <v>6/29/2010 - 5/30/2011Taylor30</v>
      </c>
      <c r="B14" s="32" t="s">
        <v>19</v>
      </c>
      <c r="C14" s="33" t="s">
        <v>13</v>
      </c>
      <c r="D14" s="34">
        <v>10860</v>
      </c>
      <c r="E14" s="34">
        <v>12420</v>
      </c>
      <c r="F14" s="34">
        <v>13980</v>
      </c>
      <c r="G14" s="34">
        <v>15510</v>
      </c>
      <c r="H14" s="34">
        <v>16770</v>
      </c>
      <c r="I14" s="34">
        <v>18000</v>
      </c>
      <c r="J14" s="34">
        <v>19260</v>
      </c>
      <c r="K14" s="34">
        <v>20490</v>
      </c>
    </row>
    <row r="15" spans="1:11">
      <c r="A15" t="str">
        <f t="shared" si="0"/>
        <v>6/29/2010 - 5/30/2011Taylor40</v>
      </c>
      <c r="B15" t="s">
        <v>19</v>
      </c>
      <c r="C15" s="33" t="s">
        <v>14</v>
      </c>
      <c r="D15" s="34">
        <v>14480</v>
      </c>
      <c r="E15" s="34">
        <v>16560</v>
      </c>
      <c r="F15" s="34">
        <v>18640</v>
      </c>
      <c r="G15" s="34">
        <v>20680</v>
      </c>
      <c r="H15" s="34">
        <v>22360</v>
      </c>
      <c r="I15" s="34">
        <v>24000</v>
      </c>
      <c r="J15" s="34">
        <v>25680</v>
      </c>
      <c r="K15" s="34">
        <v>27320</v>
      </c>
    </row>
    <row r="16" spans="1:11">
      <c r="A16" t="str">
        <f t="shared" si="0"/>
        <v>6/29/2010 - 5/30/2011Taylor50</v>
      </c>
      <c r="B16" t="s">
        <v>19</v>
      </c>
      <c r="C16" s="33" t="s">
        <v>15</v>
      </c>
      <c r="D16" s="34">
        <v>18100</v>
      </c>
      <c r="E16" s="34">
        <v>20700</v>
      </c>
      <c r="F16" s="34">
        <v>23300</v>
      </c>
      <c r="G16" s="34">
        <v>25850</v>
      </c>
      <c r="H16" s="34">
        <v>27950</v>
      </c>
      <c r="I16" s="34">
        <v>30000</v>
      </c>
      <c r="J16" s="34">
        <v>32100</v>
      </c>
      <c r="K16" s="34">
        <v>34150</v>
      </c>
    </row>
    <row r="17" spans="1:11">
      <c r="A17" t="str">
        <f t="shared" si="0"/>
        <v>6/29/2010 - 5/30/2011Taylor60</v>
      </c>
      <c r="B17" t="s">
        <v>19</v>
      </c>
      <c r="C17" s="33" t="s">
        <v>16</v>
      </c>
      <c r="D17" s="34">
        <v>21720</v>
      </c>
      <c r="E17" s="34">
        <v>24840</v>
      </c>
      <c r="F17" s="34">
        <v>27960</v>
      </c>
      <c r="G17" s="34">
        <v>31020</v>
      </c>
      <c r="H17" s="34">
        <v>33540</v>
      </c>
      <c r="I17" s="34">
        <v>36000</v>
      </c>
      <c r="J17" s="34">
        <v>38520</v>
      </c>
      <c r="K17" s="34">
        <v>40980</v>
      </c>
    </row>
    <row r="18" spans="1:11">
      <c r="A18" t="str">
        <f t="shared" si="0"/>
        <v>6/29/2010 - 5/30/2011Taylor80</v>
      </c>
      <c r="B18" t="s">
        <v>19</v>
      </c>
      <c r="C18" s="33" t="s">
        <v>17</v>
      </c>
      <c r="D18" s="34">
        <v>28960</v>
      </c>
      <c r="E18" s="34">
        <v>33120</v>
      </c>
      <c r="F18" s="34">
        <v>37280</v>
      </c>
      <c r="G18" s="34">
        <v>41360</v>
      </c>
      <c r="H18" s="34">
        <v>44720</v>
      </c>
      <c r="I18" s="34">
        <v>48000</v>
      </c>
      <c r="J18" s="34">
        <v>51360</v>
      </c>
      <c r="K18" s="34">
        <v>54640</v>
      </c>
    </row>
    <row r="19" spans="1:11">
      <c r="A19" t="str">
        <f t="shared" si="0"/>
        <v>6/29/2010 - 5/30/2011Armstrong30</v>
      </c>
      <c r="B19" s="32" t="s">
        <v>21</v>
      </c>
      <c r="C19" s="33" t="s">
        <v>13</v>
      </c>
      <c r="D19" s="34">
        <v>11970</v>
      </c>
      <c r="E19" s="34">
        <v>13680</v>
      </c>
      <c r="F19" s="34">
        <v>15390</v>
      </c>
      <c r="G19" s="34">
        <v>17070</v>
      </c>
      <c r="H19" s="34">
        <v>18450</v>
      </c>
      <c r="I19" s="34">
        <v>19830</v>
      </c>
      <c r="J19" s="34">
        <v>21180</v>
      </c>
      <c r="K19" s="34">
        <v>22560</v>
      </c>
    </row>
    <row r="20" spans="1:11">
      <c r="A20" t="str">
        <f t="shared" si="0"/>
        <v>6/29/2010 - 5/30/2011Armstrong40</v>
      </c>
      <c r="B20" t="s">
        <v>21</v>
      </c>
      <c r="C20" s="33" t="s">
        <v>14</v>
      </c>
      <c r="D20" s="34">
        <v>15960</v>
      </c>
      <c r="E20" s="34">
        <v>18240</v>
      </c>
      <c r="F20" s="34">
        <v>20520</v>
      </c>
      <c r="G20" s="34">
        <v>22760</v>
      </c>
      <c r="H20" s="34">
        <v>24600</v>
      </c>
      <c r="I20" s="34">
        <v>26440</v>
      </c>
      <c r="J20" s="34">
        <v>28240</v>
      </c>
      <c r="K20" s="34">
        <v>30080</v>
      </c>
    </row>
    <row r="21" spans="1:11">
      <c r="A21" t="str">
        <f t="shared" si="0"/>
        <v>6/29/2010 - 5/30/2011Armstrong50</v>
      </c>
      <c r="B21" t="s">
        <v>21</v>
      </c>
      <c r="C21" s="33" t="s">
        <v>15</v>
      </c>
      <c r="D21" s="34">
        <v>19950</v>
      </c>
      <c r="E21" s="34">
        <v>22800</v>
      </c>
      <c r="F21" s="34">
        <v>25650</v>
      </c>
      <c r="G21" s="34">
        <v>28450</v>
      </c>
      <c r="H21" s="34">
        <v>30750</v>
      </c>
      <c r="I21" s="34">
        <v>33050</v>
      </c>
      <c r="J21" s="34">
        <v>35300</v>
      </c>
      <c r="K21" s="34">
        <v>37600</v>
      </c>
    </row>
    <row r="22" spans="1:11">
      <c r="A22" t="str">
        <f t="shared" si="0"/>
        <v>6/29/2010 - 5/30/2011Armstrong60</v>
      </c>
      <c r="B22" t="s">
        <v>21</v>
      </c>
      <c r="C22" s="33" t="s">
        <v>16</v>
      </c>
      <c r="D22" s="34">
        <v>23940</v>
      </c>
      <c r="E22" s="34">
        <v>27360</v>
      </c>
      <c r="F22" s="34">
        <v>30780</v>
      </c>
      <c r="G22" s="34">
        <v>34140</v>
      </c>
      <c r="H22" s="34">
        <v>36900</v>
      </c>
      <c r="I22" s="34">
        <v>39660</v>
      </c>
      <c r="J22" s="34">
        <v>42360</v>
      </c>
      <c r="K22" s="34">
        <v>45120</v>
      </c>
    </row>
    <row r="23" spans="1:11">
      <c r="A23" t="str">
        <f t="shared" si="0"/>
        <v>6/29/2010 - 5/30/2011Armstrong80</v>
      </c>
      <c r="B23" t="s">
        <v>21</v>
      </c>
      <c r="C23" s="33" t="s">
        <v>17</v>
      </c>
      <c r="D23" s="34">
        <v>31920</v>
      </c>
      <c r="E23" s="34">
        <v>36480</v>
      </c>
      <c r="F23" s="34">
        <v>41040</v>
      </c>
      <c r="G23" s="34">
        <v>45520</v>
      </c>
      <c r="H23" s="34">
        <v>49200</v>
      </c>
      <c r="I23" s="34">
        <v>52880</v>
      </c>
      <c r="J23" s="34">
        <v>56480</v>
      </c>
      <c r="K23" s="34">
        <v>60160</v>
      </c>
    </row>
    <row r="24" spans="1:11">
      <c r="A24" t="str">
        <f t="shared" si="0"/>
        <v>6/29/2010 - 5/30/2011Carson30</v>
      </c>
      <c r="B24" s="32" t="s">
        <v>22</v>
      </c>
      <c r="C24" s="33" t="s">
        <v>13</v>
      </c>
      <c r="D24" s="34">
        <v>11970</v>
      </c>
      <c r="E24" s="34">
        <v>13680</v>
      </c>
      <c r="F24" s="34">
        <v>15390</v>
      </c>
      <c r="G24" s="34">
        <v>17070</v>
      </c>
      <c r="H24" s="34">
        <v>18450</v>
      </c>
      <c r="I24" s="34">
        <v>19830</v>
      </c>
      <c r="J24" s="34">
        <v>21180</v>
      </c>
      <c r="K24" s="34">
        <v>22560</v>
      </c>
    </row>
    <row r="25" spans="1:11">
      <c r="A25" t="str">
        <f t="shared" si="0"/>
        <v>6/29/2010 - 5/30/2011Carson40</v>
      </c>
      <c r="B25" t="s">
        <v>22</v>
      </c>
      <c r="C25" s="33" t="s">
        <v>14</v>
      </c>
      <c r="D25" s="34">
        <v>15960</v>
      </c>
      <c r="E25" s="34">
        <v>18240</v>
      </c>
      <c r="F25" s="34">
        <v>20520</v>
      </c>
      <c r="G25" s="34">
        <v>22760</v>
      </c>
      <c r="H25" s="34">
        <v>24600</v>
      </c>
      <c r="I25" s="34">
        <v>26440</v>
      </c>
      <c r="J25" s="34">
        <v>28240</v>
      </c>
      <c r="K25" s="34">
        <v>30080</v>
      </c>
    </row>
    <row r="26" spans="1:11">
      <c r="A26" t="str">
        <f t="shared" si="0"/>
        <v>6/29/2010 - 5/30/2011Carson50</v>
      </c>
      <c r="B26" t="s">
        <v>22</v>
      </c>
      <c r="C26" s="33" t="s">
        <v>15</v>
      </c>
      <c r="D26" s="34">
        <v>19950</v>
      </c>
      <c r="E26" s="34">
        <v>22800</v>
      </c>
      <c r="F26" s="34">
        <v>25650</v>
      </c>
      <c r="G26" s="34">
        <v>28450</v>
      </c>
      <c r="H26" s="34">
        <v>30750</v>
      </c>
      <c r="I26" s="34">
        <v>33050</v>
      </c>
      <c r="J26" s="34">
        <v>35300</v>
      </c>
      <c r="K26" s="34">
        <v>37600</v>
      </c>
    </row>
    <row r="27" spans="1:11">
      <c r="A27" t="str">
        <f t="shared" si="0"/>
        <v>6/29/2010 - 5/30/2011Carson60</v>
      </c>
      <c r="B27" t="s">
        <v>22</v>
      </c>
      <c r="C27" s="33" t="s">
        <v>16</v>
      </c>
      <c r="D27" s="34">
        <v>23940</v>
      </c>
      <c r="E27" s="34">
        <v>27360</v>
      </c>
      <c r="F27" s="34">
        <v>30780</v>
      </c>
      <c r="G27" s="34">
        <v>34140</v>
      </c>
      <c r="H27" s="34">
        <v>36900</v>
      </c>
      <c r="I27" s="34">
        <v>39660</v>
      </c>
      <c r="J27" s="34">
        <v>42360</v>
      </c>
      <c r="K27" s="34">
        <v>45120</v>
      </c>
    </row>
    <row r="28" spans="1:11">
      <c r="A28" t="str">
        <f t="shared" si="0"/>
        <v>6/29/2010 - 5/30/2011Carson80</v>
      </c>
      <c r="B28" t="s">
        <v>22</v>
      </c>
      <c r="C28" s="33" t="s">
        <v>17</v>
      </c>
      <c r="D28" s="34">
        <v>31920</v>
      </c>
      <c r="E28" s="34">
        <v>36480</v>
      </c>
      <c r="F28" s="34">
        <v>41040</v>
      </c>
      <c r="G28" s="34">
        <v>45520</v>
      </c>
      <c r="H28" s="34">
        <v>49200</v>
      </c>
      <c r="I28" s="34">
        <v>52880</v>
      </c>
      <c r="J28" s="34">
        <v>56480</v>
      </c>
      <c r="K28" s="34">
        <v>60160</v>
      </c>
    </row>
    <row r="29" spans="1:11">
      <c r="A29" t="str">
        <f t="shared" si="0"/>
        <v>6/29/2010 - 5/30/2011Potter30</v>
      </c>
      <c r="B29" s="32" t="s">
        <v>23</v>
      </c>
      <c r="C29" s="33" t="s">
        <v>13</v>
      </c>
      <c r="D29" s="34">
        <v>11970</v>
      </c>
      <c r="E29" s="34">
        <v>13680</v>
      </c>
      <c r="F29" s="34">
        <v>15390</v>
      </c>
      <c r="G29" s="34">
        <v>17070</v>
      </c>
      <c r="H29" s="34">
        <v>18450</v>
      </c>
      <c r="I29" s="34">
        <v>19830</v>
      </c>
      <c r="J29" s="34">
        <v>21180</v>
      </c>
      <c r="K29" s="34">
        <v>22560</v>
      </c>
    </row>
    <row r="30" spans="1:11">
      <c r="A30" t="str">
        <f t="shared" si="0"/>
        <v>6/29/2010 - 5/30/2011Potter40</v>
      </c>
      <c r="B30" t="s">
        <v>23</v>
      </c>
      <c r="C30" s="33" t="s">
        <v>14</v>
      </c>
      <c r="D30" s="34">
        <v>15960</v>
      </c>
      <c r="E30" s="34">
        <v>18240</v>
      </c>
      <c r="F30" s="34">
        <v>20520</v>
      </c>
      <c r="G30" s="34">
        <v>22760</v>
      </c>
      <c r="H30" s="34">
        <v>24600</v>
      </c>
      <c r="I30" s="34">
        <v>26440</v>
      </c>
      <c r="J30" s="34">
        <v>28240</v>
      </c>
      <c r="K30" s="34">
        <v>30080</v>
      </c>
    </row>
    <row r="31" spans="1:11">
      <c r="A31" t="str">
        <f t="shared" si="0"/>
        <v>6/29/2010 - 5/30/2011Potter50</v>
      </c>
      <c r="B31" t="s">
        <v>23</v>
      </c>
      <c r="C31" s="33" t="s">
        <v>15</v>
      </c>
      <c r="D31" s="34">
        <v>19950</v>
      </c>
      <c r="E31" s="34">
        <v>22800</v>
      </c>
      <c r="F31" s="34">
        <v>25650</v>
      </c>
      <c r="G31" s="34">
        <v>28450</v>
      </c>
      <c r="H31" s="34">
        <v>30750</v>
      </c>
      <c r="I31" s="34">
        <v>33050</v>
      </c>
      <c r="J31" s="34">
        <v>35300</v>
      </c>
      <c r="K31" s="34">
        <v>37600</v>
      </c>
    </row>
    <row r="32" spans="1:11">
      <c r="A32" t="str">
        <f t="shared" si="0"/>
        <v>6/29/2010 - 5/30/2011Potter60</v>
      </c>
      <c r="B32" t="s">
        <v>23</v>
      </c>
      <c r="C32" s="33" t="s">
        <v>16</v>
      </c>
      <c r="D32" s="34">
        <v>23940</v>
      </c>
      <c r="E32" s="34">
        <v>27360</v>
      </c>
      <c r="F32" s="34">
        <v>30780</v>
      </c>
      <c r="G32" s="34">
        <v>34140</v>
      </c>
      <c r="H32" s="34">
        <v>36900</v>
      </c>
      <c r="I32" s="34">
        <v>39660</v>
      </c>
      <c r="J32" s="34">
        <v>42360</v>
      </c>
      <c r="K32" s="34">
        <v>45120</v>
      </c>
    </row>
    <row r="33" spans="1:11">
      <c r="A33" t="str">
        <f t="shared" si="0"/>
        <v>6/29/2010 - 5/30/2011Potter80</v>
      </c>
      <c r="B33" t="s">
        <v>23</v>
      </c>
      <c r="C33" s="33" t="s">
        <v>17</v>
      </c>
      <c r="D33" s="34">
        <v>31920</v>
      </c>
      <c r="E33" s="34">
        <v>36480</v>
      </c>
      <c r="F33" s="34">
        <v>41040</v>
      </c>
      <c r="G33" s="34">
        <v>45520</v>
      </c>
      <c r="H33" s="34">
        <v>49200</v>
      </c>
      <c r="I33" s="34">
        <v>52880</v>
      </c>
      <c r="J33" s="34">
        <v>56480</v>
      </c>
      <c r="K33" s="34">
        <v>60160</v>
      </c>
    </row>
    <row r="34" spans="1:11">
      <c r="A34" t="str">
        <f t="shared" si="0"/>
        <v>6/29/2010 - 5/30/2011Randall30</v>
      </c>
      <c r="B34" s="32" t="s">
        <v>24</v>
      </c>
      <c r="C34" s="33" t="s">
        <v>13</v>
      </c>
      <c r="D34" s="34">
        <v>11970</v>
      </c>
      <c r="E34" s="34">
        <v>13680</v>
      </c>
      <c r="F34" s="34">
        <v>15390</v>
      </c>
      <c r="G34" s="34">
        <v>17070</v>
      </c>
      <c r="H34" s="34">
        <v>18450</v>
      </c>
      <c r="I34" s="34">
        <v>19830</v>
      </c>
      <c r="J34" s="34">
        <v>21180</v>
      </c>
      <c r="K34" s="34">
        <v>22560</v>
      </c>
    </row>
    <row r="35" spans="1:11">
      <c r="A35" t="str">
        <f t="shared" si="0"/>
        <v>6/29/2010 - 5/30/2011Randall40</v>
      </c>
      <c r="B35" t="s">
        <v>24</v>
      </c>
      <c r="C35" s="33" t="s">
        <v>14</v>
      </c>
      <c r="D35" s="34">
        <v>15960</v>
      </c>
      <c r="E35" s="34">
        <v>18240</v>
      </c>
      <c r="F35" s="34">
        <v>20520</v>
      </c>
      <c r="G35" s="34">
        <v>22760</v>
      </c>
      <c r="H35" s="34">
        <v>24600</v>
      </c>
      <c r="I35" s="34">
        <v>26440</v>
      </c>
      <c r="J35" s="34">
        <v>28240</v>
      </c>
      <c r="K35" s="34">
        <v>30080</v>
      </c>
    </row>
    <row r="36" spans="1:11">
      <c r="A36" t="str">
        <f t="shared" si="0"/>
        <v>6/29/2010 - 5/30/2011Randall50</v>
      </c>
      <c r="B36" t="s">
        <v>24</v>
      </c>
      <c r="C36" s="33" t="s">
        <v>15</v>
      </c>
      <c r="D36" s="34">
        <v>19950</v>
      </c>
      <c r="E36" s="34">
        <v>22800</v>
      </c>
      <c r="F36" s="34">
        <v>25650</v>
      </c>
      <c r="G36" s="34">
        <v>28450</v>
      </c>
      <c r="H36" s="34">
        <v>30750</v>
      </c>
      <c r="I36" s="34">
        <v>33050</v>
      </c>
      <c r="J36" s="34">
        <v>35300</v>
      </c>
      <c r="K36" s="34">
        <v>37600</v>
      </c>
    </row>
    <row r="37" spans="1:11">
      <c r="A37" t="str">
        <f t="shared" si="0"/>
        <v>6/29/2010 - 5/30/2011Randall60</v>
      </c>
      <c r="B37" t="s">
        <v>24</v>
      </c>
      <c r="C37" s="33" t="s">
        <v>16</v>
      </c>
      <c r="D37" s="34">
        <v>23940</v>
      </c>
      <c r="E37" s="34">
        <v>27360</v>
      </c>
      <c r="F37" s="34">
        <v>30780</v>
      </c>
      <c r="G37" s="34">
        <v>34140</v>
      </c>
      <c r="H37" s="34">
        <v>36900</v>
      </c>
      <c r="I37" s="34">
        <v>39660</v>
      </c>
      <c r="J37" s="34">
        <v>42360</v>
      </c>
      <c r="K37" s="34">
        <v>45120</v>
      </c>
    </row>
    <row r="38" spans="1:11">
      <c r="A38" t="str">
        <f t="shared" si="0"/>
        <v>6/29/2010 - 5/30/2011Randall80</v>
      </c>
      <c r="B38" t="s">
        <v>24</v>
      </c>
      <c r="C38" s="33" t="s">
        <v>17</v>
      </c>
      <c r="D38" s="34">
        <v>31920</v>
      </c>
      <c r="E38" s="34">
        <v>36480</v>
      </c>
      <c r="F38" s="34">
        <v>41040</v>
      </c>
      <c r="G38" s="34">
        <v>45520</v>
      </c>
      <c r="H38" s="34">
        <v>49200</v>
      </c>
      <c r="I38" s="34">
        <v>52880</v>
      </c>
      <c r="J38" s="34">
        <v>56480</v>
      </c>
      <c r="K38" s="34">
        <v>60160</v>
      </c>
    </row>
    <row r="39" spans="1:11">
      <c r="A39" t="str">
        <f t="shared" si="0"/>
        <v>6/29/2010 - 5/30/2011Bastrop30</v>
      </c>
      <c r="B39" s="32" t="s">
        <v>25</v>
      </c>
      <c r="C39" s="33" t="s">
        <v>13</v>
      </c>
      <c r="D39" s="34">
        <v>15510</v>
      </c>
      <c r="E39" s="34">
        <v>17730</v>
      </c>
      <c r="F39" s="34">
        <v>19950</v>
      </c>
      <c r="G39" s="34">
        <v>22140</v>
      </c>
      <c r="H39" s="34">
        <v>23940</v>
      </c>
      <c r="I39" s="34">
        <v>25710</v>
      </c>
      <c r="J39" s="34">
        <v>27480</v>
      </c>
      <c r="K39" s="34">
        <v>29250</v>
      </c>
    </row>
    <row r="40" spans="1:11">
      <c r="A40" t="str">
        <f t="shared" si="0"/>
        <v>6/29/2010 - 5/30/2011Bastrop40</v>
      </c>
      <c r="B40" t="s">
        <v>25</v>
      </c>
      <c r="C40" s="33" t="s">
        <v>14</v>
      </c>
      <c r="D40" s="34">
        <v>20680</v>
      </c>
      <c r="E40" s="34">
        <v>23640</v>
      </c>
      <c r="F40" s="34">
        <v>26600</v>
      </c>
      <c r="G40" s="34">
        <v>29520</v>
      </c>
      <c r="H40" s="34">
        <v>31920</v>
      </c>
      <c r="I40" s="34">
        <v>34280</v>
      </c>
      <c r="J40" s="34">
        <v>36640</v>
      </c>
      <c r="K40" s="34">
        <v>39000</v>
      </c>
    </row>
    <row r="41" spans="1:11">
      <c r="A41" t="str">
        <f t="shared" si="0"/>
        <v>6/29/2010 - 5/30/2011Bastrop50</v>
      </c>
      <c r="B41" t="s">
        <v>25</v>
      </c>
      <c r="C41" s="33" t="s">
        <v>15</v>
      </c>
      <c r="D41" s="34">
        <v>25850</v>
      </c>
      <c r="E41" s="34">
        <v>29550</v>
      </c>
      <c r="F41" s="34">
        <v>33250</v>
      </c>
      <c r="G41" s="34">
        <v>36900</v>
      </c>
      <c r="H41" s="34">
        <v>39900</v>
      </c>
      <c r="I41" s="34">
        <v>42850</v>
      </c>
      <c r="J41" s="34">
        <v>45800</v>
      </c>
      <c r="K41" s="34">
        <v>48750</v>
      </c>
    </row>
    <row r="42" spans="1:11">
      <c r="A42" t="str">
        <f t="shared" si="0"/>
        <v>6/29/2010 - 5/30/2011Bastrop60</v>
      </c>
      <c r="B42" t="s">
        <v>25</v>
      </c>
      <c r="C42" s="33" t="s">
        <v>16</v>
      </c>
      <c r="D42" s="34">
        <v>31020</v>
      </c>
      <c r="E42" s="34">
        <v>35460</v>
      </c>
      <c r="F42" s="34">
        <v>39900</v>
      </c>
      <c r="G42" s="34">
        <v>44280</v>
      </c>
      <c r="H42" s="34">
        <v>47880</v>
      </c>
      <c r="I42" s="34">
        <v>51420</v>
      </c>
      <c r="J42" s="34">
        <v>54960</v>
      </c>
      <c r="K42" s="34">
        <v>58500</v>
      </c>
    </row>
    <row r="43" spans="1:11">
      <c r="A43" t="str">
        <f t="shared" si="0"/>
        <v>6/29/2010 - 5/30/2011Bastrop80</v>
      </c>
      <c r="B43" t="s">
        <v>25</v>
      </c>
      <c r="C43" s="33" t="s">
        <v>17</v>
      </c>
      <c r="D43" s="34">
        <v>41360</v>
      </c>
      <c r="E43" s="34">
        <v>47280</v>
      </c>
      <c r="F43" s="34">
        <v>53200</v>
      </c>
      <c r="G43" s="34">
        <v>59040</v>
      </c>
      <c r="H43" s="34">
        <v>63840</v>
      </c>
      <c r="I43" s="34">
        <v>68560</v>
      </c>
      <c r="J43" s="34">
        <v>73280</v>
      </c>
      <c r="K43" s="34">
        <v>78000</v>
      </c>
    </row>
    <row r="44" spans="1:11">
      <c r="A44" t="str">
        <f t="shared" si="0"/>
        <v>6/29/2010 - 5/30/2011Caldwell30</v>
      </c>
      <c r="B44" s="32" t="s">
        <v>26</v>
      </c>
      <c r="C44" s="33" t="s">
        <v>13</v>
      </c>
      <c r="D44" s="34">
        <v>15510</v>
      </c>
      <c r="E44" s="34">
        <v>17730</v>
      </c>
      <c r="F44" s="34">
        <v>19950</v>
      </c>
      <c r="G44" s="34">
        <v>22140</v>
      </c>
      <c r="H44" s="34">
        <v>23940</v>
      </c>
      <c r="I44" s="34">
        <v>25710</v>
      </c>
      <c r="J44" s="34">
        <v>27480</v>
      </c>
      <c r="K44" s="34">
        <v>29250</v>
      </c>
    </row>
    <row r="45" spans="1:11">
      <c r="A45" t="str">
        <f t="shared" si="0"/>
        <v>6/29/2010 - 5/30/2011Caldwell40</v>
      </c>
      <c r="B45" t="s">
        <v>26</v>
      </c>
      <c r="C45" s="33" t="s">
        <v>14</v>
      </c>
      <c r="D45" s="34">
        <v>20680</v>
      </c>
      <c r="E45" s="34">
        <v>23640</v>
      </c>
      <c r="F45" s="34">
        <v>26600</v>
      </c>
      <c r="G45" s="34">
        <v>29520</v>
      </c>
      <c r="H45" s="34">
        <v>31920</v>
      </c>
      <c r="I45" s="34">
        <v>34280</v>
      </c>
      <c r="J45" s="34">
        <v>36640</v>
      </c>
      <c r="K45" s="34">
        <v>39000</v>
      </c>
    </row>
    <row r="46" spans="1:11">
      <c r="A46" t="str">
        <f t="shared" si="0"/>
        <v>6/29/2010 - 5/30/2011Caldwell50</v>
      </c>
      <c r="B46" t="s">
        <v>26</v>
      </c>
      <c r="C46" s="33" t="s">
        <v>15</v>
      </c>
      <c r="D46" s="34">
        <v>25850</v>
      </c>
      <c r="E46" s="34">
        <v>29550</v>
      </c>
      <c r="F46" s="34">
        <v>33250</v>
      </c>
      <c r="G46" s="34">
        <v>36900</v>
      </c>
      <c r="H46" s="34">
        <v>39900</v>
      </c>
      <c r="I46" s="34">
        <v>42850</v>
      </c>
      <c r="J46" s="34">
        <v>45800</v>
      </c>
      <c r="K46" s="34">
        <v>48750</v>
      </c>
    </row>
    <row r="47" spans="1:11">
      <c r="A47" t="str">
        <f t="shared" si="0"/>
        <v>6/29/2010 - 5/30/2011Caldwell60</v>
      </c>
      <c r="B47" t="s">
        <v>26</v>
      </c>
      <c r="C47" s="33" t="s">
        <v>16</v>
      </c>
      <c r="D47" s="34">
        <v>31020</v>
      </c>
      <c r="E47" s="34">
        <v>35460</v>
      </c>
      <c r="F47" s="34">
        <v>39900</v>
      </c>
      <c r="G47" s="34">
        <v>44280</v>
      </c>
      <c r="H47" s="34">
        <v>47880</v>
      </c>
      <c r="I47" s="34">
        <v>51420</v>
      </c>
      <c r="J47" s="34">
        <v>54960</v>
      </c>
      <c r="K47" s="34">
        <v>58500</v>
      </c>
    </row>
    <row r="48" spans="1:11">
      <c r="A48" t="str">
        <f t="shared" si="0"/>
        <v>6/29/2010 - 5/30/2011Caldwell80</v>
      </c>
      <c r="B48" t="s">
        <v>26</v>
      </c>
      <c r="C48" s="33" t="s">
        <v>17</v>
      </c>
      <c r="D48" s="34">
        <v>41360</v>
      </c>
      <c r="E48" s="34">
        <v>47280</v>
      </c>
      <c r="F48" s="34">
        <v>53200</v>
      </c>
      <c r="G48" s="34">
        <v>59040</v>
      </c>
      <c r="H48" s="34">
        <v>63840</v>
      </c>
      <c r="I48" s="34">
        <v>68560</v>
      </c>
      <c r="J48" s="34">
        <v>73280</v>
      </c>
      <c r="K48" s="34">
        <v>78000</v>
      </c>
    </row>
    <row r="49" spans="1:11">
      <c r="A49" t="str">
        <f t="shared" si="0"/>
        <v>6/29/2010 - 5/30/2011Hays30</v>
      </c>
      <c r="B49" s="32" t="s">
        <v>27</v>
      </c>
      <c r="C49" s="33" t="s">
        <v>13</v>
      </c>
      <c r="D49" s="34">
        <v>15510</v>
      </c>
      <c r="E49" s="34">
        <v>17730</v>
      </c>
      <c r="F49" s="34">
        <v>19950</v>
      </c>
      <c r="G49" s="34">
        <v>22140</v>
      </c>
      <c r="H49" s="34">
        <v>23940</v>
      </c>
      <c r="I49" s="34">
        <v>25710</v>
      </c>
      <c r="J49" s="34">
        <v>27480</v>
      </c>
      <c r="K49" s="34">
        <v>29250</v>
      </c>
    </row>
    <row r="50" spans="1:11">
      <c r="A50" t="str">
        <f t="shared" si="0"/>
        <v>6/29/2010 - 5/30/2011Hays40</v>
      </c>
      <c r="B50" t="s">
        <v>27</v>
      </c>
      <c r="C50" s="33" t="s">
        <v>14</v>
      </c>
      <c r="D50" s="34">
        <v>20680</v>
      </c>
      <c r="E50" s="34">
        <v>23640</v>
      </c>
      <c r="F50" s="34">
        <v>26600</v>
      </c>
      <c r="G50" s="34">
        <v>29520</v>
      </c>
      <c r="H50" s="34">
        <v>31920</v>
      </c>
      <c r="I50" s="34">
        <v>34280</v>
      </c>
      <c r="J50" s="34">
        <v>36640</v>
      </c>
      <c r="K50" s="34">
        <v>39000</v>
      </c>
    </row>
    <row r="51" spans="1:11">
      <c r="A51" t="str">
        <f t="shared" si="0"/>
        <v>6/29/2010 - 5/30/2011Hays50</v>
      </c>
      <c r="B51" t="s">
        <v>27</v>
      </c>
      <c r="C51" s="33" t="s">
        <v>15</v>
      </c>
      <c r="D51" s="34">
        <v>25850</v>
      </c>
      <c r="E51" s="34">
        <v>29550</v>
      </c>
      <c r="F51" s="34">
        <v>33250</v>
      </c>
      <c r="G51" s="34">
        <v>36900</v>
      </c>
      <c r="H51" s="34">
        <v>39900</v>
      </c>
      <c r="I51" s="34">
        <v>42850</v>
      </c>
      <c r="J51" s="34">
        <v>45800</v>
      </c>
      <c r="K51" s="34">
        <v>48750</v>
      </c>
    </row>
    <row r="52" spans="1:11">
      <c r="A52" t="str">
        <f t="shared" si="0"/>
        <v>6/29/2010 - 5/30/2011Hays60</v>
      </c>
      <c r="B52" t="s">
        <v>27</v>
      </c>
      <c r="C52" s="33" t="s">
        <v>16</v>
      </c>
      <c r="D52" s="34">
        <v>31020</v>
      </c>
      <c r="E52" s="34">
        <v>35460</v>
      </c>
      <c r="F52" s="34">
        <v>39900</v>
      </c>
      <c r="G52" s="34">
        <v>44280</v>
      </c>
      <c r="H52" s="34">
        <v>47880</v>
      </c>
      <c r="I52" s="34">
        <v>51420</v>
      </c>
      <c r="J52" s="34">
        <v>54960</v>
      </c>
      <c r="K52" s="34">
        <v>58500</v>
      </c>
    </row>
    <row r="53" spans="1:11">
      <c r="A53" t="str">
        <f t="shared" si="0"/>
        <v>6/29/2010 - 5/30/2011Hays80</v>
      </c>
      <c r="B53" t="s">
        <v>27</v>
      </c>
      <c r="C53" s="33" t="s">
        <v>17</v>
      </c>
      <c r="D53" s="34">
        <v>41360</v>
      </c>
      <c r="E53" s="34">
        <v>47280</v>
      </c>
      <c r="F53" s="34">
        <v>53200</v>
      </c>
      <c r="G53" s="34">
        <v>59040</v>
      </c>
      <c r="H53" s="34">
        <v>63840</v>
      </c>
      <c r="I53" s="34">
        <v>68560</v>
      </c>
      <c r="J53" s="34">
        <v>73280</v>
      </c>
      <c r="K53" s="34">
        <v>78000</v>
      </c>
    </row>
    <row r="54" spans="1:11">
      <c r="A54" t="str">
        <f t="shared" si="0"/>
        <v>6/29/2010 - 5/30/2011Travis30</v>
      </c>
      <c r="B54" s="32" t="s">
        <v>28</v>
      </c>
      <c r="C54" s="33" t="s">
        <v>13</v>
      </c>
      <c r="D54" s="34">
        <v>15510</v>
      </c>
      <c r="E54" s="34">
        <v>17730</v>
      </c>
      <c r="F54" s="34">
        <v>19950</v>
      </c>
      <c r="G54" s="34">
        <v>22140</v>
      </c>
      <c r="H54" s="34">
        <v>23940</v>
      </c>
      <c r="I54" s="34">
        <v>25710</v>
      </c>
      <c r="J54" s="34">
        <v>27480</v>
      </c>
      <c r="K54" s="34">
        <v>29250</v>
      </c>
    </row>
    <row r="55" spans="1:11">
      <c r="A55" t="str">
        <f t="shared" si="0"/>
        <v>6/29/2010 - 5/30/2011Travis40</v>
      </c>
      <c r="B55" t="s">
        <v>28</v>
      </c>
      <c r="C55" s="33" t="s">
        <v>14</v>
      </c>
      <c r="D55" s="34">
        <v>20680</v>
      </c>
      <c r="E55" s="34">
        <v>23640</v>
      </c>
      <c r="F55" s="34">
        <v>26600</v>
      </c>
      <c r="G55" s="34">
        <v>29520</v>
      </c>
      <c r="H55" s="34">
        <v>31920</v>
      </c>
      <c r="I55" s="34">
        <v>34280</v>
      </c>
      <c r="J55" s="34">
        <v>36640</v>
      </c>
      <c r="K55" s="34">
        <v>39000</v>
      </c>
    </row>
    <row r="56" spans="1:11">
      <c r="A56" t="str">
        <f t="shared" si="0"/>
        <v>6/29/2010 - 5/30/2011Travis50</v>
      </c>
      <c r="B56" t="s">
        <v>28</v>
      </c>
      <c r="C56" s="33" t="s">
        <v>15</v>
      </c>
      <c r="D56" s="34">
        <v>25850</v>
      </c>
      <c r="E56" s="34">
        <v>29550</v>
      </c>
      <c r="F56" s="34">
        <v>33250</v>
      </c>
      <c r="G56" s="34">
        <v>36900</v>
      </c>
      <c r="H56" s="34">
        <v>39900</v>
      </c>
      <c r="I56" s="34">
        <v>42850</v>
      </c>
      <c r="J56" s="34">
        <v>45800</v>
      </c>
      <c r="K56" s="34">
        <v>48750</v>
      </c>
    </row>
    <row r="57" spans="1:11">
      <c r="A57" t="str">
        <f t="shared" si="0"/>
        <v>6/29/2010 - 5/30/2011Travis60</v>
      </c>
      <c r="B57" t="s">
        <v>28</v>
      </c>
      <c r="C57" s="33" t="s">
        <v>16</v>
      </c>
      <c r="D57" s="34">
        <v>31020</v>
      </c>
      <c r="E57" s="34">
        <v>35460</v>
      </c>
      <c r="F57" s="34">
        <v>39900</v>
      </c>
      <c r="G57" s="34">
        <v>44280</v>
      </c>
      <c r="H57" s="34">
        <v>47880</v>
      </c>
      <c r="I57" s="34">
        <v>51420</v>
      </c>
      <c r="J57" s="34">
        <v>54960</v>
      </c>
      <c r="K57" s="34">
        <v>58500</v>
      </c>
    </row>
    <row r="58" spans="1:11">
      <c r="A58" t="str">
        <f t="shared" si="0"/>
        <v>6/29/2010 - 5/30/2011Travis80</v>
      </c>
      <c r="B58" t="s">
        <v>28</v>
      </c>
      <c r="C58" s="33" t="s">
        <v>17</v>
      </c>
      <c r="D58" s="34">
        <v>41360</v>
      </c>
      <c r="E58" s="34">
        <v>47280</v>
      </c>
      <c r="F58" s="34">
        <v>53200</v>
      </c>
      <c r="G58" s="34">
        <v>59040</v>
      </c>
      <c r="H58" s="34">
        <v>63840</v>
      </c>
      <c r="I58" s="34">
        <v>68560</v>
      </c>
      <c r="J58" s="34">
        <v>73280</v>
      </c>
      <c r="K58" s="34">
        <v>78000</v>
      </c>
    </row>
    <row r="59" spans="1:11">
      <c r="A59" t="str">
        <f t="shared" si="0"/>
        <v>6/29/2010 - 5/30/2011Williamson30</v>
      </c>
      <c r="B59" s="32" t="s">
        <v>29</v>
      </c>
      <c r="C59" s="33" t="s">
        <v>13</v>
      </c>
      <c r="D59" s="34">
        <v>15510</v>
      </c>
      <c r="E59" s="34">
        <v>17730</v>
      </c>
      <c r="F59" s="34">
        <v>19950</v>
      </c>
      <c r="G59" s="34">
        <v>22140</v>
      </c>
      <c r="H59" s="34">
        <v>23940</v>
      </c>
      <c r="I59" s="34">
        <v>25710</v>
      </c>
      <c r="J59" s="34">
        <v>27480</v>
      </c>
      <c r="K59" s="34">
        <v>29250</v>
      </c>
    </row>
    <row r="60" spans="1:11">
      <c r="A60" t="str">
        <f t="shared" si="0"/>
        <v>6/29/2010 - 5/30/2011Williamson40</v>
      </c>
      <c r="B60" t="s">
        <v>29</v>
      </c>
      <c r="C60" s="33" t="s">
        <v>14</v>
      </c>
      <c r="D60" s="34">
        <v>20680</v>
      </c>
      <c r="E60" s="34">
        <v>23640</v>
      </c>
      <c r="F60" s="34">
        <v>26600</v>
      </c>
      <c r="G60" s="34">
        <v>29520</v>
      </c>
      <c r="H60" s="34">
        <v>31920</v>
      </c>
      <c r="I60" s="34">
        <v>34280</v>
      </c>
      <c r="J60" s="34">
        <v>36640</v>
      </c>
      <c r="K60" s="34">
        <v>39000</v>
      </c>
    </row>
    <row r="61" spans="1:11">
      <c r="A61" t="str">
        <f t="shared" si="0"/>
        <v>6/29/2010 - 5/30/2011Williamson50</v>
      </c>
      <c r="B61" t="s">
        <v>29</v>
      </c>
      <c r="C61" s="33" t="s">
        <v>15</v>
      </c>
      <c r="D61" s="34">
        <v>25850</v>
      </c>
      <c r="E61" s="34">
        <v>29550</v>
      </c>
      <c r="F61" s="34">
        <v>33250</v>
      </c>
      <c r="G61" s="34">
        <v>36900</v>
      </c>
      <c r="H61" s="34">
        <v>39900</v>
      </c>
      <c r="I61" s="34">
        <v>42850</v>
      </c>
      <c r="J61" s="34">
        <v>45800</v>
      </c>
      <c r="K61" s="34">
        <v>48750</v>
      </c>
    </row>
    <row r="62" spans="1:11">
      <c r="A62" t="str">
        <f t="shared" si="0"/>
        <v>6/29/2010 - 5/30/2011Williamson60</v>
      </c>
      <c r="B62" t="s">
        <v>29</v>
      </c>
      <c r="C62" s="33" t="s">
        <v>16</v>
      </c>
      <c r="D62" s="34">
        <v>31020</v>
      </c>
      <c r="E62" s="34">
        <v>35460</v>
      </c>
      <c r="F62" s="34">
        <v>39900</v>
      </c>
      <c r="G62" s="34">
        <v>44280</v>
      </c>
      <c r="H62" s="34">
        <v>47880</v>
      </c>
      <c r="I62" s="34">
        <v>51420</v>
      </c>
      <c r="J62" s="34">
        <v>54960</v>
      </c>
      <c r="K62" s="34">
        <v>58500</v>
      </c>
    </row>
    <row r="63" spans="1:11">
      <c r="A63" t="str">
        <f t="shared" si="0"/>
        <v>6/29/2010 - 5/30/2011Williamson80</v>
      </c>
      <c r="B63" t="s">
        <v>29</v>
      </c>
      <c r="C63" s="33" t="s">
        <v>17</v>
      </c>
      <c r="D63" s="34">
        <v>41360</v>
      </c>
      <c r="E63" s="34">
        <v>47280</v>
      </c>
      <c r="F63" s="34">
        <v>53200</v>
      </c>
      <c r="G63" s="34">
        <v>59040</v>
      </c>
      <c r="H63" s="34">
        <v>63840</v>
      </c>
      <c r="I63" s="34">
        <v>68560</v>
      </c>
      <c r="J63" s="34">
        <v>73280</v>
      </c>
      <c r="K63" s="34">
        <v>78000</v>
      </c>
    </row>
    <row r="64" spans="1:11">
      <c r="A64" t="str">
        <f t="shared" si="0"/>
        <v>6/29/2010 - 5/30/2011Hardin30</v>
      </c>
      <c r="B64" s="32" t="s">
        <v>30</v>
      </c>
      <c r="C64" s="33" t="s">
        <v>13</v>
      </c>
      <c r="D64" s="34">
        <v>11670</v>
      </c>
      <c r="E64" s="34">
        <v>13320</v>
      </c>
      <c r="F64" s="34">
        <v>15000</v>
      </c>
      <c r="G64" s="34">
        <v>16650</v>
      </c>
      <c r="H64" s="34">
        <v>18000</v>
      </c>
      <c r="I64" s="34">
        <v>19320</v>
      </c>
      <c r="J64" s="34">
        <v>20670</v>
      </c>
      <c r="K64" s="34">
        <v>21990</v>
      </c>
    </row>
    <row r="65" spans="1:11">
      <c r="A65" t="str">
        <f t="shared" si="0"/>
        <v>6/29/2010 - 5/30/2011Hardin40</v>
      </c>
      <c r="B65" t="s">
        <v>30</v>
      </c>
      <c r="C65" s="33" t="s">
        <v>14</v>
      </c>
      <c r="D65" s="34">
        <v>15560</v>
      </c>
      <c r="E65" s="34">
        <v>17760</v>
      </c>
      <c r="F65" s="34">
        <v>20000</v>
      </c>
      <c r="G65" s="34">
        <v>22200</v>
      </c>
      <c r="H65" s="34">
        <v>24000</v>
      </c>
      <c r="I65" s="34">
        <v>25760</v>
      </c>
      <c r="J65" s="34">
        <v>27560</v>
      </c>
      <c r="K65" s="34">
        <v>29320</v>
      </c>
    </row>
    <row r="66" spans="1:11">
      <c r="A66" t="str">
        <f t="shared" si="0"/>
        <v>6/29/2010 - 5/30/2011Hardin50</v>
      </c>
      <c r="B66" t="s">
        <v>30</v>
      </c>
      <c r="C66" s="33" t="s">
        <v>15</v>
      </c>
      <c r="D66" s="34">
        <v>19450</v>
      </c>
      <c r="E66" s="34">
        <v>22200</v>
      </c>
      <c r="F66" s="34">
        <v>25000</v>
      </c>
      <c r="G66" s="34">
        <v>27750</v>
      </c>
      <c r="H66" s="34">
        <v>30000</v>
      </c>
      <c r="I66" s="34">
        <v>32200</v>
      </c>
      <c r="J66" s="34">
        <v>34450</v>
      </c>
      <c r="K66" s="34">
        <v>36650</v>
      </c>
    </row>
    <row r="67" spans="1:11">
      <c r="A67" t="str">
        <f t="shared" si="0"/>
        <v>6/29/2010 - 5/30/2011Hardin60</v>
      </c>
      <c r="B67" t="s">
        <v>30</v>
      </c>
      <c r="C67" s="33" t="s">
        <v>16</v>
      </c>
      <c r="D67" s="34">
        <v>23340</v>
      </c>
      <c r="E67" s="34">
        <v>26640</v>
      </c>
      <c r="F67" s="34">
        <v>30000</v>
      </c>
      <c r="G67" s="34">
        <v>33300</v>
      </c>
      <c r="H67" s="34">
        <v>36000</v>
      </c>
      <c r="I67" s="34">
        <v>38640</v>
      </c>
      <c r="J67" s="34">
        <v>41340</v>
      </c>
      <c r="K67" s="34">
        <v>43980</v>
      </c>
    </row>
    <row r="68" spans="1:11">
      <c r="A68" t="str">
        <f t="shared" si="0"/>
        <v>6/29/2010 - 5/30/2011Hardin80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6/29/2010 - 5/30/2011Jefferson30</v>
      </c>
      <c r="B69" s="32" t="s">
        <v>31</v>
      </c>
      <c r="C69" s="33" t="s">
        <v>13</v>
      </c>
      <c r="D69" s="34">
        <v>11670</v>
      </c>
      <c r="E69" s="34">
        <v>13320</v>
      </c>
      <c r="F69" s="34">
        <v>15000</v>
      </c>
      <c r="G69" s="34">
        <v>16650</v>
      </c>
      <c r="H69" s="34">
        <v>18000</v>
      </c>
      <c r="I69" s="34">
        <v>19320</v>
      </c>
      <c r="J69" s="34">
        <v>20670</v>
      </c>
      <c r="K69" s="34">
        <v>21990</v>
      </c>
    </row>
    <row r="70" spans="1:11">
      <c r="A70" t="str">
        <f t="shared" si="1"/>
        <v>6/29/2010 - 5/30/2011Jefferson40</v>
      </c>
      <c r="B70" t="s">
        <v>31</v>
      </c>
      <c r="C70" s="33" t="s">
        <v>14</v>
      </c>
      <c r="D70" s="34">
        <v>15560</v>
      </c>
      <c r="E70" s="34">
        <v>17760</v>
      </c>
      <c r="F70" s="34">
        <v>20000</v>
      </c>
      <c r="G70" s="34">
        <v>22200</v>
      </c>
      <c r="H70" s="34">
        <v>24000</v>
      </c>
      <c r="I70" s="34">
        <v>25760</v>
      </c>
      <c r="J70" s="34">
        <v>27560</v>
      </c>
      <c r="K70" s="34">
        <v>29320</v>
      </c>
    </row>
    <row r="71" spans="1:11">
      <c r="A71" t="str">
        <f t="shared" si="1"/>
        <v>6/29/2010 - 5/30/2011Jefferson50</v>
      </c>
      <c r="B71" t="s">
        <v>31</v>
      </c>
      <c r="C71" s="33" t="s">
        <v>15</v>
      </c>
      <c r="D71" s="34">
        <v>19450</v>
      </c>
      <c r="E71" s="34">
        <v>22200</v>
      </c>
      <c r="F71" s="34">
        <v>25000</v>
      </c>
      <c r="G71" s="34">
        <v>27750</v>
      </c>
      <c r="H71" s="34">
        <v>30000</v>
      </c>
      <c r="I71" s="34">
        <v>32200</v>
      </c>
      <c r="J71" s="34">
        <v>34450</v>
      </c>
      <c r="K71" s="34">
        <v>36650</v>
      </c>
    </row>
    <row r="72" spans="1:11">
      <c r="A72" t="str">
        <f t="shared" si="1"/>
        <v>6/29/2010 - 5/30/2011Jefferson60</v>
      </c>
      <c r="B72" t="s">
        <v>31</v>
      </c>
      <c r="C72" s="33" t="s">
        <v>16</v>
      </c>
      <c r="D72" s="34">
        <v>23340</v>
      </c>
      <c r="E72" s="34">
        <v>26640</v>
      </c>
      <c r="F72" s="34">
        <v>30000</v>
      </c>
      <c r="G72" s="34">
        <v>33300</v>
      </c>
      <c r="H72" s="34">
        <v>36000</v>
      </c>
      <c r="I72" s="34">
        <v>38640</v>
      </c>
      <c r="J72" s="34">
        <v>41340</v>
      </c>
      <c r="K72" s="34">
        <v>43980</v>
      </c>
    </row>
    <row r="73" spans="1:11">
      <c r="A73" t="str">
        <f t="shared" si="1"/>
        <v>6/29/2010 - 5/30/2011Jefferson80</v>
      </c>
      <c r="B73" t="s">
        <v>31</v>
      </c>
      <c r="C73" s="33" t="s">
        <v>17</v>
      </c>
      <c r="D73" s="34">
        <v>31120</v>
      </c>
      <c r="E73" s="34">
        <v>35520</v>
      </c>
      <c r="F73" s="34">
        <v>40000</v>
      </c>
      <c r="G73" s="34">
        <v>44400</v>
      </c>
      <c r="H73" s="34">
        <v>48000</v>
      </c>
      <c r="I73" s="34">
        <v>51520</v>
      </c>
      <c r="J73" s="34">
        <v>55120</v>
      </c>
      <c r="K73" s="34">
        <v>58640</v>
      </c>
    </row>
    <row r="74" spans="1:11">
      <c r="A74" t="str">
        <f t="shared" si="1"/>
        <v>6/29/2010 - 5/30/2011Orange30</v>
      </c>
      <c r="B74" s="32" t="s">
        <v>32</v>
      </c>
      <c r="C74" s="33" t="s">
        <v>13</v>
      </c>
      <c r="D74" s="34">
        <v>11670</v>
      </c>
      <c r="E74" s="34">
        <v>13320</v>
      </c>
      <c r="F74" s="34">
        <v>15000</v>
      </c>
      <c r="G74" s="34">
        <v>16650</v>
      </c>
      <c r="H74" s="34">
        <v>18000</v>
      </c>
      <c r="I74" s="34">
        <v>19320</v>
      </c>
      <c r="J74" s="34">
        <v>20670</v>
      </c>
      <c r="K74" s="34">
        <v>21990</v>
      </c>
    </row>
    <row r="75" spans="1:11">
      <c r="A75" t="str">
        <f t="shared" si="1"/>
        <v>6/29/2010 - 5/30/2011Orange40</v>
      </c>
      <c r="B75" t="s">
        <v>32</v>
      </c>
      <c r="C75" s="33" t="s">
        <v>14</v>
      </c>
      <c r="D75" s="34">
        <v>15560</v>
      </c>
      <c r="E75" s="34">
        <v>17760</v>
      </c>
      <c r="F75" s="34">
        <v>20000</v>
      </c>
      <c r="G75" s="34">
        <v>22200</v>
      </c>
      <c r="H75" s="34">
        <v>24000</v>
      </c>
      <c r="I75" s="34">
        <v>25760</v>
      </c>
      <c r="J75" s="34">
        <v>27560</v>
      </c>
      <c r="K75" s="34">
        <v>29320</v>
      </c>
    </row>
    <row r="76" spans="1:11">
      <c r="A76" t="str">
        <f t="shared" si="1"/>
        <v>6/29/2010 - 5/30/2011Orange50</v>
      </c>
      <c r="B76" t="s">
        <v>32</v>
      </c>
      <c r="C76" s="33" t="s">
        <v>15</v>
      </c>
      <c r="D76" s="34">
        <v>19450</v>
      </c>
      <c r="E76" s="34">
        <v>22200</v>
      </c>
      <c r="F76" s="34">
        <v>25000</v>
      </c>
      <c r="G76" s="34">
        <v>27750</v>
      </c>
      <c r="H76" s="34">
        <v>30000</v>
      </c>
      <c r="I76" s="34">
        <v>32200</v>
      </c>
      <c r="J76" s="34">
        <v>34450</v>
      </c>
      <c r="K76" s="34">
        <v>36650</v>
      </c>
    </row>
    <row r="77" spans="1:11">
      <c r="A77" t="str">
        <f t="shared" si="1"/>
        <v>6/29/2010 - 5/30/2011Orange60</v>
      </c>
      <c r="B77" t="s">
        <v>32</v>
      </c>
      <c r="C77" s="33" t="s">
        <v>16</v>
      </c>
      <c r="D77" s="34">
        <v>23340</v>
      </c>
      <c r="E77" s="34">
        <v>26640</v>
      </c>
      <c r="F77" s="34">
        <v>30000</v>
      </c>
      <c r="G77" s="34">
        <v>33300</v>
      </c>
      <c r="H77" s="34">
        <v>36000</v>
      </c>
      <c r="I77" s="34">
        <v>38640</v>
      </c>
      <c r="J77" s="34">
        <v>41340</v>
      </c>
      <c r="K77" s="34">
        <v>43980</v>
      </c>
    </row>
    <row r="78" spans="1:11">
      <c r="A78" t="str">
        <f t="shared" si="1"/>
        <v>6/29/2010 - 5/30/2011Orange80</v>
      </c>
      <c r="B78" t="s">
        <v>32</v>
      </c>
      <c r="C78" s="33" t="s">
        <v>17</v>
      </c>
      <c r="D78" s="34">
        <v>31120</v>
      </c>
      <c r="E78" s="34">
        <v>35520</v>
      </c>
      <c r="F78" s="34">
        <v>40000</v>
      </c>
      <c r="G78" s="34">
        <v>44400</v>
      </c>
      <c r="H78" s="34">
        <v>48000</v>
      </c>
      <c r="I78" s="34">
        <v>51520</v>
      </c>
      <c r="J78" s="34">
        <v>55120</v>
      </c>
      <c r="K78" s="34">
        <v>58640</v>
      </c>
    </row>
    <row r="79" spans="1:11">
      <c r="A79" t="str">
        <f t="shared" si="1"/>
        <v>6/29/2010 - 5/30/2011Cameron30</v>
      </c>
      <c r="B79" s="32" t="s">
        <v>33</v>
      </c>
      <c r="C79" s="33" t="s">
        <v>13</v>
      </c>
      <c r="D79" s="34">
        <v>9780</v>
      </c>
      <c r="E79" s="34">
        <v>11160</v>
      </c>
      <c r="F79" s="34">
        <v>12570</v>
      </c>
      <c r="G79" s="34">
        <v>13950</v>
      </c>
      <c r="H79" s="34">
        <v>15090</v>
      </c>
      <c r="I79" s="34">
        <v>16200</v>
      </c>
      <c r="J79" s="34">
        <v>17310</v>
      </c>
      <c r="K79" s="34">
        <v>18420</v>
      </c>
    </row>
    <row r="80" spans="1:11">
      <c r="A80" t="str">
        <f t="shared" si="1"/>
        <v>6/29/2010 - 5/30/2011Cameron40</v>
      </c>
      <c r="B80" t="s">
        <v>33</v>
      </c>
      <c r="C80" s="33" t="s">
        <v>14</v>
      </c>
      <c r="D80" s="34">
        <v>13040</v>
      </c>
      <c r="E80" s="34">
        <v>14880</v>
      </c>
      <c r="F80" s="34">
        <v>16760</v>
      </c>
      <c r="G80" s="34">
        <v>18600</v>
      </c>
      <c r="H80" s="34">
        <v>20120</v>
      </c>
      <c r="I80" s="34">
        <v>21600</v>
      </c>
      <c r="J80" s="34">
        <v>23080</v>
      </c>
      <c r="K80" s="34">
        <v>24560</v>
      </c>
    </row>
    <row r="81" spans="1:11">
      <c r="A81" t="str">
        <f t="shared" si="1"/>
        <v>6/29/2010 - 5/30/2011Cameron50</v>
      </c>
      <c r="B81" t="s">
        <v>33</v>
      </c>
      <c r="C81" s="33" t="s">
        <v>15</v>
      </c>
      <c r="D81" s="34">
        <v>16300</v>
      </c>
      <c r="E81" s="34">
        <v>18600</v>
      </c>
      <c r="F81" s="34">
        <v>20950</v>
      </c>
      <c r="G81" s="34">
        <v>23250</v>
      </c>
      <c r="H81" s="34">
        <v>25150</v>
      </c>
      <c r="I81" s="34">
        <v>27000</v>
      </c>
      <c r="J81" s="34">
        <v>28850</v>
      </c>
      <c r="K81" s="34">
        <v>30700</v>
      </c>
    </row>
    <row r="82" spans="1:11">
      <c r="A82" t="str">
        <f t="shared" si="1"/>
        <v>6/29/2010 - 5/30/2011Cameron60</v>
      </c>
      <c r="B82" t="s">
        <v>33</v>
      </c>
      <c r="C82" s="33" t="s">
        <v>16</v>
      </c>
      <c r="D82" s="34">
        <v>19560</v>
      </c>
      <c r="E82" s="34">
        <v>22320</v>
      </c>
      <c r="F82" s="34">
        <v>25140</v>
      </c>
      <c r="G82" s="34">
        <v>27900</v>
      </c>
      <c r="H82" s="34">
        <v>30180</v>
      </c>
      <c r="I82" s="34">
        <v>32400</v>
      </c>
      <c r="J82" s="34">
        <v>34620</v>
      </c>
      <c r="K82" s="34">
        <v>36840</v>
      </c>
    </row>
    <row r="83" spans="1:11">
      <c r="A83" t="str">
        <f t="shared" si="1"/>
        <v>6/29/2010 - 5/30/2011Cameron80</v>
      </c>
      <c r="B83" t="s">
        <v>33</v>
      </c>
      <c r="C83" s="33" t="s">
        <v>17</v>
      </c>
      <c r="D83" s="34">
        <v>26080</v>
      </c>
      <c r="E83" s="34">
        <v>29760</v>
      </c>
      <c r="F83" s="34">
        <v>33520</v>
      </c>
      <c r="G83" s="34">
        <v>37200</v>
      </c>
      <c r="H83" s="34">
        <v>40240</v>
      </c>
      <c r="I83" s="34">
        <v>43200</v>
      </c>
      <c r="J83" s="34">
        <v>46160</v>
      </c>
      <c r="K83" s="34">
        <v>49120</v>
      </c>
    </row>
    <row r="84" spans="1:11">
      <c r="A84" t="str">
        <f t="shared" si="1"/>
        <v>6/29/2010 - 5/30/2011Brazos30</v>
      </c>
      <c r="B84" s="32" t="s">
        <v>34</v>
      </c>
      <c r="C84" s="33" t="s">
        <v>13</v>
      </c>
      <c r="D84" s="34">
        <v>11970</v>
      </c>
      <c r="E84" s="34">
        <v>13680</v>
      </c>
      <c r="F84" s="34">
        <v>15390</v>
      </c>
      <c r="G84" s="34">
        <v>17100</v>
      </c>
      <c r="H84" s="34">
        <v>18480</v>
      </c>
      <c r="I84" s="34">
        <v>19860</v>
      </c>
      <c r="J84" s="34">
        <v>21210</v>
      </c>
      <c r="K84" s="34">
        <v>22590</v>
      </c>
    </row>
    <row r="85" spans="1:11">
      <c r="A85" t="str">
        <f t="shared" si="1"/>
        <v>6/29/2010 - 5/30/2011Brazos40</v>
      </c>
      <c r="B85" t="s">
        <v>34</v>
      </c>
      <c r="C85" s="33" t="s">
        <v>14</v>
      </c>
      <c r="D85" s="34">
        <v>15960</v>
      </c>
      <c r="E85" s="34">
        <v>18240</v>
      </c>
      <c r="F85" s="34">
        <v>20520</v>
      </c>
      <c r="G85" s="34">
        <v>22800</v>
      </c>
      <c r="H85" s="34">
        <v>24640</v>
      </c>
      <c r="I85" s="34">
        <v>26480</v>
      </c>
      <c r="J85" s="34">
        <v>28280</v>
      </c>
      <c r="K85" s="34">
        <v>30120</v>
      </c>
    </row>
    <row r="86" spans="1:11">
      <c r="A86" t="str">
        <f t="shared" si="1"/>
        <v>6/29/2010 - 5/30/2011Brazos50</v>
      </c>
      <c r="B86" t="s">
        <v>34</v>
      </c>
      <c r="C86" s="33" t="s">
        <v>15</v>
      </c>
      <c r="D86" s="34">
        <v>19950</v>
      </c>
      <c r="E86" s="34">
        <v>22800</v>
      </c>
      <c r="F86" s="34">
        <v>25650</v>
      </c>
      <c r="G86" s="34">
        <v>28500</v>
      </c>
      <c r="H86" s="34">
        <v>30800</v>
      </c>
      <c r="I86" s="34">
        <v>33100</v>
      </c>
      <c r="J86" s="34">
        <v>35350</v>
      </c>
      <c r="K86" s="34">
        <v>37650</v>
      </c>
    </row>
    <row r="87" spans="1:11">
      <c r="A87" t="str">
        <f t="shared" si="1"/>
        <v>6/29/2010 - 5/30/2011Brazos60</v>
      </c>
      <c r="B87" t="s">
        <v>34</v>
      </c>
      <c r="C87" s="33" t="s">
        <v>16</v>
      </c>
      <c r="D87" s="34">
        <v>23940</v>
      </c>
      <c r="E87" s="34">
        <v>27360</v>
      </c>
      <c r="F87" s="34">
        <v>30780</v>
      </c>
      <c r="G87" s="34">
        <v>34200</v>
      </c>
      <c r="H87" s="34">
        <v>36960</v>
      </c>
      <c r="I87" s="34">
        <v>39720</v>
      </c>
      <c r="J87" s="34">
        <v>42420</v>
      </c>
      <c r="K87" s="34">
        <v>45180</v>
      </c>
    </row>
    <row r="88" spans="1:11">
      <c r="A88" t="str">
        <f t="shared" si="1"/>
        <v>6/29/2010 - 5/30/2011Brazos80</v>
      </c>
      <c r="B88" t="s">
        <v>34</v>
      </c>
      <c r="C88" s="33" t="s">
        <v>17</v>
      </c>
      <c r="D88" s="34">
        <v>31920</v>
      </c>
      <c r="E88" s="34">
        <v>36480</v>
      </c>
      <c r="F88" s="34">
        <v>41040</v>
      </c>
      <c r="G88" s="34">
        <v>45600</v>
      </c>
      <c r="H88" s="34">
        <v>49280</v>
      </c>
      <c r="I88" s="34">
        <v>52960</v>
      </c>
      <c r="J88" s="34">
        <v>56560</v>
      </c>
      <c r="K88" s="34">
        <v>60240</v>
      </c>
    </row>
    <row r="89" spans="1:11">
      <c r="A89" t="str">
        <f t="shared" si="1"/>
        <v>6/29/2010 - 5/30/2011Burleson30</v>
      </c>
      <c r="B89" s="32" t="s">
        <v>35</v>
      </c>
      <c r="C89" s="33" t="s">
        <v>13</v>
      </c>
      <c r="D89" s="34">
        <v>11970</v>
      </c>
      <c r="E89" s="34">
        <v>13680</v>
      </c>
      <c r="F89" s="34">
        <v>15390</v>
      </c>
      <c r="G89" s="34">
        <v>17100</v>
      </c>
      <c r="H89" s="34">
        <v>18480</v>
      </c>
      <c r="I89" s="34">
        <v>19860</v>
      </c>
      <c r="J89" s="34">
        <v>21210</v>
      </c>
      <c r="K89" s="34">
        <v>22590</v>
      </c>
    </row>
    <row r="90" spans="1:11">
      <c r="A90" t="str">
        <f t="shared" si="1"/>
        <v>6/29/2010 - 5/30/2011Burleson40</v>
      </c>
      <c r="B90" t="s">
        <v>35</v>
      </c>
      <c r="C90" s="33" t="s">
        <v>14</v>
      </c>
      <c r="D90" s="34">
        <v>15960</v>
      </c>
      <c r="E90" s="34">
        <v>18240</v>
      </c>
      <c r="F90" s="34">
        <v>20520</v>
      </c>
      <c r="G90" s="34">
        <v>22800</v>
      </c>
      <c r="H90" s="34">
        <v>24640</v>
      </c>
      <c r="I90" s="34">
        <v>26480</v>
      </c>
      <c r="J90" s="34">
        <v>28280</v>
      </c>
      <c r="K90" s="34">
        <v>30120</v>
      </c>
    </row>
    <row r="91" spans="1:11">
      <c r="A91" t="str">
        <f t="shared" si="1"/>
        <v>6/29/2010 - 5/30/2011Burleson50</v>
      </c>
      <c r="B91" t="s">
        <v>35</v>
      </c>
      <c r="C91" s="33" t="s">
        <v>15</v>
      </c>
      <c r="D91" s="34">
        <v>19950</v>
      </c>
      <c r="E91" s="34">
        <v>22800</v>
      </c>
      <c r="F91" s="34">
        <v>25650</v>
      </c>
      <c r="G91" s="34">
        <v>28500</v>
      </c>
      <c r="H91" s="34">
        <v>30800</v>
      </c>
      <c r="I91" s="34">
        <v>33100</v>
      </c>
      <c r="J91" s="34">
        <v>35350</v>
      </c>
      <c r="K91" s="34">
        <v>37650</v>
      </c>
    </row>
    <row r="92" spans="1:11">
      <c r="A92" t="str">
        <f t="shared" si="1"/>
        <v>6/29/2010 - 5/30/2011Burleson60</v>
      </c>
      <c r="B92" t="s">
        <v>35</v>
      </c>
      <c r="C92" s="33" t="s">
        <v>16</v>
      </c>
      <c r="D92" s="34">
        <v>23940</v>
      </c>
      <c r="E92" s="34">
        <v>27360</v>
      </c>
      <c r="F92" s="34">
        <v>30780</v>
      </c>
      <c r="G92" s="34">
        <v>34200</v>
      </c>
      <c r="H92" s="34">
        <v>36960</v>
      </c>
      <c r="I92" s="34">
        <v>39720</v>
      </c>
      <c r="J92" s="34">
        <v>42420</v>
      </c>
      <c r="K92" s="34">
        <v>45180</v>
      </c>
    </row>
    <row r="93" spans="1:11">
      <c r="A93" t="str">
        <f t="shared" si="1"/>
        <v>6/29/2010 - 5/30/2011Burleson80</v>
      </c>
      <c r="B93" t="s">
        <v>35</v>
      </c>
      <c r="C93" s="33" t="s">
        <v>17</v>
      </c>
      <c r="D93" s="34">
        <v>31920</v>
      </c>
      <c r="E93" s="34">
        <v>36480</v>
      </c>
      <c r="F93" s="34">
        <v>41040</v>
      </c>
      <c r="G93" s="34">
        <v>45600</v>
      </c>
      <c r="H93" s="34">
        <v>49280</v>
      </c>
      <c r="I93" s="34">
        <v>52960</v>
      </c>
      <c r="J93" s="34">
        <v>56560</v>
      </c>
      <c r="K93" s="34">
        <v>60240</v>
      </c>
    </row>
    <row r="94" spans="1:11">
      <c r="A94" t="str">
        <f t="shared" si="1"/>
        <v>6/29/2010 - 5/30/2011Robertson30</v>
      </c>
      <c r="B94" s="32" t="s">
        <v>36</v>
      </c>
      <c r="C94" s="33" t="s">
        <v>13</v>
      </c>
      <c r="D94" s="34">
        <v>11970</v>
      </c>
      <c r="E94" s="34">
        <v>13680</v>
      </c>
      <c r="F94" s="34">
        <v>15390</v>
      </c>
      <c r="G94" s="34">
        <v>17100</v>
      </c>
      <c r="H94" s="34">
        <v>18480</v>
      </c>
      <c r="I94" s="34">
        <v>19860</v>
      </c>
      <c r="J94" s="34">
        <v>21210</v>
      </c>
      <c r="K94" s="34">
        <v>22590</v>
      </c>
    </row>
    <row r="95" spans="1:11">
      <c r="A95" t="str">
        <f t="shared" si="1"/>
        <v>6/29/2010 - 5/30/2011Robertson40</v>
      </c>
      <c r="B95" t="s">
        <v>36</v>
      </c>
      <c r="C95" s="33" t="s">
        <v>14</v>
      </c>
      <c r="D95" s="34">
        <v>15960</v>
      </c>
      <c r="E95" s="34">
        <v>18240</v>
      </c>
      <c r="F95" s="34">
        <v>20520</v>
      </c>
      <c r="G95" s="34">
        <v>22800</v>
      </c>
      <c r="H95" s="34">
        <v>24640</v>
      </c>
      <c r="I95" s="34">
        <v>26480</v>
      </c>
      <c r="J95" s="34">
        <v>28280</v>
      </c>
      <c r="K95" s="34">
        <v>30120</v>
      </c>
    </row>
    <row r="96" spans="1:11">
      <c r="A96" t="str">
        <f t="shared" si="1"/>
        <v>6/29/2010 - 5/30/2011Robertson50</v>
      </c>
      <c r="B96" t="s">
        <v>36</v>
      </c>
      <c r="C96" s="33" t="s">
        <v>15</v>
      </c>
      <c r="D96" s="34">
        <v>19950</v>
      </c>
      <c r="E96" s="34">
        <v>22800</v>
      </c>
      <c r="F96" s="34">
        <v>25650</v>
      </c>
      <c r="G96" s="34">
        <v>28500</v>
      </c>
      <c r="H96" s="34">
        <v>30800</v>
      </c>
      <c r="I96" s="34">
        <v>33100</v>
      </c>
      <c r="J96" s="34">
        <v>35350</v>
      </c>
      <c r="K96" s="34">
        <v>37650</v>
      </c>
    </row>
    <row r="97" spans="1:11">
      <c r="A97" t="str">
        <f t="shared" si="1"/>
        <v>6/29/2010 - 5/30/2011Robertson60</v>
      </c>
      <c r="B97" t="s">
        <v>36</v>
      </c>
      <c r="C97" s="33" t="s">
        <v>16</v>
      </c>
      <c r="D97" s="34">
        <v>23940</v>
      </c>
      <c r="E97" s="34">
        <v>27360</v>
      </c>
      <c r="F97" s="34">
        <v>30780</v>
      </c>
      <c r="G97" s="34">
        <v>34200</v>
      </c>
      <c r="H97" s="34">
        <v>36960</v>
      </c>
      <c r="I97" s="34">
        <v>39720</v>
      </c>
      <c r="J97" s="34">
        <v>42420</v>
      </c>
      <c r="K97" s="34">
        <v>45180</v>
      </c>
    </row>
    <row r="98" spans="1:11">
      <c r="A98" t="str">
        <f t="shared" si="1"/>
        <v>6/29/2010 - 5/30/2011Robertson80</v>
      </c>
      <c r="B98" t="s">
        <v>36</v>
      </c>
      <c r="C98" s="33" t="s">
        <v>17</v>
      </c>
      <c r="D98" s="34">
        <v>31920</v>
      </c>
      <c r="E98" s="34">
        <v>36480</v>
      </c>
      <c r="F98" s="34">
        <v>41040</v>
      </c>
      <c r="G98" s="34">
        <v>45600</v>
      </c>
      <c r="H98" s="34">
        <v>49280</v>
      </c>
      <c r="I98" s="34">
        <v>52960</v>
      </c>
      <c r="J98" s="34">
        <v>56560</v>
      </c>
      <c r="K98" s="34">
        <v>60240</v>
      </c>
    </row>
    <row r="99" spans="1:11">
      <c r="A99" t="str">
        <f t="shared" si="1"/>
        <v>6/29/2010 - 5/30/2011Nueces30</v>
      </c>
      <c r="B99" s="32" t="s">
        <v>38</v>
      </c>
      <c r="C99" s="33" t="s">
        <v>13</v>
      </c>
      <c r="D99" s="34">
        <v>10920</v>
      </c>
      <c r="E99" s="34">
        <v>12480</v>
      </c>
      <c r="F99" s="34">
        <v>14040</v>
      </c>
      <c r="G99" s="34">
        <v>15570</v>
      </c>
      <c r="H99" s="34">
        <v>16830</v>
      </c>
      <c r="I99" s="34">
        <v>18090</v>
      </c>
      <c r="J99" s="34">
        <v>19320</v>
      </c>
      <c r="K99" s="34">
        <v>20580</v>
      </c>
    </row>
    <row r="100" spans="1:11">
      <c r="A100" t="str">
        <f t="shared" si="1"/>
        <v>6/29/2010 - 5/30/2011Nueces40</v>
      </c>
      <c r="B100" t="s">
        <v>38</v>
      </c>
      <c r="C100" s="33" t="s">
        <v>14</v>
      </c>
      <c r="D100" s="34">
        <v>14560</v>
      </c>
      <c r="E100" s="34">
        <v>16640</v>
      </c>
      <c r="F100" s="34">
        <v>18720</v>
      </c>
      <c r="G100" s="34">
        <v>20760</v>
      </c>
      <c r="H100" s="34">
        <v>22440</v>
      </c>
      <c r="I100" s="34">
        <v>24120</v>
      </c>
      <c r="J100" s="34">
        <v>25760</v>
      </c>
      <c r="K100" s="34">
        <v>27440</v>
      </c>
    </row>
    <row r="101" spans="1:11">
      <c r="A101" t="str">
        <f t="shared" si="1"/>
        <v>6/29/2010 - 5/30/2011Nueces50</v>
      </c>
      <c r="B101" t="s">
        <v>38</v>
      </c>
      <c r="C101" s="33" t="s">
        <v>15</v>
      </c>
      <c r="D101" s="34">
        <v>18200</v>
      </c>
      <c r="E101" s="34">
        <v>20800</v>
      </c>
      <c r="F101" s="34">
        <v>23400</v>
      </c>
      <c r="G101" s="34">
        <v>25950</v>
      </c>
      <c r="H101" s="34">
        <v>28050</v>
      </c>
      <c r="I101" s="34">
        <v>30150</v>
      </c>
      <c r="J101" s="34">
        <v>32200</v>
      </c>
      <c r="K101" s="34">
        <v>34300</v>
      </c>
    </row>
    <row r="102" spans="1:11">
      <c r="A102" t="str">
        <f t="shared" si="1"/>
        <v>6/29/2010 - 5/30/2011Nueces60</v>
      </c>
      <c r="B102" t="s">
        <v>38</v>
      </c>
      <c r="C102" s="33" t="s">
        <v>16</v>
      </c>
      <c r="D102" s="34">
        <v>21840</v>
      </c>
      <c r="E102" s="34">
        <v>24960</v>
      </c>
      <c r="F102" s="34">
        <v>28080</v>
      </c>
      <c r="G102" s="34">
        <v>31140</v>
      </c>
      <c r="H102" s="34">
        <v>33660</v>
      </c>
      <c r="I102" s="34">
        <v>36180</v>
      </c>
      <c r="J102" s="34">
        <v>38640</v>
      </c>
      <c r="K102" s="34">
        <v>41160</v>
      </c>
    </row>
    <row r="103" spans="1:11">
      <c r="A103" t="str">
        <f t="shared" si="1"/>
        <v>6/29/2010 - 5/30/2011Nueces80</v>
      </c>
      <c r="B103" t="s">
        <v>38</v>
      </c>
      <c r="C103" s="33" t="s">
        <v>17</v>
      </c>
      <c r="D103" s="34">
        <v>29120</v>
      </c>
      <c r="E103" s="34">
        <v>33280</v>
      </c>
      <c r="F103" s="34">
        <v>37440</v>
      </c>
      <c r="G103" s="34">
        <v>41520</v>
      </c>
      <c r="H103" s="34">
        <v>44880</v>
      </c>
      <c r="I103" s="34">
        <v>48240</v>
      </c>
      <c r="J103" s="34">
        <v>51520</v>
      </c>
      <c r="K103" s="34">
        <v>54880</v>
      </c>
    </row>
    <row r="104" spans="1:11">
      <c r="A104" t="str">
        <f t="shared" si="1"/>
        <v>6/29/2010 - 5/30/2011San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6/29/2010 - 5/30/2011San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6/29/2010 - 5/30/2011San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6/29/2010 - 5/30/2011San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6/29/2010 - 5/30/2011San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6/29/2010 - 5/30/2011Collin30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6/29/2010 - 5/30/2011Collin40</v>
      </c>
      <c r="B110" t="s">
        <v>40</v>
      </c>
      <c r="C110" s="33" t="s">
        <v>14</v>
      </c>
      <c r="D110" s="34">
        <v>19160</v>
      </c>
      <c r="E110" s="34">
        <v>21880</v>
      </c>
      <c r="F110" s="34">
        <v>24600</v>
      </c>
      <c r="G110" s="34">
        <v>27320</v>
      </c>
      <c r="H110" s="34">
        <v>29520</v>
      </c>
      <c r="I110" s="34">
        <v>31720</v>
      </c>
      <c r="J110" s="34">
        <v>33880</v>
      </c>
      <c r="K110" s="34">
        <v>36080</v>
      </c>
    </row>
    <row r="111" spans="1:11">
      <c r="A111" t="str">
        <f t="shared" si="1"/>
        <v>6/29/2010 - 5/30/2011Collin50</v>
      </c>
      <c r="B111" t="s">
        <v>40</v>
      </c>
      <c r="C111" s="33" t="s">
        <v>15</v>
      </c>
      <c r="D111" s="34">
        <v>23950</v>
      </c>
      <c r="E111" s="34">
        <v>27350</v>
      </c>
      <c r="F111" s="34">
        <v>30750</v>
      </c>
      <c r="G111" s="34">
        <v>34150</v>
      </c>
      <c r="H111" s="34">
        <v>36900</v>
      </c>
      <c r="I111" s="34">
        <v>39650</v>
      </c>
      <c r="J111" s="34">
        <v>42350</v>
      </c>
      <c r="K111" s="34">
        <v>45100</v>
      </c>
    </row>
    <row r="112" spans="1:11">
      <c r="A112" t="str">
        <f t="shared" si="1"/>
        <v>6/29/2010 - 5/30/2011Collin60</v>
      </c>
      <c r="B112" t="s">
        <v>40</v>
      </c>
      <c r="C112" s="33" t="s">
        <v>16</v>
      </c>
      <c r="D112" s="34">
        <v>28740</v>
      </c>
      <c r="E112" s="34">
        <v>32820</v>
      </c>
      <c r="F112" s="34">
        <v>36900</v>
      </c>
      <c r="G112" s="34">
        <v>40980</v>
      </c>
      <c r="H112" s="34">
        <v>44280</v>
      </c>
      <c r="I112" s="34">
        <v>47580</v>
      </c>
      <c r="J112" s="34">
        <v>50820</v>
      </c>
      <c r="K112" s="34">
        <v>54120</v>
      </c>
    </row>
    <row r="113" spans="1:11">
      <c r="A113" t="str">
        <f t="shared" si="1"/>
        <v>6/29/2010 - 5/30/2011Collin80</v>
      </c>
      <c r="B113" t="s">
        <v>40</v>
      </c>
      <c r="C113" s="33" t="s">
        <v>17</v>
      </c>
      <c r="D113" s="34">
        <v>38320</v>
      </c>
      <c r="E113" s="34">
        <v>43760</v>
      </c>
      <c r="F113" s="34">
        <v>49200</v>
      </c>
      <c r="G113" s="34">
        <v>54640</v>
      </c>
      <c r="H113" s="34">
        <v>59040</v>
      </c>
      <c r="I113" s="34">
        <v>63440</v>
      </c>
      <c r="J113" s="34">
        <v>67760</v>
      </c>
      <c r="K113" s="34">
        <v>72160</v>
      </c>
    </row>
    <row r="114" spans="1:11">
      <c r="A114" t="str">
        <f t="shared" si="1"/>
        <v>6/29/2010 - 5/30/2011Dallas30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6/29/2010 - 5/30/2011Dallas40</v>
      </c>
      <c r="B115" t="s">
        <v>41</v>
      </c>
      <c r="C115" s="33" t="s">
        <v>14</v>
      </c>
      <c r="D115" s="34">
        <v>19160</v>
      </c>
      <c r="E115" s="34">
        <v>21880</v>
      </c>
      <c r="F115" s="34">
        <v>24600</v>
      </c>
      <c r="G115" s="34">
        <v>27320</v>
      </c>
      <c r="H115" s="34">
        <v>29520</v>
      </c>
      <c r="I115" s="34">
        <v>31720</v>
      </c>
      <c r="J115" s="34">
        <v>33880</v>
      </c>
      <c r="K115" s="34">
        <v>36080</v>
      </c>
    </row>
    <row r="116" spans="1:11">
      <c r="A116" t="str">
        <f t="shared" si="1"/>
        <v>6/29/2010 - 5/30/2011Dallas50</v>
      </c>
      <c r="B116" t="s">
        <v>41</v>
      </c>
      <c r="C116" s="33" t="s">
        <v>15</v>
      </c>
      <c r="D116" s="34">
        <v>23950</v>
      </c>
      <c r="E116" s="34">
        <v>27350</v>
      </c>
      <c r="F116" s="34">
        <v>30750</v>
      </c>
      <c r="G116" s="34">
        <v>34150</v>
      </c>
      <c r="H116" s="34">
        <v>36900</v>
      </c>
      <c r="I116" s="34">
        <v>39650</v>
      </c>
      <c r="J116" s="34">
        <v>42350</v>
      </c>
      <c r="K116" s="34">
        <v>45100</v>
      </c>
    </row>
    <row r="117" spans="1:11">
      <c r="A117" t="str">
        <f t="shared" si="1"/>
        <v>6/29/2010 - 5/30/2011Dallas60</v>
      </c>
      <c r="B117" t="s">
        <v>41</v>
      </c>
      <c r="C117" s="33" t="s">
        <v>16</v>
      </c>
      <c r="D117" s="34">
        <v>28740</v>
      </c>
      <c r="E117" s="34">
        <v>32820</v>
      </c>
      <c r="F117" s="34">
        <v>36900</v>
      </c>
      <c r="G117" s="34">
        <v>40980</v>
      </c>
      <c r="H117" s="34">
        <v>44280</v>
      </c>
      <c r="I117" s="34">
        <v>47580</v>
      </c>
      <c r="J117" s="34">
        <v>50820</v>
      </c>
      <c r="K117" s="34">
        <v>54120</v>
      </c>
    </row>
    <row r="118" spans="1:11">
      <c r="A118" t="str">
        <f t="shared" si="1"/>
        <v>6/29/2010 - 5/30/2011Dallas80</v>
      </c>
      <c r="B118" t="s">
        <v>41</v>
      </c>
      <c r="C118" s="33" t="s">
        <v>17</v>
      </c>
      <c r="D118" s="34">
        <v>38320</v>
      </c>
      <c r="E118" s="34">
        <v>43760</v>
      </c>
      <c r="F118" s="34">
        <v>49200</v>
      </c>
      <c r="G118" s="34">
        <v>54640</v>
      </c>
      <c r="H118" s="34">
        <v>59040</v>
      </c>
      <c r="I118" s="34">
        <v>63440</v>
      </c>
      <c r="J118" s="34">
        <v>67760</v>
      </c>
      <c r="K118" s="34">
        <v>72160</v>
      </c>
    </row>
    <row r="119" spans="1:11">
      <c r="A119" t="str">
        <f t="shared" si="1"/>
        <v>6/29/2010 - 5/30/2011Delta30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6/29/2010 - 5/30/2011Delta40</v>
      </c>
      <c r="B120" t="s">
        <v>42</v>
      </c>
      <c r="C120" s="33" t="s">
        <v>14</v>
      </c>
      <c r="D120" s="34">
        <v>19160</v>
      </c>
      <c r="E120" s="34">
        <v>21880</v>
      </c>
      <c r="F120" s="34">
        <v>24600</v>
      </c>
      <c r="G120" s="34">
        <v>27320</v>
      </c>
      <c r="H120" s="34">
        <v>29520</v>
      </c>
      <c r="I120" s="34">
        <v>31720</v>
      </c>
      <c r="J120" s="34">
        <v>33880</v>
      </c>
      <c r="K120" s="34">
        <v>36080</v>
      </c>
    </row>
    <row r="121" spans="1:11">
      <c r="A121" t="str">
        <f t="shared" si="1"/>
        <v>6/29/2010 - 5/30/2011Delta50</v>
      </c>
      <c r="B121" t="s">
        <v>42</v>
      </c>
      <c r="C121" s="33" t="s">
        <v>15</v>
      </c>
      <c r="D121" s="34">
        <v>23950</v>
      </c>
      <c r="E121" s="34">
        <v>27350</v>
      </c>
      <c r="F121" s="34">
        <v>30750</v>
      </c>
      <c r="G121" s="34">
        <v>34150</v>
      </c>
      <c r="H121" s="34">
        <v>36900</v>
      </c>
      <c r="I121" s="34">
        <v>39650</v>
      </c>
      <c r="J121" s="34">
        <v>42350</v>
      </c>
      <c r="K121" s="34">
        <v>45100</v>
      </c>
    </row>
    <row r="122" spans="1:11">
      <c r="A122" t="str">
        <f t="shared" si="1"/>
        <v>6/29/2010 - 5/30/2011Delta60</v>
      </c>
      <c r="B122" t="s">
        <v>42</v>
      </c>
      <c r="C122" s="33" t="s">
        <v>16</v>
      </c>
      <c r="D122" s="34">
        <v>28740</v>
      </c>
      <c r="E122" s="34">
        <v>32820</v>
      </c>
      <c r="F122" s="34">
        <v>36900</v>
      </c>
      <c r="G122" s="34">
        <v>40980</v>
      </c>
      <c r="H122" s="34">
        <v>44280</v>
      </c>
      <c r="I122" s="34">
        <v>47580</v>
      </c>
      <c r="J122" s="34">
        <v>50820</v>
      </c>
      <c r="K122" s="34">
        <v>54120</v>
      </c>
    </row>
    <row r="123" spans="1:11">
      <c r="A123" t="str">
        <f t="shared" si="1"/>
        <v>6/29/2010 - 5/30/2011Delta80</v>
      </c>
      <c r="B123" t="s">
        <v>42</v>
      </c>
      <c r="C123" s="33" t="s">
        <v>17</v>
      </c>
      <c r="D123" s="34">
        <v>38320</v>
      </c>
      <c r="E123" s="34">
        <v>43760</v>
      </c>
      <c r="F123" s="34">
        <v>49200</v>
      </c>
      <c r="G123" s="34">
        <v>54640</v>
      </c>
      <c r="H123" s="34">
        <v>59040</v>
      </c>
      <c r="I123" s="34">
        <v>63440</v>
      </c>
      <c r="J123" s="34">
        <v>67760</v>
      </c>
      <c r="K123" s="34">
        <v>72160</v>
      </c>
    </row>
    <row r="124" spans="1:11">
      <c r="A124" t="str">
        <f t="shared" si="1"/>
        <v>6/29/2010 - 5/30/2011Denton30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6/29/2010 - 5/30/2011Denton40</v>
      </c>
      <c r="B125" t="s">
        <v>43</v>
      </c>
      <c r="C125" s="33" t="s">
        <v>14</v>
      </c>
      <c r="D125" s="34">
        <v>19160</v>
      </c>
      <c r="E125" s="34">
        <v>21880</v>
      </c>
      <c r="F125" s="34">
        <v>24600</v>
      </c>
      <c r="G125" s="34">
        <v>27320</v>
      </c>
      <c r="H125" s="34">
        <v>29520</v>
      </c>
      <c r="I125" s="34">
        <v>31720</v>
      </c>
      <c r="J125" s="34">
        <v>33880</v>
      </c>
      <c r="K125" s="34">
        <v>36080</v>
      </c>
    </row>
    <row r="126" spans="1:11">
      <c r="A126" t="str">
        <f t="shared" si="1"/>
        <v>6/29/2010 - 5/30/2011Denton50</v>
      </c>
      <c r="B126" t="s">
        <v>43</v>
      </c>
      <c r="C126" s="33" t="s">
        <v>15</v>
      </c>
      <c r="D126" s="34">
        <v>23950</v>
      </c>
      <c r="E126" s="34">
        <v>27350</v>
      </c>
      <c r="F126" s="34">
        <v>30750</v>
      </c>
      <c r="G126" s="34">
        <v>34150</v>
      </c>
      <c r="H126" s="34">
        <v>36900</v>
      </c>
      <c r="I126" s="34">
        <v>39650</v>
      </c>
      <c r="J126" s="34">
        <v>42350</v>
      </c>
      <c r="K126" s="34">
        <v>45100</v>
      </c>
    </row>
    <row r="127" spans="1:11">
      <c r="A127" t="str">
        <f t="shared" si="1"/>
        <v>6/29/2010 - 5/30/2011Denton60</v>
      </c>
      <c r="B127" t="s">
        <v>43</v>
      </c>
      <c r="C127" s="33" t="s">
        <v>16</v>
      </c>
      <c r="D127" s="34">
        <v>28740</v>
      </c>
      <c r="E127" s="34">
        <v>32820</v>
      </c>
      <c r="F127" s="34">
        <v>36900</v>
      </c>
      <c r="G127" s="34">
        <v>40980</v>
      </c>
      <c r="H127" s="34">
        <v>44280</v>
      </c>
      <c r="I127" s="34">
        <v>47580</v>
      </c>
      <c r="J127" s="34">
        <v>50820</v>
      </c>
      <c r="K127" s="34">
        <v>54120</v>
      </c>
    </row>
    <row r="128" spans="1:11">
      <c r="A128" t="str">
        <f t="shared" si="1"/>
        <v>6/29/2010 - 5/30/2011Denton80</v>
      </c>
      <c r="B128" t="s">
        <v>43</v>
      </c>
      <c r="C128" s="33" t="s">
        <v>17</v>
      </c>
      <c r="D128" s="34">
        <v>38320</v>
      </c>
      <c r="E128" s="34">
        <v>43760</v>
      </c>
      <c r="F128" s="34">
        <v>49200</v>
      </c>
      <c r="G128" s="34">
        <v>54640</v>
      </c>
      <c r="H128" s="34">
        <v>59040</v>
      </c>
      <c r="I128" s="34">
        <v>63440</v>
      </c>
      <c r="J128" s="34">
        <v>67760</v>
      </c>
      <c r="K128" s="34">
        <v>72160</v>
      </c>
    </row>
    <row r="129" spans="1:11">
      <c r="A129" t="str">
        <f t="shared" si="1"/>
        <v>6/29/2010 - 5/30/2011Ellis30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6/29/2010 - 5/30/2011Ellis40</v>
      </c>
      <c r="B130" t="s">
        <v>44</v>
      </c>
      <c r="C130" s="33" t="s">
        <v>14</v>
      </c>
      <c r="D130" s="34">
        <v>19160</v>
      </c>
      <c r="E130" s="34">
        <v>21880</v>
      </c>
      <c r="F130" s="34">
        <v>24600</v>
      </c>
      <c r="G130" s="34">
        <v>27320</v>
      </c>
      <c r="H130" s="34">
        <v>29520</v>
      </c>
      <c r="I130" s="34">
        <v>31720</v>
      </c>
      <c r="J130" s="34">
        <v>33880</v>
      </c>
      <c r="K130" s="34">
        <v>36080</v>
      </c>
    </row>
    <row r="131" spans="1:11">
      <c r="A131" t="str">
        <f t="shared" si="1"/>
        <v>6/29/2010 - 5/30/2011Ellis50</v>
      </c>
      <c r="B131" t="s">
        <v>44</v>
      </c>
      <c r="C131" s="33" t="s">
        <v>15</v>
      </c>
      <c r="D131" s="34">
        <v>23950</v>
      </c>
      <c r="E131" s="34">
        <v>27350</v>
      </c>
      <c r="F131" s="34">
        <v>30750</v>
      </c>
      <c r="G131" s="34">
        <v>34150</v>
      </c>
      <c r="H131" s="34">
        <v>36900</v>
      </c>
      <c r="I131" s="34">
        <v>39650</v>
      </c>
      <c r="J131" s="34">
        <v>42350</v>
      </c>
      <c r="K131" s="34">
        <v>45100</v>
      </c>
    </row>
    <row r="132" spans="1:11">
      <c r="A132" t="str">
        <f t="shared" si="1"/>
        <v>6/29/2010 - 5/30/2011Ellis60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6/29/2010 - 5/30/2011Ellis80</v>
      </c>
      <c r="B133" t="s">
        <v>44</v>
      </c>
      <c r="C133" s="33" t="s">
        <v>17</v>
      </c>
      <c r="D133" s="34">
        <v>38320</v>
      </c>
      <c r="E133" s="34">
        <v>43760</v>
      </c>
      <c r="F133" s="34">
        <v>49200</v>
      </c>
      <c r="G133" s="34">
        <v>54640</v>
      </c>
      <c r="H133" s="34">
        <v>59040</v>
      </c>
      <c r="I133" s="34">
        <v>63440</v>
      </c>
      <c r="J133" s="34">
        <v>67760</v>
      </c>
      <c r="K133" s="34">
        <v>72160</v>
      </c>
    </row>
    <row r="134" spans="1:11">
      <c r="A134" t="str">
        <f t="shared" si="2"/>
        <v>6/29/2010 - 5/30/2011Hunt30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6/29/2010 - 5/30/2011Hunt40</v>
      </c>
      <c r="B135" t="s">
        <v>45</v>
      </c>
      <c r="C135" s="33" t="s">
        <v>14</v>
      </c>
      <c r="D135" s="34">
        <v>19160</v>
      </c>
      <c r="E135" s="34">
        <v>21880</v>
      </c>
      <c r="F135" s="34">
        <v>24600</v>
      </c>
      <c r="G135" s="34">
        <v>27320</v>
      </c>
      <c r="H135" s="34">
        <v>29520</v>
      </c>
      <c r="I135" s="34">
        <v>31720</v>
      </c>
      <c r="J135" s="34">
        <v>33880</v>
      </c>
      <c r="K135" s="34">
        <v>36080</v>
      </c>
    </row>
    <row r="136" spans="1:11">
      <c r="A136" t="str">
        <f t="shared" si="2"/>
        <v>6/29/2010 - 5/30/2011Hunt50</v>
      </c>
      <c r="B136" t="s">
        <v>45</v>
      </c>
      <c r="C136" s="33" t="s">
        <v>15</v>
      </c>
      <c r="D136" s="34">
        <v>23950</v>
      </c>
      <c r="E136" s="34">
        <v>27350</v>
      </c>
      <c r="F136" s="34">
        <v>30750</v>
      </c>
      <c r="G136" s="34">
        <v>34150</v>
      </c>
      <c r="H136" s="34">
        <v>36900</v>
      </c>
      <c r="I136" s="34">
        <v>39650</v>
      </c>
      <c r="J136" s="34">
        <v>42350</v>
      </c>
      <c r="K136" s="34">
        <v>45100</v>
      </c>
    </row>
    <row r="137" spans="1:11">
      <c r="A137" t="str">
        <f t="shared" si="2"/>
        <v>6/29/2010 - 5/30/2011Hunt60</v>
      </c>
      <c r="B137" t="s">
        <v>45</v>
      </c>
      <c r="C137" s="33" t="s">
        <v>16</v>
      </c>
      <c r="D137" s="34">
        <v>28740</v>
      </c>
      <c r="E137" s="34">
        <v>32820</v>
      </c>
      <c r="F137" s="34">
        <v>36900</v>
      </c>
      <c r="G137" s="34">
        <v>40980</v>
      </c>
      <c r="H137" s="34">
        <v>44280</v>
      </c>
      <c r="I137" s="34">
        <v>47580</v>
      </c>
      <c r="J137" s="34">
        <v>50820</v>
      </c>
      <c r="K137" s="34">
        <v>54120</v>
      </c>
    </row>
    <row r="138" spans="1:11">
      <c r="A138" t="str">
        <f t="shared" si="2"/>
        <v>6/29/2010 - 5/30/2011Hunt80</v>
      </c>
      <c r="B138" t="s">
        <v>45</v>
      </c>
      <c r="C138" s="33" t="s">
        <v>17</v>
      </c>
      <c r="D138" s="34">
        <v>38320</v>
      </c>
      <c r="E138" s="34">
        <v>43760</v>
      </c>
      <c r="F138" s="34">
        <v>49200</v>
      </c>
      <c r="G138" s="34">
        <v>54640</v>
      </c>
      <c r="H138" s="34">
        <v>59040</v>
      </c>
      <c r="I138" s="34">
        <v>63440</v>
      </c>
      <c r="J138" s="34">
        <v>67760</v>
      </c>
      <c r="K138" s="34">
        <v>72160</v>
      </c>
    </row>
    <row r="139" spans="1:11">
      <c r="A139" t="str">
        <f t="shared" si="2"/>
        <v>6/29/2010 - 5/30/2011Johnson30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6/29/2010 - 5/30/2011Johnson40</v>
      </c>
      <c r="B140" t="s">
        <v>46</v>
      </c>
      <c r="C140" s="33" t="s">
        <v>14</v>
      </c>
      <c r="D140" s="34">
        <v>18880</v>
      </c>
      <c r="E140" s="34">
        <v>21600</v>
      </c>
      <c r="F140" s="34">
        <v>24280</v>
      </c>
      <c r="G140" s="34">
        <v>26960</v>
      </c>
      <c r="H140" s="34">
        <v>29120</v>
      </c>
      <c r="I140" s="34">
        <v>31280</v>
      </c>
      <c r="J140" s="34">
        <v>33440</v>
      </c>
      <c r="K140" s="34">
        <v>35600</v>
      </c>
    </row>
    <row r="141" spans="1:11">
      <c r="A141" t="str">
        <f t="shared" si="2"/>
        <v>6/29/2010 - 5/30/2011Johnson50</v>
      </c>
      <c r="B141" t="s">
        <v>46</v>
      </c>
      <c r="C141" s="33" t="s">
        <v>15</v>
      </c>
      <c r="D141" s="34">
        <v>23600</v>
      </c>
      <c r="E141" s="34">
        <v>27000</v>
      </c>
      <c r="F141" s="34">
        <v>30350</v>
      </c>
      <c r="G141" s="34">
        <v>33700</v>
      </c>
      <c r="H141" s="34">
        <v>36400</v>
      </c>
      <c r="I141" s="34">
        <v>39100</v>
      </c>
      <c r="J141" s="34">
        <v>41800</v>
      </c>
      <c r="K141" s="34">
        <v>44500</v>
      </c>
    </row>
    <row r="142" spans="1:11">
      <c r="A142" t="str">
        <f t="shared" si="2"/>
        <v>6/29/2010 - 5/30/2011Johnson60</v>
      </c>
      <c r="B142" t="s">
        <v>46</v>
      </c>
      <c r="C142" s="33" t="s">
        <v>16</v>
      </c>
      <c r="D142" s="34">
        <v>28320</v>
      </c>
      <c r="E142" s="34">
        <v>32400</v>
      </c>
      <c r="F142" s="34">
        <v>36420</v>
      </c>
      <c r="G142" s="34">
        <v>40440</v>
      </c>
      <c r="H142" s="34">
        <v>43680</v>
      </c>
      <c r="I142" s="34">
        <v>46920</v>
      </c>
      <c r="J142" s="34">
        <v>50160</v>
      </c>
      <c r="K142" s="34">
        <v>53400</v>
      </c>
    </row>
    <row r="143" spans="1:11">
      <c r="A143" t="str">
        <f t="shared" si="2"/>
        <v>6/29/2010 - 5/30/2011Johnson80</v>
      </c>
      <c r="B143" t="s">
        <v>46</v>
      </c>
      <c r="C143" s="33" t="s">
        <v>17</v>
      </c>
      <c r="D143" s="34">
        <v>37760</v>
      </c>
      <c r="E143" s="34">
        <v>43200</v>
      </c>
      <c r="F143" s="34">
        <v>48560</v>
      </c>
      <c r="G143" s="34">
        <v>53920</v>
      </c>
      <c r="H143" s="34">
        <v>58240</v>
      </c>
      <c r="I143" s="34">
        <v>62560</v>
      </c>
      <c r="J143" s="34">
        <v>66880</v>
      </c>
      <c r="K143" s="34">
        <v>71200</v>
      </c>
    </row>
    <row r="144" spans="1:11">
      <c r="A144" t="str">
        <f t="shared" si="2"/>
        <v>6/29/2010 - 5/30/2011Kaufman30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6/29/2010 - 5/30/2011Kaufman40</v>
      </c>
      <c r="B145" t="s">
        <v>47</v>
      </c>
      <c r="C145" s="33" t="s">
        <v>14</v>
      </c>
      <c r="D145" s="34">
        <v>19160</v>
      </c>
      <c r="E145" s="34">
        <v>21880</v>
      </c>
      <c r="F145" s="34">
        <v>24600</v>
      </c>
      <c r="G145" s="34">
        <v>27320</v>
      </c>
      <c r="H145" s="34">
        <v>29520</v>
      </c>
      <c r="I145" s="34">
        <v>31720</v>
      </c>
      <c r="J145" s="34">
        <v>33880</v>
      </c>
      <c r="K145" s="34">
        <v>36080</v>
      </c>
    </row>
    <row r="146" spans="1:11">
      <c r="A146" t="str">
        <f t="shared" si="2"/>
        <v>6/29/2010 - 5/30/2011Kaufman50</v>
      </c>
      <c r="B146" t="s">
        <v>47</v>
      </c>
      <c r="C146" s="33" t="s">
        <v>15</v>
      </c>
      <c r="D146" s="34">
        <v>23950</v>
      </c>
      <c r="E146" s="34">
        <v>27350</v>
      </c>
      <c r="F146" s="34">
        <v>30750</v>
      </c>
      <c r="G146" s="34">
        <v>34150</v>
      </c>
      <c r="H146" s="34">
        <v>36900</v>
      </c>
      <c r="I146" s="34">
        <v>39650</v>
      </c>
      <c r="J146" s="34">
        <v>42350</v>
      </c>
      <c r="K146" s="34">
        <v>45100</v>
      </c>
    </row>
    <row r="147" spans="1:11">
      <c r="A147" t="str">
        <f t="shared" si="2"/>
        <v>6/29/2010 - 5/30/2011Kaufman60</v>
      </c>
      <c r="B147" t="s">
        <v>47</v>
      </c>
      <c r="C147" s="33" t="s">
        <v>16</v>
      </c>
      <c r="D147" s="34">
        <v>28740</v>
      </c>
      <c r="E147" s="34">
        <v>32820</v>
      </c>
      <c r="F147" s="34">
        <v>36900</v>
      </c>
      <c r="G147" s="34">
        <v>40980</v>
      </c>
      <c r="H147" s="34">
        <v>44280</v>
      </c>
      <c r="I147" s="34">
        <v>47580</v>
      </c>
      <c r="J147" s="34">
        <v>50820</v>
      </c>
      <c r="K147" s="34">
        <v>54120</v>
      </c>
    </row>
    <row r="148" spans="1:11">
      <c r="A148" t="str">
        <f t="shared" si="2"/>
        <v>6/29/2010 - 5/30/2011Kaufman80</v>
      </c>
      <c r="B148" t="s">
        <v>47</v>
      </c>
      <c r="C148" s="33" t="s">
        <v>17</v>
      </c>
      <c r="D148" s="34">
        <v>38320</v>
      </c>
      <c r="E148" s="34">
        <v>43760</v>
      </c>
      <c r="F148" s="34">
        <v>49200</v>
      </c>
      <c r="G148" s="34">
        <v>54640</v>
      </c>
      <c r="H148" s="34">
        <v>59040</v>
      </c>
      <c r="I148" s="34">
        <v>63440</v>
      </c>
      <c r="J148" s="34">
        <v>67760</v>
      </c>
      <c r="K148" s="34">
        <v>72160</v>
      </c>
    </row>
    <row r="149" spans="1:11">
      <c r="A149" t="str">
        <f t="shared" si="2"/>
        <v>6/29/2010 - 5/30/2011Parker30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6/29/2010 - 5/30/2011Parker40</v>
      </c>
      <c r="B150" t="s">
        <v>48</v>
      </c>
      <c r="C150" s="33" t="s">
        <v>14</v>
      </c>
      <c r="D150" s="34">
        <v>18880</v>
      </c>
      <c r="E150" s="34">
        <v>21600</v>
      </c>
      <c r="F150" s="34">
        <v>24280</v>
      </c>
      <c r="G150" s="34">
        <v>26960</v>
      </c>
      <c r="H150" s="34">
        <v>29120</v>
      </c>
      <c r="I150" s="34">
        <v>31280</v>
      </c>
      <c r="J150" s="34">
        <v>33440</v>
      </c>
      <c r="K150" s="34">
        <v>35600</v>
      </c>
    </row>
    <row r="151" spans="1:11">
      <c r="A151" t="str">
        <f t="shared" si="2"/>
        <v>6/29/2010 - 5/30/2011Parker50</v>
      </c>
      <c r="B151" t="s">
        <v>48</v>
      </c>
      <c r="C151" s="33" t="s">
        <v>15</v>
      </c>
      <c r="D151" s="34">
        <v>23600</v>
      </c>
      <c r="E151" s="34">
        <v>27000</v>
      </c>
      <c r="F151" s="34">
        <v>30350</v>
      </c>
      <c r="G151" s="34">
        <v>33700</v>
      </c>
      <c r="H151" s="34">
        <v>36400</v>
      </c>
      <c r="I151" s="34">
        <v>39100</v>
      </c>
      <c r="J151" s="34">
        <v>41800</v>
      </c>
      <c r="K151" s="34">
        <v>44500</v>
      </c>
    </row>
    <row r="152" spans="1:11">
      <c r="A152" t="str">
        <f t="shared" si="2"/>
        <v>6/29/2010 - 5/30/2011Parker60</v>
      </c>
      <c r="B152" t="s">
        <v>48</v>
      </c>
      <c r="C152" s="33" t="s">
        <v>16</v>
      </c>
      <c r="D152" s="34">
        <v>28320</v>
      </c>
      <c r="E152" s="34">
        <v>32400</v>
      </c>
      <c r="F152" s="34">
        <v>36420</v>
      </c>
      <c r="G152" s="34">
        <v>40440</v>
      </c>
      <c r="H152" s="34">
        <v>43680</v>
      </c>
      <c r="I152" s="34">
        <v>46920</v>
      </c>
      <c r="J152" s="34">
        <v>50160</v>
      </c>
      <c r="K152" s="34">
        <v>53400</v>
      </c>
    </row>
    <row r="153" spans="1:11">
      <c r="A153" t="str">
        <f t="shared" si="2"/>
        <v>6/29/2010 - 5/30/2011Parker80</v>
      </c>
      <c r="B153" t="s">
        <v>48</v>
      </c>
      <c r="C153" s="33" t="s">
        <v>17</v>
      </c>
      <c r="D153" s="34">
        <v>37760</v>
      </c>
      <c r="E153" s="34">
        <v>43200</v>
      </c>
      <c r="F153" s="34">
        <v>48560</v>
      </c>
      <c r="G153" s="34">
        <v>53920</v>
      </c>
      <c r="H153" s="34">
        <v>58240</v>
      </c>
      <c r="I153" s="34">
        <v>62560</v>
      </c>
      <c r="J153" s="34">
        <v>66880</v>
      </c>
      <c r="K153" s="34">
        <v>71200</v>
      </c>
    </row>
    <row r="154" spans="1:11">
      <c r="A154" t="str">
        <f t="shared" si="2"/>
        <v>6/29/2010 - 5/30/2011Rockwall30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6/29/2010 - 5/30/2011Rockwall40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6/29/2010 - 5/30/2011Rockwall50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6/29/2010 - 5/30/2011Rockwall60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6/29/2010 - 5/30/2011Rockwall80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6/29/2010 - 5/30/2011Tarrant30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6/29/2010 - 5/30/2011Tarrant40</v>
      </c>
      <c r="B160" t="s">
        <v>50</v>
      </c>
      <c r="C160" s="33" t="s">
        <v>14</v>
      </c>
      <c r="D160" s="34">
        <v>18880</v>
      </c>
      <c r="E160" s="34">
        <v>21600</v>
      </c>
      <c r="F160" s="34">
        <v>24280</v>
      </c>
      <c r="G160" s="34">
        <v>26960</v>
      </c>
      <c r="H160" s="34">
        <v>29120</v>
      </c>
      <c r="I160" s="34">
        <v>31280</v>
      </c>
      <c r="J160" s="34">
        <v>33440</v>
      </c>
      <c r="K160" s="34">
        <v>35600</v>
      </c>
    </row>
    <row r="161" spans="1:11">
      <c r="A161" t="str">
        <f t="shared" si="2"/>
        <v>6/29/2010 - 5/30/2011Tarrant50</v>
      </c>
      <c r="B161" t="s">
        <v>50</v>
      </c>
      <c r="C161" s="33" t="s">
        <v>15</v>
      </c>
      <c r="D161" s="34">
        <v>23600</v>
      </c>
      <c r="E161" s="34">
        <v>27000</v>
      </c>
      <c r="F161" s="34">
        <v>30350</v>
      </c>
      <c r="G161" s="34">
        <v>33700</v>
      </c>
      <c r="H161" s="34">
        <v>36400</v>
      </c>
      <c r="I161" s="34">
        <v>39100</v>
      </c>
      <c r="J161" s="34">
        <v>41800</v>
      </c>
      <c r="K161" s="34">
        <v>44500</v>
      </c>
    </row>
    <row r="162" spans="1:11">
      <c r="A162" t="str">
        <f t="shared" si="2"/>
        <v>6/29/2010 - 5/30/2011Tarrant60</v>
      </c>
      <c r="B162" t="s">
        <v>50</v>
      </c>
      <c r="C162" s="33" t="s">
        <v>16</v>
      </c>
      <c r="D162" s="34">
        <v>28320</v>
      </c>
      <c r="E162" s="34">
        <v>32400</v>
      </c>
      <c r="F162" s="34">
        <v>36420</v>
      </c>
      <c r="G162" s="34">
        <v>40440</v>
      </c>
      <c r="H162" s="34">
        <v>43680</v>
      </c>
      <c r="I162" s="34">
        <v>46920</v>
      </c>
      <c r="J162" s="34">
        <v>50160</v>
      </c>
      <c r="K162" s="34">
        <v>53400</v>
      </c>
    </row>
    <row r="163" spans="1:11">
      <c r="A163" t="str">
        <f t="shared" si="2"/>
        <v>6/29/2010 - 5/30/2011Tarrant80</v>
      </c>
      <c r="B163" t="s">
        <v>50</v>
      </c>
      <c r="C163" s="33" t="s">
        <v>17</v>
      </c>
      <c r="D163" s="34">
        <v>37760</v>
      </c>
      <c r="E163" s="34">
        <v>43200</v>
      </c>
      <c r="F163" s="34">
        <v>48560</v>
      </c>
      <c r="G163" s="34">
        <v>53920</v>
      </c>
      <c r="H163" s="34">
        <v>58240</v>
      </c>
      <c r="I163" s="34">
        <v>62560</v>
      </c>
      <c r="J163" s="34">
        <v>66880</v>
      </c>
      <c r="K163" s="34">
        <v>71200</v>
      </c>
    </row>
    <row r="164" spans="1:11">
      <c r="A164" t="str">
        <f t="shared" si="2"/>
        <v>6/29/2010 - 5/30/2011El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6/29/2010 - 5/30/2011El Paso40</v>
      </c>
      <c r="B165" t="s">
        <v>51</v>
      </c>
      <c r="C165" s="33" t="s">
        <v>14</v>
      </c>
      <c r="D165" s="34">
        <v>13040</v>
      </c>
      <c r="E165" s="34">
        <v>14880</v>
      </c>
      <c r="F165" s="34">
        <v>16760</v>
      </c>
      <c r="G165" s="34">
        <v>18600</v>
      </c>
      <c r="H165" s="34">
        <v>20120</v>
      </c>
      <c r="I165" s="34">
        <v>21600</v>
      </c>
      <c r="J165" s="34">
        <v>23080</v>
      </c>
      <c r="K165" s="34">
        <v>24560</v>
      </c>
    </row>
    <row r="166" spans="1:11">
      <c r="A166" t="str">
        <f t="shared" si="2"/>
        <v>6/29/2010 - 5/30/2011El Paso50</v>
      </c>
      <c r="B166" t="s">
        <v>51</v>
      </c>
      <c r="C166" s="33" t="s">
        <v>15</v>
      </c>
      <c r="D166" s="34">
        <v>16300</v>
      </c>
      <c r="E166" s="34">
        <v>18600</v>
      </c>
      <c r="F166" s="34">
        <v>20950</v>
      </c>
      <c r="G166" s="34">
        <v>23250</v>
      </c>
      <c r="H166" s="34">
        <v>25150</v>
      </c>
      <c r="I166" s="34">
        <v>27000</v>
      </c>
      <c r="J166" s="34">
        <v>28850</v>
      </c>
      <c r="K166" s="34">
        <v>30700</v>
      </c>
    </row>
    <row r="167" spans="1:11">
      <c r="A167" t="str">
        <f t="shared" si="2"/>
        <v>6/29/2010 - 5/30/2011El Paso60</v>
      </c>
      <c r="B167" t="s">
        <v>51</v>
      </c>
      <c r="C167" s="33" t="s">
        <v>16</v>
      </c>
      <c r="D167" s="34">
        <v>19560</v>
      </c>
      <c r="E167" s="34">
        <v>22320</v>
      </c>
      <c r="F167" s="34">
        <v>25140</v>
      </c>
      <c r="G167" s="34">
        <v>27900</v>
      </c>
      <c r="H167" s="34">
        <v>30180</v>
      </c>
      <c r="I167" s="34">
        <v>32400</v>
      </c>
      <c r="J167" s="34">
        <v>34620</v>
      </c>
      <c r="K167" s="34">
        <v>36840</v>
      </c>
    </row>
    <row r="168" spans="1:11">
      <c r="A168" t="str">
        <f t="shared" si="2"/>
        <v>6/29/2010 - 5/30/2011El Paso80</v>
      </c>
      <c r="B168" t="s">
        <v>51</v>
      </c>
      <c r="C168" s="33" t="s">
        <v>17</v>
      </c>
      <c r="D168" s="34">
        <v>26080</v>
      </c>
      <c r="E168" s="34">
        <v>29760</v>
      </c>
      <c r="F168" s="34">
        <v>33520</v>
      </c>
      <c r="G168" s="34">
        <v>37200</v>
      </c>
      <c r="H168" s="34">
        <v>40240</v>
      </c>
      <c r="I168" s="34">
        <v>43200</v>
      </c>
      <c r="J168" s="34">
        <v>46160</v>
      </c>
      <c r="K168" s="34">
        <v>49120</v>
      </c>
    </row>
    <row r="169" spans="1:11">
      <c r="A169" t="str">
        <f t="shared" si="2"/>
        <v>6/29/2010 - 5/30/2011Chambers30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6/29/2010 - 5/30/2011Chambers40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6/29/2010 - 5/30/2011Chambers50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6/29/2010 - 5/30/2011Chambers60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6/29/2010 - 5/30/2011Chambers80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6/29/2010 - 5/30/2011Fort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6/29/2010 - 5/30/2011Fort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6/29/2010 - 5/30/2011Fort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6/29/2010 - 5/30/2011Fort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6/29/2010 - 5/30/2011Fort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6/29/2010 - 5/30/2011Galveston30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6/29/2010 - 5/30/2011Galveston40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6/29/2010 - 5/30/2011Galveston50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6/29/2010 - 5/30/2011Galveston60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6/29/2010 - 5/30/2011Galveston80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6/29/2010 - 5/30/2011Harris30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6/29/2010 - 5/30/2011Harris40</v>
      </c>
      <c r="B185" t="s">
        <v>55</v>
      </c>
      <c r="C185" s="33" t="s">
        <v>14</v>
      </c>
      <c r="D185" s="34">
        <v>18240</v>
      </c>
      <c r="E185" s="34">
        <v>20840</v>
      </c>
      <c r="F185" s="34">
        <v>23440</v>
      </c>
      <c r="G185" s="34">
        <v>26040</v>
      </c>
      <c r="H185" s="34">
        <v>28160</v>
      </c>
      <c r="I185" s="34">
        <v>30240</v>
      </c>
      <c r="J185" s="34">
        <v>32320</v>
      </c>
      <c r="K185" s="34">
        <v>34400</v>
      </c>
    </row>
    <row r="186" spans="1:11">
      <c r="A186" t="str">
        <f t="shared" si="2"/>
        <v>6/29/2010 - 5/30/2011Harris50</v>
      </c>
      <c r="B186" t="s">
        <v>55</v>
      </c>
      <c r="C186" s="33" t="s">
        <v>15</v>
      </c>
      <c r="D186" s="34">
        <v>22800</v>
      </c>
      <c r="E186" s="34">
        <v>26050</v>
      </c>
      <c r="F186" s="34">
        <v>29300</v>
      </c>
      <c r="G186" s="34">
        <v>32550</v>
      </c>
      <c r="H186" s="34">
        <v>35200</v>
      </c>
      <c r="I186" s="34">
        <v>37800</v>
      </c>
      <c r="J186" s="34">
        <v>40400</v>
      </c>
      <c r="K186" s="34">
        <v>43000</v>
      </c>
    </row>
    <row r="187" spans="1:11">
      <c r="A187" t="str">
        <f t="shared" si="2"/>
        <v>6/29/2010 - 5/30/2011Harris60</v>
      </c>
      <c r="B187" t="s">
        <v>55</v>
      </c>
      <c r="C187" s="33" t="s">
        <v>16</v>
      </c>
      <c r="D187" s="34">
        <v>27360</v>
      </c>
      <c r="E187" s="34">
        <v>31260</v>
      </c>
      <c r="F187" s="34">
        <v>35160</v>
      </c>
      <c r="G187" s="34">
        <v>39060</v>
      </c>
      <c r="H187" s="34">
        <v>42240</v>
      </c>
      <c r="I187" s="34">
        <v>45360</v>
      </c>
      <c r="J187" s="34">
        <v>48480</v>
      </c>
      <c r="K187" s="34">
        <v>51600</v>
      </c>
    </row>
    <row r="188" spans="1:11">
      <c r="A188" t="str">
        <f t="shared" si="2"/>
        <v>6/29/2010 - 5/30/2011Harris80</v>
      </c>
      <c r="B188" t="s">
        <v>55</v>
      </c>
      <c r="C188" s="33" t="s">
        <v>17</v>
      </c>
      <c r="D188" s="34">
        <v>36480</v>
      </c>
      <c r="E188" s="34">
        <v>41680</v>
      </c>
      <c r="F188" s="34">
        <v>46880</v>
      </c>
      <c r="G188" s="34">
        <v>52080</v>
      </c>
      <c r="H188" s="34">
        <v>56320</v>
      </c>
      <c r="I188" s="34">
        <v>60480</v>
      </c>
      <c r="J188" s="34">
        <v>64640</v>
      </c>
      <c r="K188" s="34">
        <v>68800</v>
      </c>
    </row>
    <row r="189" spans="1:11">
      <c r="A189" t="str">
        <f t="shared" si="2"/>
        <v>6/29/2010 - 5/30/2011Liberty30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6/29/2010 - 5/30/2011Liberty40</v>
      </c>
      <c r="B190" t="s">
        <v>56</v>
      </c>
      <c r="C190" s="33" t="s">
        <v>14</v>
      </c>
      <c r="D190" s="34">
        <v>18240</v>
      </c>
      <c r="E190" s="34">
        <v>20840</v>
      </c>
      <c r="F190" s="34">
        <v>23440</v>
      </c>
      <c r="G190" s="34">
        <v>26040</v>
      </c>
      <c r="H190" s="34">
        <v>28160</v>
      </c>
      <c r="I190" s="34">
        <v>30240</v>
      </c>
      <c r="J190" s="34">
        <v>32320</v>
      </c>
      <c r="K190" s="34">
        <v>34400</v>
      </c>
    </row>
    <row r="191" spans="1:11">
      <c r="A191" t="str">
        <f t="shared" si="2"/>
        <v>6/29/2010 - 5/30/2011Liberty50</v>
      </c>
      <c r="B191" t="s">
        <v>56</v>
      </c>
      <c r="C191" s="33" t="s">
        <v>15</v>
      </c>
      <c r="D191" s="34">
        <v>22800</v>
      </c>
      <c r="E191" s="34">
        <v>26050</v>
      </c>
      <c r="F191" s="34">
        <v>29300</v>
      </c>
      <c r="G191" s="34">
        <v>32550</v>
      </c>
      <c r="H191" s="34">
        <v>35200</v>
      </c>
      <c r="I191" s="34">
        <v>37800</v>
      </c>
      <c r="J191" s="34">
        <v>40400</v>
      </c>
      <c r="K191" s="34">
        <v>43000</v>
      </c>
    </row>
    <row r="192" spans="1:11">
      <c r="A192" t="str">
        <f t="shared" si="2"/>
        <v>6/29/2010 - 5/30/2011Liberty60</v>
      </c>
      <c r="B192" t="s">
        <v>56</v>
      </c>
      <c r="C192" s="33" t="s">
        <v>16</v>
      </c>
      <c r="D192" s="34">
        <v>27360</v>
      </c>
      <c r="E192" s="34">
        <v>31260</v>
      </c>
      <c r="F192" s="34">
        <v>35160</v>
      </c>
      <c r="G192" s="34">
        <v>39060</v>
      </c>
      <c r="H192" s="34">
        <v>42240</v>
      </c>
      <c r="I192" s="34">
        <v>45360</v>
      </c>
      <c r="J192" s="34">
        <v>48480</v>
      </c>
      <c r="K192" s="34">
        <v>51600</v>
      </c>
    </row>
    <row r="193" spans="1:11">
      <c r="A193" t="str">
        <f t="shared" si="2"/>
        <v>6/29/2010 - 5/30/2011Liberty80</v>
      </c>
      <c r="B193" t="s">
        <v>56</v>
      </c>
      <c r="C193" s="33" t="s">
        <v>17</v>
      </c>
      <c r="D193" s="34">
        <v>36480</v>
      </c>
      <c r="E193" s="34">
        <v>41680</v>
      </c>
      <c r="F193" s="34">
        <v>46880</v>
      </c>
      <c r="G193" s="34">
        <v>52080</v>
      </c>
      <c r="H193" s="34">
        <v>56320</v>
      </c>
      <c r="I193" s="34">
        <v>60480</v>
      </c>
      <c r="J193" s="34">
        <v>64640</v>
      </c>
      <c r="K193" s="34">
        <v>68800</v>
      </c>
    </row>
    <row r="194" spans="1:11">
      <c r="A194" t="str">
        <f t="shared" si="2"/>
        <v>6/29/2010 - 5/30/2011Montgomery30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6/29/2010 - 5/30/2011Montgomery40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6/29/2010 - 5/30/2011Montgomery50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6/29/2010 - 5/30/2011Montgomery60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6/29/2010 - 5/30/2011Montgomery80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6/29/2010 - 5/30/2011San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6/29/2010 - 5/30/2011San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6/29/2010 - 5/30/2011San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6/29/2010 - 5/30/2011San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6/29/2010 - 5/30/2011San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6/29/2010 - 5/30/2011Waller30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6/29/2010 - 5/30/2011Waller40</v>
      </c>
      <c r="B205" t="s">
        <v>59</v>
      </c>
      <c r="C205" s="33" t="s">
        <v>14</v>
      </c>
      <c r="D205" s="34">
        <v>18240</v>
      </c>
      <c r="E205" s="34">
        <v>20840</v>
      </c>
      <c r="F205" s="34">
        <v>23440</v>
      </c>
      <c r="G205" s="34">
        <v>26040</v>
      </c>
      <c r="H205" s="34">
        <v>28160</v>
      </c>
      <c r="I205" s="34">
        <v>30240</v>
      </c>
      <c r="J205" s="34">
        <v>32320</v>
      </c>
      <c r="K205" s="34">
        <v>34400</v>
      </c>
    </row>
    <row r="206" spans="1:11">
      <c r="A206" t="str">
        <f t="shared" si="3"/>
        <v>6/29/2010 - 5/30/2011Waller50</v>
      </c>
      <c r="B206" t="s">
        <v>59</v>
      </c>
      <c r="C206" s="33" t="s">
        <v>15</v>
      </c>
      <c r="D206" s="34">
        <v>22800</v>
      </c>
      <c r="E206" s="34">
        <v>26050</v>
      </c>
      <c r="F206" s="34">
        <v>29300</v>
      </c>
      <c r="G206" s="34">
        <v>32550</v>
      </c>
      <c r="H206" s="34">
        <v>35200</v>
      </c>
      <c r="I206" s="34">
        <v>37800</v>
      </c>
      <c r="J206" s="34">
        <v>40400</v>
      </c>
      <c r="K206" s="34">
        <v>43000</v>
      </c>
    </row>
    <row r="207" spans="1:11">
      <c r="A207" t="str">
        <f t="shared" si="3"/>
        <v>6/29/2010 - 5/30/2011Waller60</v>
      </c>
      <c r="B207" t="s">
        <v>59</v>
      </c>
      <c r="C207" s="33" t="s">
        <v>16</v>
      </c>
      <c r="D207" s="34">
        <v>27360</v>
      </c>
      <c r="E207" s="34">
        <v>31260</v>
      </c>
      <c r="F207" s="34">
        <v>35160</v>
      </c>
      <c r="G207" s="34">
        <v>39060</v>
      </c>
      <c r="H207" s="34">
        <v>42240</v>
      </c>
      <c r="I207" s="34">
        <v>45360</v>
      </c>
      <c r="J207" s="34">
        <v>48480</v>
      </c>
      <c r="K207" s="34">
        <v>51600</v>
      </c>
    </row>
    <row r="208" spans="1:11">
      <c r="A208" t="str">
        <f t="shared" si="3"/>
        <v>6/29/2010 - 5/30/2011Waller80</v>
      </c>
      <c r="B208" t="s">
        <v>59</v>
      </c>
      <c r="C208" s="33" t="s">
        <v>17</v>
      </c>
      <c r="D208" s="34">
        <v>36480</v>
      </c>
      <c r="E208" s="34">
        <v>41680</v>
      </c>
      <c r="F208" s="34">
        <v>46880</v>
      </c>
      <c r="G208" s="34">
        <v>52080</v>
      </c>
      <c r="H208" s="34">
        <v>56320</v>
      </c>
      <c r="I208" s="34">
        <v>60480</v>
      </c>
      <c r="J208" s="34">
        <v>64640</v>
      </c>
      <c r="K208" s="34">
        <v>68800</v>
      </c>
    </row>
    <row r="209" spans="1:11">
      <c r="A209" t="str">
        <f t="shared" si="3"/>
        <v>6/29/2010 - 5/30/2011Bell30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6/29/2010 - 5/30/2011Bell40</v>
      </c>
      <c r="B210" t="s">
        <v>60</v>
      </c>
      <c r="C210" s="33" t="s">
        <v>14</v>
      </c>
      <c r="D210" s="34">
        <v>15400</v>
      </c>
      <c r="E210" s="34">
        <v>17600</v>
      </c>
      <c r="F210" s="34">
        <v>19800</v>
      </c>
      <c r="G210" s="34">
        <v>21960</v>
      </c>
      <c r="H210" s="34">
        <v>23720</v>
      </c>
      <c r="I210" s="34">
        <v>25480</v>
      </c>
      <c r="J210" s="34">
        <v>27240</v>
      </c>
      <c r="K210" s="34">
        <v>29000</v>
      </c>
    </row>
    <row r="211" spans="1:11">
      <c r="A211" t="str">
        <f t="shared" si="3"/>
        <v>6/29/2010 - 5/30/2011Bell50</v>
      </c>
      <c r="B211" t="s">
        <v>60</v>
      </c>
      <c r="C211" s="33" t="s">
        <v>15</v>
      </c>
      <c r="D211" s="34">
        <v>19250</v>
      </c>
      <c r="E211" s="34">
        <v>22000</v>
      </c>
      <c r="F211" s="34">
        <v>24750</v>
      </c>
      <c r="G211" s="34">
        <v>27450</v>
      </c>
      <c r="H211" s="34">
        <v>29650</v>
      </c>
      <c r="I211" s="34">
        <v>31850</v>
      </c>
      <c r="J211" s="34">
        <v>34050</v>
      </c>
      <c r="K211" s="34">
        <v>36250</v>
      </c>
    </row>
    <row r="212" spans="1:11">
      <c r="A212" t="str">
        <f t="shared" si="3"/>
        <v>6/29/2010 - 5/30/2011Bell60</v>
      </c>
      <c r="B212" t="s">
        <v>60</v>
      </c>
      <c r="C212" s="33" t="s">
        <v>16</v>
      </c>
      <c r="D212" s="34">
        <v>23100</v>
      </c>
      <c r="E212" s="34">
        <v>26400</v>
      </c>
      <c r="F212" s="34">
        <v>29700</v>
      </c>
      <c r="G212" s="34">
        <v>32940</v>
      </c>
      <c r="H212" s="34">
        <v>35580</v>
      </c>
      <c r="I212" s="34">
        <v>38220</v>
      </c>
      <c r="J212" s="34">
        <v>40860</v>
      </c>
      <c r="K212" s="34">
        <v>43500</v>
      </c>
    </row>
    <row r="213" spans="1:11">
      <c r="A213" t="str">
        <f t="shared" si="3"/>
        <v>6/29/2010 - 5/30/2011Bell80</v>
      </c>
      <c r="B213" t="s">
        <v>60</v>
      </c>
      <c r="C213" s="33" t="s">
        <v>17</v>
      </c>
      <c r="D213" s="34">
        <v>30800</v>
      </c>
      <c r="E213" s="34">
        <v>35200</v>
      </c>
      <c r="F213" s="34">
        <v>39600</v>
      </c>
      <c r="G213" s="34">
        <v>43920</v>
      </c>
      <c r="H213" s="34">
        <v>47440</v>
      </c>
      <c r="I213" s="34">
        <v>50960</v>
      </c>
      <c r="J213" s="34">
        <v>54480</v>
      </c>
      <c r="K213" s="34">
        <v>58000</v>
      </c>
    </row>
    <row r="214" spans="1:11">
      <c r="A214" t="str">
        <f t="shared" si="3"/>
        <v>6/29/2010 - 5/30/2011Coryell30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6/29/2010 - 5/30/2011Coryell40</v>
      </c>
      <c r="B215" t="s">
        <v>61</v>
      </c>
      <c r="C215" s="33" t="s">
        <v>14</v>
      </c>
      <c r="D215" s="34">
        <v>15400</v>
      </c>
      <c r="E215" s="34">
        <v>17600</v>
      </c>
      <c r="F215" s="34">
        <v>19800</v>
      </c>
      <c r="G215" s="34">
        <v>21960</v>
      </c>
      <c r="H215" s="34">
        <v>23720</v>
      </c>
      <c r="I215" s="34">
        <v>25480</v>
      </c>
      <c r="J215" s="34">
        <v>27240</v>
      </c>
      <c r="K215" s="34">
        <v>29000</v>
      </c>
    </row>
    <row r="216" spans="1:11">
      <c r="A216" t="str">
        <f t="shared" si="3"/>
        <v>6/29/2010 - 5/30/2011Coryell50</v>
      </c>
      <c r="B216" t="s">
        <v>61</v>
      </c>
      <c r="C216" s="33" t="s">
        <v>15</v>
      </c>
      <c r="D216" s="34">
        <v>19250</v>
      </c>
      <c r="E216" s="34">
        <v>22000</v>
      </c>
      <c r="F216" s="34">
        <v>24750</v>
      </c>
      <c r="G216" s="34">
        <v>27450</v>
      </c>
      <c r="H216" s="34">
        <v>29650</v>
      </c>
      <c r="I216" s="34">
        <v>31850</v>
      </c>
      <c r="J216" s="34">
        <v>34050</v>
      </c>
      <c r="K216" s="34">
        <v>36250</v>
      </c>
    </row>
    <row r="217" spans="1:11">
      <c r="A217" t="str">
        <f t="shared" si="3"/>
        <v>6/29/2010 - 5/30/2011Coryell60</v>
      </c>
      <c r="B217" t="s">
        <v>61</v>
      </c>
      <c r="C217" s="33" t="s">
        <v>16</v>
      </c>
      <c r="D217" s="34">
        <v>23100</v>
      </c>
      <c r="E217" s="34">
        <v>26400</v>
      </c>
      <c r="F217" s="34">
        <v>29700</v>
      </c>
      <c r="G217" s="34">
        <v>32940</v>
      </c>
      <c r="H217" s="34">
        <v>35580</v>
      </c>
      <c r="I217" s="34">
        <v>38220</v>
      </c>
      <c r="J217" s="34">
        <v>40860</v>
      </c>
      <c r="K217" s="34">
        <v>43500</v>
      </c>
    </row>
    <row r="218" spans="1:11">
      <c r="A218" t="str">
        <f t="shared" si="3"/>
        <v>6/29/2010 - 5/30/2011Coryell80</v>
      </c>
      <c r="B218" t="s">
        <v>61</v>
      </c>
      <c r="C218" s="33" t="s">
        <v>17</v>
      </c>
      <c r="D218" s="34">
        <v>30800</v>
      </c>
      <c r="E218" s="34">
        <v>35200</v>
      </c>
      <c r="F218" s="34">
        <v>39600</v>
      </c>
      <c r="G218" s="34">
        <v>43920</v>
      </c>
      <c r="H218" s="34">
        <v>47440</v>
      </c>
      <c r="I218" s="34">
        <v>50960</v>
      </c>
      <c r="J218" s="34">
        <v>54480</v>
      </c>
      <c r="K218" s="34">
        <v>58000</v>
      </c>
    </row>
    <row r="219" spans="1:11">
      <c r="A219" t="str">
        <f t="shared" si="3"/>
        <v>6/29/2010 - 5/30/2011Webb30</v>
      </c>
      <c r="B219" s="32" t="s">
        <v>63</v>
      </c>
      <c r="C219" s="33" t="s">
        <v>13</v>
      </c>
      <c r="D219" s="34">
        <v>9780</v>
      </c>
      <c r="E219" s="34">
        <v>11160</v>
      </c>
      <c r="F219" s="34">
        <v>12570</v>
      </c>
      <c r="G219" s="34">
        <v>13950</v>
      </c>
      <c r="H219" s="34">
        <v>15090</v>
      </c>
      <c r="I219" s="34">
        <v>16200</v>
      </c>
      <c r="J219" s="34">
        <v>17310</v>
      </c>
      <c r="K219" s="34">
        <v>18420</v>
      </c>
    </row>
    <row r="220" spans="1:11">
      <c r="A220" t="str">
        <f t="shared" si="3"/>
        <v>6/29/2010 - 5/30/2011Webb40</v>
      </c>
      <c r="B220" t="s">
        <v>63</v>
      </c>
      <c r="C220" s="33" t="s">
        <v>14</v>
      </c>
      <c r="D220" s="34">
        <v>13040</v>
      </c>
      <c r="E220" s="34">
        <v>14880</v>
      </c>
      <c r="F220" s="34">
        <v>16760</v>
      </c>
      <c r="G220" s="34">
        <v>18600</v>
      </c>
      <c r="H220" s="34">
        <v>20120</v>
      </c>
      <c r="I220" s="34">
        <v>21600</v>
      </c>
      <c r="J220" s="34">
        <v>23080</v>
      </c>
      <c r="K220" s="34">
        <v>24560</v>
      </c>
    </row>
    <row r="221" spans="1:11">
      <c r="A221" t="str">
        <f t="shared" si="3"/>
        <v>6/29/2010 - 5/30/2011Webb50</v>
      </c>
      <c r="B221" t="s">
        <v>63</v>
      </c>
      <c r="C221" s="33" t="s">
        <v>15</v>
      </c>
      <c r="D221" s="34">
        <v>16300</v>
      </c>
      <c r="E221" s="34">
        <v>18600</v>
      </c>
      <c r="F221" s="34">
        <v>20950</v>
      </c>
      <c r="G221" s="34">
        <v>23250</v>
      </c>
      <c r="H221" s="34">
        <v>25150</v>
      </c>
      <c r="I221" s="34">
        <v>27000</v>
      </c>
      <c r="J221" s="34">
        <v>28850</v>
      </c>
      <c r="K221" s="34">
        <v>30700</v>
      </c>
    </row>
    <row r="222" spans="1:11">
      <c r="A222" t="str">
        <f t="shared" si="3"/>
        <v>6/29/2010 - 5/30/2011Webb60</v>
      </c>
      <c r="B222" t="s">
        <v>63</v>
      </c>
      <c r="C222" s="33" t="s">
        <v>16</v>
      </c>
      <c r="D222" s="34">
        <v>19560</v>
      </c>
      <c r="E222" s="34">
        <v>22320</v>
      </c>
      <c r="F222" s="34">
        <v>25140</v>
      </c>
      <c r="G222" s="34">
        <v>27900</v>
      </c>
      <c r="H222" s="34">
        <v>30180</v>
      </c>
      <c r="I222" s="34">
        <v>32400</v>
      </c>
      <c r="J222" s="34">
        <v>34620</v>
      </c>
      <c r="K222" s="34">
        <v>36840</v>
      </c>
    </row>
    <row r="223" spans="1:11">
      <c r="A223" t="str">
        <f t="shared" si="3"/>
        <v>6/29/2010 - 5/30/2011Webb80</v>
      </c>
      <c r="B223" t="s">
        <v>63</v>
      </c>
      <c r="C223" s="33" t="s">
        <v>17</v>
      </c>
      <c r="D223" s="34">
        <v>26080</v>
      </c>
      <c r="E223" s="34">
        <v>29760</v>
      </c>
      <c r="F223" s="34">
        <v>33520</v>
      </c>
      <c r="G223" s="34">
        <v>37200</v>
      </c>
      <c r="H223" s="34">
        <v>40240</v>
      </c>
      <c r="I223" s="34">
        <v>43200</v>
      </c>
      <c r="J223" s="34">
        <v>46160</v>
      </c>
      <c r="K223" s="34">
        <v>49120</v>
      </c>
    </row>
    <row r="224" spans="1:11">
      <c r="A224" t="str">
        <f t="shared" si="3"/>
        <v>6/29/2010 - 5/30/2011Gregg30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6/29/2010 - 5/30/2011Gregg40</v>
      </c>
      <c r="B225" t="s">
        <v>66</v>
      </c>
      <c r="C225" s="33" t="s">
        <v>14</v>
      </c>
      <c r="D225" s="34">
        <v>15280</v>
      </c>
      <c r="E225" s="34">
        <v>17440</v>
      </c>
      <c r="F225" s="34">
        <v>19640</v>
      </c>
      <c r="G225" s="34">
        <v>21800</v>
      </c>
      <c r="H225" s="34">
        <v>23560</v>
      </c>
      <c r="I225" s="34">
        <v>25320</v>
      </c>
      <c r="J225" s="34">
        <v>27040</v>
      </c>
      <c r="K225" s="34">
        <v>28800</v>
      </c>
    </row>
    <row r="226" spans="1:11">
      <c r="A226" t="str">
        <f t="shared" si="3"/>
        <v>6/29/2010 - 5/30/2011Gregg50</v>
      </c>
      <c r="B226" t="s">
        <v>66</v>
      </c>
      <c r="C226" s="33" t="s">
        <v>15</v>
      </c>
      <c r="D226" s="34">
        <v>19100</v>
      </c>
      <c r="E226" s="34">
        <v>21800</v>
      </c>
      <c r="F226" s="34">
        <v>24550</v>
      </c>
      <c r="G226" s="34">
        <v>27250</v>
      </c>
      <c r="H226" s="34">
        <v>29450</v>
      </c>
      <c r="I226" s="34">
        <v>31650</v>
      </c>
      <c r="J226" s="34">
        <v>33800</v>
      </c>
      <c r="K226" s="34">
        <v>36000</v>
      </c>
    </row>
    <row r="227" spans="1:11">
      <c r="A227" t="str">
        <f t="shared" si="3"/>
        <v>6/29/2010 - 5/30/2011Gregg60</v>
      </c>
      <c r="B227" t="s">
        <v>66</v>
      </c>
      <c r="C227" s="33" t="s">
        <v>16</v>
      </c>
      <c r="D227" s="34">
        <v>22920</v>
      </c>
      <c r="E227" s="34">
        <v>26160</v>
      </c>
      <c r="F227" s="34">
        <v>29460</v>
      </c>
      <c r="G227" s="34">
        <v>32700</v>
      </c>
      <c r="H227" s="34">
        <v>35340</v>
      </c>
      <c r="I227" s="34">
        <v>37980</v>
      </c>
      <c r="J227" s="34">
        <v>40560</v>
      </c>
      <c r="K227" s="34">
        <v>43200</v>
      </c>
    </row>
    <row r="228" spans="1:11">
      <c r="A228" t="str">
        <f t="shared" si="3"/>
        <v>6/29/2010 - 5/30/2011Gregg80</v>
      </c>
      <c r="B228" t="s">
        <v>66</v>
      </c>
      <c r="C228" s="33" t="s">
        <v>17</v>
      </c>
      <c r="D228" s="34">
        <v>30560</v>
      </c>
      <c r="E228" s="34">
        <v>34880</v>
      </c>
      <c r="F228" s="34">
        <v>39280</v>
      </c>
      <c r="G228" s="34">
        <v>43600</v>
      </c>
      <c r="H228" s="34">
        <v>47120</v>
      </c>
      <c r="I228" s="34">
        <v>50640</v>
      </c>
      <c r="J228" s="34">
        <v>54080</v>
      </c>
      <c r="K228" s="34">
        <v>57600</v>
      </c>
    </row>
    <row r="229" spans="1:11">
      <c r="A229" t="str">
        <f t="shared" si="3"/>
        <v>6/29/2010 - 5/30/2011Upshur30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6/29/2010 - 5/30/2011Upshur40</v>
      </c>
      <c r="B230" t="s">
        <v>67</v>
      </c>
      <c r="C230" s="33" t="s">
        <v>14</v>
      </c>
      <c r="D230" s="34">
        <v>15280</v>
      </c>
      <c r="E230" s="34">
        <v>17440</v>
      </c>
      <c r="F230" s="34">
        <v>19640</v>
      </c>
      <c r="G230" s="34">
        <v>21800</v>
      </c>
      <c r="H230" s="34">
        <v>23560</v>
      </c>
      <c r="I230" s="34">
        <v>25320</v>
      </c>
      <c r="J230" s="34">
        <v>27040</v>
      </c>
      <c r="K230" s="34">
        <v>28800</v>
      </c>
    </row>
    <row r="231" spans="1:11">
      <c r="A231" t="str">
        <f t="shared" si="3"/>
        <v>6/29/2010 - 5/30/2011Upshur50</v>
      </c>
      <c r="B231" t="s">
        <v>67</v>
      </c>
      <c r="C231" s="33" t="s">
        <v>15</v>
      </c>
      <c r="D231" s="34">
        <v>19100</v>
      </c>
      <c r="E231" s="34">
        <v>21800</v>
      </c>
      <c r="F231" s="34">
        <v>24550</v>
      </c>
      <c r="G231" s="34">
        <v>27250</v>
      </c>
      <c r="H231" s="34">
        <v>29450</v>
      </c>
      <c r="I231" s="34">
        <v>31650</v>
      </c>
      <c r="J231" s="34">
        <v>33800</v>
      </c>
      <c r="K231" s="34">
        <v>36000</v>
      </c>
    </row>
    <row r="232" spans="1:11">
      <c r="A232" t="str">
        <f t="shared" si="3"/>
        <v>6/29/2010 - 5/30/2011Upshur60</v>
      </c>
      <c r="B232" t="s">
        <v>67</v>
      </c>
      <c r="C232" s="33" t="s">
        <v>16</v>
      </c>
      <c r="D232" s="34">
        <v>22920</v>
      </c>
      <c r="E232" s="34">
        <v>26160</v>
      </c>
      <c r="F232" s="34">
        <v>29460</v>
      </c>
      <c r="G232" s="34">
        <v>32700</v>
      </c>
      <c r="H232" s="34">
        <v>35340</v>
      </c>
      <c r="I232" s="34">
        <v>37980</v>
      </c>
      <c r="J232" s="34">
        <v>40560</v>
      </c>
      <c r="K232" s="34">
        <v>43200</v>
      </c>
    </row>
    <row r="233" spans="1:11">
      <c r="A233" t="str">
        <f t="shared" si="3"/>
        <v>6/29/2010 - 5/30/2011Upshur80</v>
      </c>
      <c r="B233" t="s">
        <v>67</v>
      </c>
      <c r="C233" s="33" t="s">
        <v>17</v>
      </c>
      <c r="D233" s="34">
        <v>30560</v>
      </c>
      <c r="E233" s="34">
        <v>34880</v>
      </c>
      <c r="F233" s="34">
        <v>39280</v>
      </c>
      <c r="G233" s="34">
        <v>43600</v>
      </c>
      <c r="H233" s="34">
        <v>47120</v>
      </c>
      <c r="I233" s="34">
        <v>50640</v>
      </c>
      <c r="J233" s="34">
        <v>54080</v>
      </c>
      <c r="K233" s="34">
        <v>57600</v>
      </c>
    </row>
    <row r="234" spans="1:11">
      <c r="A234" t="str">
        <f t="shared" si="3"/>
        <v>6/29/2010 - 5/30/2011Crosby30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6/29/2010 - 5/30/2011Crosby40</v>
      </c>
      <c r="B235" t="s">
        <v>69</v>
      </c>
      <c r="C235" s="33" t="s">
        <v>14</v>
      </c>
      <c r="D235" s="34">
        <v>15320</v>
      </c>
      <c r="E235" s="34">
        <v>17480</v>
      </c>
      <c r="F235" s="34">
        <v>19680</v>
      </c>
      <c r="G235" s="34">
        <v>21840</v>
      </c>
      <c r="H235" s="34">
        <v>23600</v>
      </c>
      <c r="I235" s="34">
        <v>25360</v>
      </c>
      <c r="J235" s="34">
        <v>27120</v>
      </c>
      <c r="K235" s="34">
        <v>28840</v>
      </c>
    </row>
    <row r="236" spans="1:11">
      <c r="A236" t="str">
        <f t="shared" si="3"/>
        <v>6/29/2010 - 5/30/2011Crosby50</v>
      </c>
      <c r="B236" t="s">
        <v>69</v>
      </c>
      <c r="C236" s="33" t="s">
        <v>15</v>
      </c>
      <c r="D236" s="34">
        <v>19150</v>
      </c>
      <c r="E236" s="34">
        <v>21850</v>
      </c>
      <c r="F236" s="34">
        <v>24600</v>
      </c>
      <c r="G236" s="34">
        <v>27300</v>
      </c>
      <c r="H236" s="34">
        <v>29500</v>
      </c>
      <c r="I236" s="34">
        <v>31700</v>
      </c>
      <c r="J236" s="34">
        <v>33900</v>
      </c>
      <c r="K236" s="34">
        <v>36050</v>
      </c>
    </row>
    <row r="237" spans="1:11">
      <c r="A237" t="str">
        <f t="shared" si="3"/>
        <v>6/29/2010 - 5/30/2011Crosby60</v>
      </c>
      <c r="B237" t="s">
        <v>69</v>
      </c>
      <c r="C237" s="33" t="s">
        <v>16</v>
      </c>
      <c r="D237" s="34">
        <v>22980</v>
      </c>
      <c r="E237" s="34">
        <v>26220</v>
      </c>
      <c r="F237" s="34">
        <v>29520</v>
      </c>
      <c r="G237" s="34">
        <v>32760</v>
      </c>
      <c r="H237" s="34">
        <v>35400</v>
      </c>
      <c r="I237" s="34">
        <v>38040</v>
      </c>
      <c r="J237" s="34">
        <v>40680</v>
      </c>
      <c r="K237" s="34">
        <v>43260</v>
      </c>
    </row>
    <row r="238" spans="1:11">
      <c r="A238" t="str">
        <f t="shared" si="3"/>
        <v>6/29/2010 - 5/30/2011Crosby80</v>
      </c>
      <c r="B238" t="s">
        <v>69</v>
      </c>
      <c r="C238" s="33" t="s">
        <v>17</v>
      </c>
      <c r="D238" s="34">
        <v>30640</v>
      </c>
      <c r="E238" s="34">
        <v>34960</v>
      </c>
      <c r="F238" s="34">
        <v>39360</v>
      </c>
      <c r="G238" s="34">
        <v>43680</v>
      </c>
      <c r="H238" s="34">
        <v>47200</v>
      </c>
      <c r="I238" s="34">
        <v>50720</v>
      </c>
      <c r="J238" s="34">
        <v>54240</v>
      </c>
      <c r="K238" s="34">
        <v>57680</v>
      </c>
    </row>
    <row r="239" spans="1:11">
      <c r="A239" t="str">
        <f t="shared" si="3"/>
        <v>6/29/2010 - 5/30/2011Lubbock30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6/29/2010 - 5/30/2011Lubbock40</v>
      </c>
      <c r="B240" t="s">
        <v>68</v>
      </c>
      <c r="C240" s="33" t="s">
        <v>14</v>
      </c>
      <c r="D240" s="34">
        <v>15320</v>
      </c>
      <c r="E240" s="34">
        <v>17480</v>
      </c>
      <c r="F240" s="34">
        <v>19680</v>
      </c>
      <c r="G240" s="34">
        <v>21840</v>
      </c>
      <c r="H240" s="34">
        <v>23600</v>
      </c>
      <c r="I240" s="34">
        <v>25360</v>
      </c>
      <c r="J240" s="34">
        <v>27120</v>
      </c>
      <c r="K240" s="34">
        <v>28840</v>
      </c>
    </row>
    <row r="241" spans="1:11">
      <c r="A241" t="str">
        <f t="shared" si="3"/>
        <v>6/29/2010 - 5/30/2011Lubbock50</v>
      </c>
      <c r="B241" t="s">
        <v>68</v>
      </c>
      <c r="C241" s="33" t="s">
        <v>15</v>
      </c>
      <c r="D241" s="34">
        <v>19150</v>
      </c>
      <c r="E241" s="34">
        <v>21850</v>
      </c>
      <c r="F241" s="34">
        <v>24600</v>
      </c>
      <c r="G241" s="34">
        <v>27300</v>
      </c>
      <c r="H241" s="34">
        <v>29500</v>
      </c>
      <c r="I241" s="34">
        <v>31700</v>
      </c>
      <c r="J241" s="34">
        <v>33900</v>
      </c>
      <c r="K241" s="34">
        <v>36050</v>
      </c>
    </row>
    <row r="242" spans="1:11">
      <c r="A242" t="str">
        <f t="shared" si="3"/>
        <v>6/29/2010 - 5/30/2011Lubbock60</v>
      </c>
      <c r="B242" t="s">
        <v>68</v>
      </c>
      <c r="C242" s="33" t="s">
        <v>16</v>
      </c>
      <c r="D242" s="34">
        <v>22980</v>
      </c>
      <c r="E242" s="34">
        <v>26220</v>
      </c>
      <c r="F242" s="34">
        <v>29520</v>
      </c>
      <c r="G242" s="34">
        <v>32760</v>
      </c>
      <c r="H242" s="34">
        <v>35400</v>
      </c>
      <c r="I242" s="34">
        <v>38040</v>
      </c>
      <c r="J242" s="34">
        <v>40680</v>
      </c>
      <c r="K242" s="34">
        <v>43260</v>
      </c>
    </row>
    <row r="243" spans="1:11">
      <c r="A243" t="str">
        <f t="shared" si="3"/>
        <v>6/29/2010 - 5/30/2011Lubbock80</v>
      </c>
      <c r="B243" t="s">
        <v>68</v>
      </c>
      <c r="C243" s="33" t="s">
        <v>17</v>
      </c>
      <c r="D243" s="34">
        <v>30640</v>
      </c>
      <c r="E243" s="34">
        <v>34960</v>
      </c>
      <c r="F243" s="34">
        <v>39360</v>
      </c>
      <c r="G243" s="34">
        <v>43680</v>
      </c>
      <c r="H243" s="34">
        <v>47200</v>
      </c>
      <c r="I243" s="34">
        <v>50720</v>
      </c>
      <c r="J243" s="34">
        <v>54240</v>
      </c>
      <c r="K243" s="34">
        <v>57680</v>
      </c>
    </row>
    <row r="244" spans="1:11">
      <c r="A244" t="str">
        <f t="shared" si="3"/>
        <v>6/29/2010 - 5/30/2011Hidalgo30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6/29/2010 - 5/30/2011Hidalgo40</v>
      </c>
      <c r="B245" t="s">
        <v>70</v>
      </c>
      <c r="C245" s="33" t="s">
        <v>14</v>
      </c>
      <c r="D245" s="34">
        <v>13040</v>
      </c>
      <c r="E245" s="34">
        <v>14880</v>
      </c>
      <c r="F245" s="34">
        <v>16760</v>
      </c>
      <c r="G245" s="34">
        <v>18600</v>
      </c>
      <c r="H245" s="34">
        <v>20120</v>
      </c>
      <c r="I245" s="34">
        <v>21600</v>
      </c>
      <c r="J245" s="34">
        <v>23080</v>
      </c>
      <c r="K245" s="34">
        <v>24560</v>
      </c>
    </row>
    <row r="246" spans="1:11">
      <c r="A246" t="str">
        <f t="shared" si="3"/>
        <v>6/29/2010 - 5/30/2011Hidalgo50</v>
      </c>
      <c r="B246" t="s">
        <v>70</v>
      </c>
      <c r="C246" s="33" t="s">
        <v>15</v>
      </c>
      <c r="D246" s="34">
        <v>16300</v>
      </c>
      <c r="E246" s="34">
        <v>18600</v>
      </c>
      <c r="F246" s="34">
        <v>20950</v>
      </c>
      <c r="G246" s="34">
        <v>23250</v>
      </c>
      <c r="H246" s="34">
        <v>25150</v>
      </c>
      <c r="I246" s="34">
        <v>27000</v>
      </c>
      <c r="J246" s="34">
        <v>28850</v>
      </c>
      <c r="K246" s="34">
        <v>30700</v>
      </c>
    </row>
    <row r="247" spans="1:11">
      <c r="A247" t="str">
        <f t="shared" si="3"/>
        <v>6/29/2010 - 5/30/2011Hidalgo60</v>
      </c>
      <c r="B247" t="s">
        <v>70</v>
      </c>
      <c r="C247" s="33" t="s">
        <v>16</v>
      </c>
      <c r="D247" s="34">
        <v>19560</v>
      </c>
      <c r="E247" s="34">
        <v>22320</v>
      </c>
      <c r="F247" s="34">
        <v>25140</v>
      </c>
      <c r="G247" s="34">
        <v>27900</v>
      </c>
      <c r="H247" s="34">
        <v>30180</v>
      </c>
      <c r="I247" s="34">
        <v>32400</v>
      </c>
      <c r="J247" s="34">
        <v>34620</v>
      </c>
      <c r="K247" s="34">
        <v>36840</v>
      </c>
    </row>
    <row r="248" spans="1:11">
      <c r="A248" t="str">
        <f t="shared" si="3"/>
        <v>6/29/2010 - 5/30/2011Hidalgo80</v>
      </c>
      <c r="B248" t="s">
        <v>70</v>
      </c>
      <c r="C248" s="33" t="s">
        <v>17</v>
      </c>
      <c r="D248" s="34">
        <v>26080</v>
      </c>
      <c r="E248" s="34">
        <v>29760</v>
      </c>
      <c r="F248" s="34">
        <v>33520</v>
      </c>
      <c r="G248" s="34">
        <v>37200</v>
      </c>
      <c r="H248" s="34">
        <v>40240</v>
      </c>
      <c r="I248" s="34">
        <v>43200</v>
      </c>
      <c r="J248" s="34">
        <v>46160</v>
      </c>
      <c r="K248" s="34">
        <v>49120</v>
      </c>
    </row>
    <row r="249" spans="1:11">
      <c r="A249" t="str">
        <f t="shared" si="3"/>
        <v>6/29/2010 - 5/30/2011Midland30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6/29/2010 - 5/30/2011Midland40</v>
      </c>
      <c r="B250" t="s">
        <v>71</v>
      </c>
      <c r="C250" s="33" t="s">
        <v>14</v>
      </c>
      <c r="D250" s="34">
        <v>17640</v>
      </c>
      <c r="E250" s="34">
        <v>20160</v>
      </c>
      <c r="F250" s="34">
        <v>22680</v>
      </c>
      <c r="G250" s="34">
        <v>25200</v>
      </c>
      <c r="H250" s="34">
        <v>27240</v>
      </c>
      <c r="I250" s="34">
        <v>29240</v>
      </c>
      <c r="J250" s="34">
        <v>31280</v>
      </c>
      <c r="K250" s="34">
        <v>33280</v>
      </c>
    </row>
    <row r="251" spans="1:11">
      <c r="A251" t="str">
        <f t="shared" si="3"/>
        <v>6/29/2010 - 5/30/2011Midland50</v>
      </c>
      <c r="B251" t="s">
        <v>71</v>
      </c>
      <c r="C251" s="33" t="s">
        <v>15</v>
      </c>
      <c r="D251" s="34">
        <v>22050</v>
      </c>
      <c r="E251" s="34">
        <v>25200</v>
      </c>
      <c r="F251" s="34">
        <v>28350</v>
      </c>
      <c r="G251" s="34">
        <v>31500</v>
      </c>
      <c r="H251" s="34">
        <v>34050</v>
      </c>
      <c r="I251" s="34">
        <v>36550</v>
      </c>
      <c r="J251" s="34">
        <v>39100</v>
      </c>
      <c r="K251" s="34">
        <v>41600</v>
      </c>
    </row>
    <row r="252" spans="1:11">
      <c r="A252" t="str">
        <f t="shared" si="3"/>
        <v>6/29/2010 - 5/30/2011Midland60</v>
      </c>
      <c r="B252" t="s">
        <v>71</v>
      </c>
      <c r="C252" s="33" t="s">
        <v>16</v>
      </c>
      <c r="D252" s="34">
        <v>26460</v>
      </c>
      <c r="E252" s="34">
        <v>30240</v>
      </c>
      <c r="F252" s="34">
        <v>34020</v>
      </c>
      <c r="G252" s="34">
        <v>37800</v>
      </c>
      <c r="H252" s="34">
        <v>40860</v>
      </c>
      <c r="I252" s="34">
        <v>43860</v>
      </c>
      <c r="J252" s="34">
        <v>46920</v>
      </c>
      <c r="K252" s="34">
        <v>49920</v>
      </c>
    </row>
    <row r="253" spans="1:11">
      <c r="A253" t="str">
        <f t="shared" si="3"/>
        <v>6/29/2010 - 5/30/2011Midland80</v>
      </c>
      <c r="B253" t="s">
        <v>71</v>
      </c>
      <c r="C253" s="33" t="s">
        <v>17</v>
      </c>
      <c r="D253" s="34">
        <v>35280</v>
      </c>
      <c r="E253" s="34">
        <v>40320</v>
      </c>
      <c r="F253" s="34">
        <v>45360</v>
      </c>
      <c r="G253" s="34">
        <v>50400</v>
      </c>
      <c r="H253" s="34">
        <v>54480</v>
      </c>
      <c r="I253" s="34">
        <v>58480</v>
      </c>
      <c r="J253" s="34">
        <v>62560</v>
      </c>
      <c r="K253" s="34">
        <v>66560</v>
      </c>
    </row>
    <row r="254" spans="1:11">
      <c r="A254" t="str">
        <f t="shared" si="3"/>
        <v>6/29/2010 - 5/30/2011Ector30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6/29/2010 - 5/30/2011Ector40</v>
      </c>
      <c r="B255" t="s">
        <v>73</v>
      </c>
      <c r="C255" s="33" t="s">
        <v>14</v>
      </c>
      <c r="D255" s="34">
        <v>14400</v>
      </c>
      <c r="E255" s="34">
        <v>16480</v>
      </c>
      <c r="F255" s="34">
        <v>18520</v>
      </c>
      <c r="G255" s="34">
        <v>20560</v>
      </c>
      <c r="H255" s="34">
        <v>22240</v>
      </c>
      <c r="I255" s="34">
        <v>23880</v>
      </c>
      <c r="J255" s="34">
        <v>25520</v>
      </c>
      <c r="K255" s="34">
        <v>27160</v>
      </c>
    </row>
    <row r="256" spans="1:11">
      <c r="A256" t="str">
        <f t="shared" si="3"/>
        <v>6/29/2010 - 5/30/2011Ector50</v>
      </c>
      <c r="B256" t="s">
        <v>73</v>
      </c>
      <c r="C256" s="33" t="s">
        <v>15</v>
      </c>
      <c r="D256" s="34">
        <v>18000</v>
      </c>
      <c r="E256" s="34">
        <v>20600</v>
      </c>
      <c r="F256" s="34">
        <v>23150</v>
      </c>
      <c r="G256" s="34">
        <v>25700</v>
      </c>
      <c r="H256" s="34">
        <v>27800</v>
      </c>
      <c r="I256" s="34">
        <v>29850</v>
      </c>
      <c r="J256" s="34">
        <v>31900</v>
      </c>
      <c r="K256" s="34">
        <v>33950</v>
      </c>
    </row>
    <row r="257" spans="1:11">
      <c r="A257" t="str">
        <f t="shared" si="3"/>
        <v>6/29/2010 - 5/30/2011Ector60</v>
      </c>
      <c r="B257" t="s">
        <v>73</v>
      </c>
      <c r="C257" s="33" t="s">
        <v>16</v>
      </c>
      <c r="D257" s="34">
        <v>21600</v>
      </c>
      <c r="E257" s="34">
        <v>24720</v>
      </c>
      <c r="F257" s="34">
        <v>27780</v>
      </c>
      <c r="G257" s="34">
        <v>30840</v>
      </c>
      <c r="H257" s="34">
        <v>33360</v>
      </c>
      <c r="I257" s="34">
        <v>35820</v>
      </c>
      <c r="J257" s="34">
        <v>38280</v>
      </c>
      <c r="K257" s="34">
        <v>40740</v>
      </c>
    </row>
    <row r="258" spans="1:11">
      <c r="A258" t="str">
        <f t="shared" si="3"/>
        <v>6/29/2010 - 5/30/2011Ector80</v>
      </c>
      <c r="B258" t="s">
        <v>73</v>
      </c>
      <c r="C258" s="33" t="s">
        <v>17</v>
      </c>
      <c r="D258" s="34">
        <v>28800</v>
      </c>
      <c r="E258" s="34">
        <v>32960</v>
      </c>
      <c r="F258" s="34">
        <v>37040</v>
      </c>
      <c r="G258" s="34">
        <v>41120</v>
      </c>
      <c r="H258" s="34">
        <v>44480</v>
      </c>
      <c r="I258" s="34">
        <v>47760</v>
      </c>
      <c r="J258" s="34">
        <v>51040</v>
      </c>
      <c r="K258" s="34">
        <v>54320</v>
      </c>
    </row>
    <row r="259" spans="1:11">
      <c r="A259" t="str">
        <f t="shared" si="3"/>
        <v>6/29/2010 - 5/30/2011Irion30</v>
      </c>
      <c r="B259" s="32" t="s">
        <v>75</v>
      </c>
      <c r="C259" s="33" t="s">
        <v>13</v>
      </c>
      <c r="D259" s="34">
        <v>10890</v>
      </c>
      <c r="E259" s="34">
        <v>12450</v>
      </c>
      <c r="F259" s="34">
        <v>14010</v>
      </c>
      <c r="G259" s="34">
        <v>15540</v>
      </c>
      <c r="H259" s="34">
        <v>16800</v>
      </c>
      <c r="I259" s="34">
        <v>18030</v>
      </c>
      <c r="J259" s="34">
        <v>19290</v>
      </c>
      <c r="K259" s="34">
        <v>20520</v>
      </c>
    </row>
    <row r="260" spans="1:11">
      <c r="A260" t="str">
        <f t="shared" si="3"/>
        <v>6/29/2010 - 5/30/2011Irion40</v>
      </c>
      <c r="B260" t="s">
        <v>75</v>
      </c>
      <c r="C260" s="33" t="s">
        <v>14</v>
      </c>
      <c r="D260" s="34">
        <v>14520</v>
      </c>
      <c r="E260" s="34">
        <v>16600</v>
      </c>
      <c r="F260" s="34">
        <v>18680</v>
      </c>
      <c r="G260" s="34">
        <v>20720</v>
      </c>
      <c r="H260" s="34">
        <v>22400</v>
      </c>
      <c r="I260" s="34">
        <v>24040</v>
      </c>
      <c r="J260" s="34">
        <v>25720</v>
      </c>
      <c r="K260" s="34">
        <v>27360</v>
      </c>
    </row>
    <row r="261" spans="1:11">
      <c r="A261" t="str">
        <f t="shared" ref="A261:A324" si="4">CONCATENATE($B$1,B261,C261)</f>
        <v>6/29/2010 - 5/30/2011Irion50</v>
      </c>
      <c r="B261" t="s">
        <v>75</v>
      </c>
      <c r="C261" s="33" t="s">
        <v>15</v>
      </c>
      <c r="D261" s="34">
        <v>18150</v>
      </c>
      <c r="E261" s="34">
        <v>20750</v>
      </c>
      <c r="F261" s="34">
        <v>23350</v>
      </c>
      <c r="G261" s="34">
        <v>25900</v>
      </c>
      <c r="H261" s="34">
        <v>28000</v>
      </c>
      <c r="I261" s="34">
        <v>30050</v>
      </c>
      <c r="J261" s="34">
        <v>32150</v>
      </c>
      <c r="K261" s="34">
        <v>34200</v>
      </c>
    </row>
    <row r="262" spans="1:11">
      <c r="A262" t="str">
        <f t="shared" si="4"/>
        <v>6/29/2010 - 5/30/2011Irion60</v>
      </c>
      <c r="B262" t="s">
        <v>75</v>
      </c>
      <c r="C262" s="33" t="s">
        <v>16</v>
      </c>
      <c r="D262" s="34">
        <v>21780</v>
      </c>
      <c r="E262" s="34">
        <v>24900</v>
      </c>
      <c r="F262" s="34">
        <v>28020</v>
      </c>
      <c r="G262" s="34">
        <v>31080</v>
      </c>
      <c r="H262" s="34">
        <v>33600</v>
      </c>
      <c r="I262" s="34">
        <v>36060</v>
      </c>
      <c r="J262" s="34">
        <v>38580</v>
      </c>
      <c r="K262" s="34">
        <v>41040</v>
      </c>
    </row>
    <row r="263" spans="1:11">
      <c r="A263" t="str">
        <f t="shared" si="4"/>
        <v>6/29/2010 - 5/30/2011Irion80</v>
      </c>
      <c r="B263" t="s">
        <v>75</v>
      </c>
      <c r="C263" s="33" t="s">
        <v>17</v>
      </c>
      <c r="D263" s="34">
        <v>29040</v>
      </c>
      <c r="E263" s="34">
        <v>33200</v>
      </c>
      <c r="F263" s="34">
        <v>37360</v>
      </c>
      <c r="G263" s="34">
        <v>41440</v>
      </c>
      <c r="H263" s="34">
        <v>44800</v>
      </c>
      <c r="I263" s="34">
        <v>48080</v>
      </c>
      <c r="J263" s="34">
        <v>51440</v>
      </c>
      <c r="K263" s="34">
        <v>54720</v>
      </c>
    </row>
    <row r="264" spans="1:11">
      <c r="A264" t="str">
        <f t="shared" si="4"/>
        <v>6/29/2010 - 5/30/2011Tom Green30</v>
      </c>
      <c r="B264" s="32" t="s">
        <v>76</v>
      </c>
      <c r="C264" s="33" t="s">
        <v>13</v>
      </c>
      <c r="D264" s="34">
        <v>10890</v>
      </c>
      <c r="E264" s="34">
        <v>12450</v>
      </c>
      <c r="F264" s="34">
        <v>14010</v>
      </c>
      <c r="G264" s="34">
        <v>15540</v>
      </c>
      <c r="H264" s="34">
        <v>16800</v>
      </c>
      <c r="I264" s="34">
        <v>18030</v>
      </c>
      <c r="J264" s="34">
        <v>19290</v>
      </c>
      <c r="K264" s="34">
        <v>20520</v>
      </c>
    </row>
    <row r="265" spans="1:11">
      <c r="A265" t="str">
        <f t="shared" si="4"/>
        <v>6/29/2010 - 5/30/2011Tom Green40</v>
      </c>
      <c r="B265" t="s">
        <v>76</v>
      </c>
      <c r="C265" s="33" t="s">
        <v>14</v>
      </c>
      <c r="D265" s="34">
        <v>14520</v>
      </c>
      <c r="E265" s="34">
        <v>16600</v>
      </c>
      <c r="F265" s="34">
        <v>18680</v>
      </c>
      <c r="G265" s="34">
        <v>20720</v>
      </c>
      <c r="H265" s="34">
        <v>22400</v>
      </c>
      <c r="I265" s="34">
        <v>24040</v>
      </c>
      <c r="J265" s="34">
        <v>25720</v>
      </c>
      <c r="K265" s="34">
        <v>27360</v>
      </c>
    </row>
    <row r="266" spans="1:11">
      <c r="A266" t="str">
        <f t="shared" si="4"/>
        <v>6/29/2010 - 5/30/2011Tom Green50</v>
      </c>
      <c r="B266" t="s">
        <v>76</v>
      </c>
      <c r="C266" s="33" t="s">
        <v>15</v>
      </c>
      <c r="D266" s="34">
        <v>18150</v>
      </c>
      <c r="E266" s="34">
        <v>20750</v>
      </c>
      <c r="F266" s="34">
        <v>23350</v>
      </c>
      <c r="G266" s="34">
        <v>25900</v>
      </c>
      <c r="H266" s="34">
        <v>28000</v>
      </c>
      <c r="I266" s="34">
        <v>30050</v>
      </c>
      <c r="J266" s="34">
        <v>32150</v>
      </c>
      <c r="K266" s="34">
        <v>34200</v>
      </c>
    </row>
    <row r="267" spans="1:11">
      <c r="A267" t="str">
        <f t="shared" si="4"/>
        <v>6/29/2010 - 5/30/2011Tom Green60</v>
      </c>
      <c r="B267" t="s">
        <v>76</v>
      </c>
      <c r="C267" s="33" t="s">
        <v>16</v>
      </c>
      <c r="D267" s="34">
        <v>21780</v>
      </c>
      <c r="E267" s="34">
        <v>24900</v>
      </c>
      <c r="F267" s="34">
        <v>28020</v>
      </c>
      <c r="G267" s="34">
        <v>31080</v>
      </c>
      <c r="H267" s="34">
        <v>33600</v>
      </c>
      <c r="I267" s="34">
        <v>36060</v>
      </c>
      <c r="J267" s="34">
        <v>38580</v>
      </c>
      <c r="K267" s="34">
        <v>41040</v>
      </c>
    </row>
    <row r="268" spans="1:11">
      <c r="A268" t="str">
        <f t="shared" si="4"/>
        <v>6/29/2010 - 5/30/2011Tom Green80</v>
      </c>
      <c r="B268" t="s">
        <v>76</v>
      </c>
      <c r="C268" s="33" t="s">
        <v>17</v>
      </c>
      <c r="D268" s="34">
        <v>29040</v>
      </c>
      <c r="E268" s="34">
        <v>33200</v>
      </c>
      <c r="F268" s="34">
        <v>37360</v>
      </c>
      <c r="G268" s="34">
        <v>41440</v>
      </c>
      <c r="H268" s="34">
        <v>44800</v>
      </c>
      <c r="I268" s="34">
        <v>48080</v>
      </c>
      <c r="J268" s="34">
        <v>51440</v>
      </c>
      <c r="K268" s="34">
        <v>54720</v>
      </c>
    </row>
    <row r="269" spans="1:11">
      <c r="A269" t="str">
        <f t="shared" si="4"/>
        <v>6/29/2010 - 5/30/2011Bandera30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6/29/2010 - 5/30/2011Bandera40</v>
      </c>
      <c r="B270" t="s">
        <v>78</v>
      </c>
      <c r="C270" s="33" t="s">
        <v>14</v>
      </c>
      <c r="D270" s="34">
        <v>16200</v>
      </c>
      <c r="E270" s="34">
        <v>18520</v>
      </c>
      <c r="F270" s="34">
        <v>20840</v>
      </c>
      <c r="G270" s="34">
        <v>23120</v>
      </c>
      <c r="H270" s="34">
        <v>25000</v>
      </c>
      <c r="I270" s="34">
        <v>26840</v>
      </c>
      <c r="J270" s="34">
        <v>28680</v>
      </c>
      <c r="K270" s="34">
        <v>30520</v>
      </c>
    </row>
    <row r="271" spans="1:11">
      <c r="A271" t="str">
        <f t="shared" si="4"/>
        <v>6/29/2010 - 5/30/2011Bandera50</v>
      </c>
      <c r="B271" t="s">
        <v>78</v>
      </c>
      <c r="C271" s="33" t="s">
        <v>15</v>
      </c>
      <c r="D271" s="34">
        <v>20250</v>
      </c>
      <c r="E271" s="34">
        <v>23150</v>
      </c>
      <c r="F271" s="34">
        <v>26050</v>
      </c>
      <c r="G271" s="34">
        <v>28900</v>
      </c>
      <c r="H271" s="34">
        <v>31250</v>
      </c>
      <c r="I271" s="34">
        <v>33550</v>
      </c>
      <c r="J271" s="34">
        <v>35850</v>
      </c>
      <c r="K271" s="34">
        <v>38150</v>
      </c>
    </row>
    <row r="272" spans="1:11">
      <c r="A272" t="str">
        <f t="shared" si="4"/>
        <v>6/29/2010 - 5/30/2011Bandera60</v>
      </c>
      <c r="B272" t="s">
        <v>78</v>
      </c>
      <c r="C272" s="33" t="s">
        <v>16</v>
      </c>
      <c r="D272" s="34">
        <v>24300</v>
      </c>
      <c r="E272" s="34">
        <v>27780</v>
      </c>
      <c r="F272" s="34">
        <v>31260</v>
      </c>
      <c r="G272" s="34">
        <v>34680</v>
      </c>
      <c r="H272" s="34">
        <v>37500</v>
      </c>
      <c r="I272" s="34">
        <v>40260</v>
      </c>
      <c r="J272" s="34">
        <v>43020</v>
      </c>
      <c r="K272" s="34">
        <v>45780</v>
      </c>
    </row>
    <row r="273" spans="1:11">
      <c r="A273" t="str">
        <f t="shared" si="4"/>
        <v>6/29/2010 - 5/30/2011Bandera80</v>
      </c>
      <c r="B273" t="s">
        <v>78</v>
      </c>
      <c r="C273" s="33" t="s">
        <v>17</v>
      </c>
      <c r="D273" s="34">
        <v>32400</v>
      </c>
      <c r="E273" s="34">
        <v>37040</v>
      </c>
      <c r="F273" s="34">
        <v>41680</v>
      </c>
      <c r="G273" s="34">
        <v>46240</v>
      </c>
      <c r="H273" s="34">
        <v>50000</v>
      </c>
      <c r="I273" s="34">
        <v>53680</v>
      </c>
      <c r="J273" s="34">
        <v>57360</v>
      </c>
      <c r="K273" s="34">
        <v>61040</v>
      </c>
    </row>
    <row r="274" spans="1:11">
      <c r="A274" t="str">
        <f t="shared" si="4"/>
        <v>6/29/2010 - 5/30/2011Bexar30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6/29/2010 - 5/30/2011Bexar40</v>
      </c>
      <c r="B275" t="s">
        <v>79</v>
      </c>
      <c r="C275" s="33" t="s">
        <v>14</v>
      </c>
      <c r="D275" s="34">
        <v>16200</v>
      </c>
      <c r="E275" s="34">
        <v>18520</v>
      </c>
      <c r="F275" s="34">
        <v>20840</v>
      </c>
      <c r="G275" s="34">
        <v>23120</v>
      </c>
      <c r="H275" s="34">
        <v>25000</v>
      </c>
      <c r="I275" s="34">
        <v>26840</v>
      </c>
      <c r="J275" s="34">
        <v>28680</v>
      </c>
      <c r="K275" s="34">
        <v>30520</v>
      </c>
    </row>
    <row r="276" spans="1:11">
      <c r="A276" t="str">
        <f t="shared" si="4"/>
        <v>6/29/2010 - 5/30/2011Bexar50</v>
      </c>
      <c r="B276" t="s">
        <v>79</v>
      </c>
      <c r="C276" s="33" t="s">
        <v>15</v>
      </c>
      <c r="D276" s="34">
        <v>20250</v>
      </c>
      <c r="E276" s="34">
        <v>23150</v>
      </c>
      <c r="F276" s="34">
        <v>26050</v>
      </c>
      <c r="G276" s="34">
        <v>28900</v>
      </c>
      <c r="H276" s="34">
        <v>31250</v>
      </c>
      <c r="I276" s="34">
        <v>33550</v>
      </c>
      <c r="J276" s="34">
        <v>35850</v>
      </c>
      <c r="K276" s="34">
        <v>38150</v>
      </c>
    </row>
    <row r="277" spans="1:11">
      <c r="A277" t="str">
        <f t="shared" si="4"/>
        <v>6/29/2010 - 5/30/2011Bexar60</v>
      </c>
      <c r="B277" t="s">
        <v>79</v>
      </c>
      <c r="C277" s="33" t="s">
        <v>16</v>
      </c>
      <c r="D277" s="34">
        <v>24300</v>
      </c>
      <c r="E277" s="34">
        <v>27780</v>
      </c>
      <c r="F277" s="34">
        <v>31260</v>
      </c>
      <c r="G277" s="34">
        <v>34680</v>
      </c>
      <c r="H277" s="34">
        <v>37500</v>
      </c>
      <c r="I277" s="34">
        <v>40260</v>
      </c>
      <c r="J277" s="34">
        <v>43020</v>
      </c>
      <c r="K277" s="34">
        <v>45780</v>
      </c>
    </row>
    <row r="278" spans="1:11">
      <c r="A278" t="str">
        <f t="shared" si="4"/>
        <v>6/29/2010 - 5/30/2011Bexar80</v>
      </c>
      <c r="B278" t="s">
        <v>79</v>
      </c>
      <c r="C278" s="33" t="s">
        <v>17</v>
      </c>
      <c r="D278" s="34">
        <v>32400</v>
      </c>
      <c r="E278" s="34">
        <v>37040</v>
      </c>
      <c r="F278" s="34">
        <v>41680</v>
      </c>
      <c r="G278" s="34">
        <v>46240</v>
      </c>
      <c r="H278" s="34">
        <v>50000</v>
      </c>
      <c r="I278" s="34">
        <v>53680</v>
      </c>
      <c r="J278" s="34">
        <v>57360</v>
      </c>
      <c r="K278" s="34">
        <v>61040</v>
      </c>
    </row>
    <row r="279" spans="1:11">
      <c r="A279" t="str">
        <f t="shared" si="4"/>
        <v>6/29/2010 - 5/30/2011Comal30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6/29/2010 - 5/30/2011Comal40</v>
      </c>
      <c r="B280" t="s">
        <v>80</v>
      </c>
      <c r="C280" s="33" t="s">
        <v>14</v>
      </c>
      <c r="D280" s="34">
        <v>16200</v>
      </c>
      <c r="E280" s="34">
        <v>18520</v>
      </c>
      <c r="F280" s="34">
        <v>20840</v>
      </c>
      <c r="G280" s="34">
        <v>23120</v>
      </c>
      <c r="H280" s="34">
        <v>25000</v>
      </c>
      <c r="I280" s="34">
        <v>26840</v>
      </c>
      <c r="J280" s="34">
        <v>28680</v>
      </c>
      <c r="K280" s="34">
        <v>30520</v>
      </c>
    </row>
    <row r="281" spans="1:11">
      <c r="A281" t="str">
        <f t="shared" si="4"/>
        <v>6/29/2010 - 5/30/2011Comal50</v>
      </c>
      <c r="B281" t="s">
        <v>80</v>
      </c>
      <c r="C281" s="33" t="s">
        <v>15</v>
      </c>
      <c r="D281" s="34">
        <v>20250</v>
      </c>
      <c r="E281" s="34">
        <v>23150</v>
      </c>
      <c r="F281" s="34">
        <v>26050</v>
      </c>
      <c r="G281" s="34">
        <v>28900</v>
      </c>
      <c r="H281" s="34">
        <v>31250</v>
      </c>
      <c r="I281" s="34">
        <v>33550</v>
      </c>
      <c r="J281" s="34">
        <v>35850</v>
      </c>
      <c r="K281" s="34">
        <v>38150</v>
      </c>
    </row>
    <row r="282" spans="1:11">
      <c r="A282" t="str">
        <f t="shared" si="4"/>
        <v>6/29/2010 - 5/30/2011Comal60</v>
      </c>
      <c r="B282" t="s">
        <v>80</v>
      </c>
      <c r="C282" s="33" t="s">
        <v>16</v>
      </c>
      <c r="D282" s="34">
        <v>24300</v>
      </c>
      <c r="E282" s="34">
        <v>27780</v>
      </c>
      <c r="F282" s="34">
        <v>31260</v>
      </c>
      <c r="G282" s="34">
        <v>34680</v>
      </c>
      <c r="H282" s="34">
        <v>37500</v>
      </c>
      <c r="I282" s="34">
        <v>40260</v>
      </c>
      <c r="J282" s="34">
        <v>43020</v>
      </c>
      <c r="K282" s="34">
        <v>45780</v>
      </c>
    </row>
    <row r="283" spans="1:11">
      <c r="A283" t="str">
        <f t="shared" si="4"/>
        <v>6/29/2010 - 5/30/2011Comal80</v>
      </c>
      <c r="B283" t="s">
        <v>80</v>
      </c>
      <c r="C283" s="33" t="s">
        <v>17</v>
      </c>
      <c r="D283" s="34">
        <v>32400</v>
      </c>
      <c r="E283" s="34">
        <v>37040</v>
      </c>
      <c r="F283" s="34">
        <v>41680</v>
      </c>
      <c r="G283" s="34">
        <v>46240</v>
      </c>
      <c r="H283" s="34">
        <v>50000</v>
      </c>
      <c r="I283" s="34">
        <v>53680</v>
      </c>
      <c r="J283" s="34">
        <v>57360</v>
      </c>
      <c r="K283" s="34">
        <v>61040</v>
      </c>
    </row>
    <row r="284" spans="1:11">
      <c r="A284" t="str">
        <f t="shared" si="4"/>
        <v>6/29/2010 - 5/30/2011Guadalupe30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6/29/2010 - 5/30/2011Guadalupe40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6/29/2010 - 5/30/2011Guadalupe50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6/29/2010 - 5/30/2011Guadalupe60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6/29/2010 - 5/30/2011Guadalupe80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6/29/2010 - 5/30/2011Wilson30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6/29/2010 - 5/30/2011Wilson40</v>
      </c>
      <c r="B290" t="s">
        <v>82</v>
      </c>
      <c r="C290" s="33" t="s">
        <v>14</v>
      </c>
      <c r="D290" s="34">
        <v>16200</v>
      </c>
      <c r="E290" s="34">
        <v>18520</v>
      </c>
      <c r="F290" s="34">
        <v>20840</v>
      </c>
      <c r="G290" s="34">
        <v>23120</v>
      </c>
      <c r="H290" s="34">
        <v>25000</v>
      </c>
      <c r="I290" s="34">
        <v>26840</v>
      </c>
      <c r="J290" s="34">
        <v>28680</v>
      </c>
      <c r="K290" s="34">
        <v>30520</v>
      </c>
    </row>
    <row r="291" spans="1:11">
      <c r="A291" t="str">
        <f t="shared" si="4"/>
        <v>6/29/2010 - 5/30/2011Wilson50</v>
      </c>
      <c r="B291" t="s">
        <v>82</v>
      </c>
      <c r="C291" s="33" t="s">
        <v>15</v>
      </c>
      <c r="D291" s="34">
        <v>20250</v>
      </c>
      <c r="E291" s="34">
        <v>23150</v>
      </c>
      <c r="F291" s="34">
        <v>26050</v>
      </c>
      <c r="G291" s="34">
        <v>28900</v>
      </c>
      <c r="H291" s="34">
        <v>31250</v>
      </c>
      <c r="I291" s="34">
        <v>33550</v>
      </c>
      <c r="J291" s="34">
        <v>35850</v>
      </c>
      <c r="K291" s="34">
        <v>38150</v>
      </c>
    </row>
    <row r="292" spans="1:11">
      <c r="A292" t="str">
        <f t="shared" si="4"/>
        <v>6/29/2010 - 5/30/2011Wilson60</v>
      </c>
      <c r="B292" t="s">
        <v>82</v>
      </c>
      <c r="C292" s="33" t="s">
        <v>16</v>
      </c>
      <c r="D292" s="34">
        <v>24300</v>
      </c>
      <c r="E292" s="34">
        <v>27780</v>
      </c>
      <c r="F292" s="34">
        <v>31260</v>
      </c>
      <c r="G292" s="34">
        <v>34680</v>
      </c>
      <c r="H292" s="34">
        <v>37500</v>
      </c>
      <c r="I292" s="34">
        <v>40260</v>
      </c>
      <c r="J292" s="34">
        <v>43020</v>
      </c>
      <c r="K292" s="34">
        <v>45780</v>
      </c>
    </row>
    <row r="293" spans="1:11">
      <c r="A293" t="str">
        <f t="shared" si="4"/>
        <v>6/29/2010 - 5/30/2011Wilson80</v>
      </c>
      <c r="B293" t="s">
        <v>82</v>
      </c>
      <c r="C293" s="33" t="s">
        <v>17</v>
      </c>
      <c r="D293" s="34">
        <v>32400</v>
      </c>
      <c r="E293" s="34">
        <v>37040</v>
      </c>
      <c r="F293" s="34">
        <v>41680</v>
      </c>
      <c r="G293" s="34">
        <v>46240</v>
      </c>
      <c r="H293" s="34">
        <v>50000</v>
      </c>
      <c r="I293" s="34">
        <v>53680</v>
      </c>
      <c r="J293" s="34">
        <v>57360</v>
      </c>
      <c r="K293" s="34">
        <v>61040</v>
      </c>
    </row>
    <row r="294" spans="1:11">
      <c r="A294" t="str">
        <f t="shared" si="4"/>
        <v>6/29/2010 - 5/30/2011Grayson30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6/29/2010 - 5/30/2011Grayson40</v>
      </c>
      <c r="B295" t="s">
        <v>83</v>
      </c>
      <c r="C295" s="33" t="s">
        <v>14</v>
      </c>
      <c r="D295" s="34">
        <v>16160</v>
      </c>
      <c r="E295" s="34">
        <v>18440</v>
      </c>
      <c r="F295" s="34">
        <v>20760</v>
      </c>
      <c r="G295" s="34">
        <v>23040</v>
      </c>
      <c r="H295" s="34">
        <v>24920</v>
      </c>
      <c r="I295" s="34">
        <v>26760</v>
      </c>
      <c r="J295" s="34">
        <v>28600</v>
      </c>
      <c r="K295" s="34">
        <v>30440</v>
      </c>
    </row>
    <row r="296" spans="1:11">
      <c r="A296" t="str">
        <f t="shared" si="4"/>
        <v>6/29/2010 - 5/30/2011Grayson50</v>
      </c>
      <c r="B296" t="s">
        <v>83</v>
      </c>
      <c r="C296" s="33" t="s">
        <v>15</v>
      </c>
      <c r="D296" s="34">
        <v>20200</v>
      </c>
      <c r="E296" s="34">
        <v>23050</v>
      </c>
      <c r="F296" s="34">
        <v>25950</v>
      </c>
      <c r="G296" s="34">
        <v>28800</v>
      </c>
      <c r="H296" s="34">
        <v>31150</v>
      </c>
      <c r="I296" s="34">
        <v>33450</v>
      </c>
      <c r="J296" s="34">
        <v>35750</v>
      </c>
      <c r="K296" s="34">
        <v>38050</v>
      </c>
    </row>
    <row r="297" spans="1:11">
      <c r="A297" t="str">
        <f t="shared" si="4"/>
        <v>6/29/2010 - 5/30/2011Grayson60</v>
      </c>
      <c r="B297" t="s">
        <v>83</v>
      </c>
      <c r="C297" s="33" t="s">
        <v>16</v>
      </c>
      <c r="D297" s="34">
        <v>24240</v>
      </c>
      <c r="E297" s="34">
        <v>27660</v>
      </c>
      <c r="F297" s="34">
        <v>31140</v>
      </c>
      <c r="G297" s="34">
        <v>34560</v>
      </c>
      <c r="H297" s="34">
        <v>37380</v>
      </c>
      <c r="I297" s="34">
        <v>40140</v>
      </c>
      <c r="J297" s="34">
        <v>42900</v>
      </c>
      <c r="K297" s="34">
        <v>45660</v>
      </c>
    </row>
    <row r="298" spans="1:11">
      <c r="A298" t="str">
        <f t="shared" si="4"/>
        <v>6/29/2010 - 5/30/2011Grayson80</v>
      </c>
      <c r="B298" t="s">
        <v>83</v>
      </c>
      <c r="C298" s="33" t="s">
        <v>17</v>
      </c>
      <c r="D298" s="34">
        <v>32320</v>
      </c>
      <c r="E298" s="34">
        <v>36880</v>
      </c>
      <c r="F298" s="34">
        <v>41520</v>
      </c>
      <c r="G298" s="34">
        <v>46080</v>
      </c>
      <c r="H298" s="34">
        <v>49840</v>
      </c>
      <c r="I298" s="34">
        <v>53520</v>
      </c>
      <c r="J298" s="34">
        <v>57200</v>
      </c>
      <c r="K298" s="34">
        <v>60880</v>
      </c>
    </row>
    <row r="299" spans="1:11">
      <c r="A299" t="str">
        <f t="shared" si="4"/>
        <v>6/29/2010 - 5/30/2011Bowie30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6/29/2010 - 5/30/2011Bowie40</v>
      </c>
      <c r="B300" t="s">
        <v>84</v>
      </c>
      <c r="C300" s="33" t="s">
        <v>14</v>
      </c>
      <c r="D300" s="34">
        <v>14200</v>
      </c>
      <c r="E300" s="34">
        <v>16240</v>
      </c>
      <c r="F300" s="34">
        <v>18280</v>
      </c>
      <c r="G300" s="34">
        <v>20280</v>
      </c>
      <c r="H300" s="34">
        <v>21920</v>
      </c>
      <c r="I300" s="34">
        <v>23560</v>
      </c>
      <c r="J300" s="34">
        <v>25160</v>
      </c>
      <c r="K300" s="34">
        <v>26800</v>
      </c>
    </row>
    <row r="301" spans="1:11">
      <c r="A301" t="str">
        <f t="shared" si="4"/>
        <v>6/29/2010 - 5/30/2011Bowie50</v>
      </c>
      <c r="B301" t="s">
        <v>84</v>
      </c>
      <c r="C301" s="33" t="s">
        <v>15</v>
      </c>
      <c r="D301" s="34">
        <v>17750</v>
      </c>
      <c r="E301" s="34">
        <v>20300</v>
      </c>
      <c r="F301" s="34">
        <v>22850</v>
      </c>
      <c r="G301" s="34">
        <v>25350</v>
      </c>
      <c r="H301" s="34">
        <v>27400</v>
      </c>
      <c r="I301" s="34">
        <v>29450</v>
      </c>
      <c r="J301" s="34">
        <v>31450</v>
      </c>
      <c r="K301" s="34">
        <v>33500</v>
      </c>
    </row>
    <row r="302" spans="1:11">
      <c r="A302" t="str">
        <f t="shared" si="4"/>
        <v>6/29/2010 - 5/30/2011Bowie60</v>
      </c>
      <c r="B302" t="s">
        <v>84</v>
      </c>
      <c r="C302" s="33" t="s">
        <v>16</v>
      </c>
      <c r="D302" s="34">
        <v>21300</v>
      </c>
      <c r="E302" s="34">
        <v>24360</v>
      </c>
      <c r="F302" s="34">
        <v>27420</v>
      </c>
      <c r="G302" s="34">
        <v>30420</v>
      </c>
      <c r="H302" s="34">
        <v>32880</v>
      </c>
      <c r="I302" s="34">
        <v>35340</v>
      </c>
      <c r="J302" s="34">
        <v>37740</v>
      </c>
      <c r="K302" s="34">
        <v>40200</v>
      </c>
    </row>
    <row r="303" spans="1:11">
      <c r="A303" t="str">
        <f t="shared" si="4"/>
        <v>6/29/2010 - 5/30/2011Bowie80</v>
      </c>
      <c r="B303" t="s">
        <v>84</v>
      </c>
      <c r="C303" s="33" t="s">
        <v>17</v>
      </c>
      <c r="D303" s="34">
        <v>28400</v>
      </c>
      <c r="E303" s="34">
        <v>32480</v>
      </c>
      <c r="F303" s="34">
        <v>36560</v>
      </c>
      <c r="G303" s="34">
        <v>40560</v>
      </c>
      <c r="H303" s="34">
        <v>43840</v>
      </c>
      <c r="I303" s="34">
        <v>47120</v>
      </c>
      <c r="J303" s="34">
        <v>50320</v>
      </c>
      <c r="K303" s="34">
        <v>53600</v>
      </c>
    </row>
    <row r="304" spans="1:11">
      <c r="A304" t="str">
        <f t="shared" si="4"/>
        <v>6/29/2010 - 5/30/2011Smith30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6/29/2010 - 5/30/2011Smith40</v>
      </c>
      <c r="B305" t="s">
        <v>86</v>
      </c>
      <c r="C305" s="33" t="s">
        <v>14</v>
      </c>
      <c r="D305" s="34">
        <v>15760</v>
      </c>
      <c r="E305" s="34">
        <v>18000</v>
      </c>
      <c r="F305" s="34">
        <v>20240</v>
      </c>
      <c r="G305" s="34">
        <v>22480</v>
      </c>
      <c r="H305" s="34">
        <v>24280</v>
      </c>
      <c r="I305" s="34">
        <v>26080</v>
      </c>
      <c r="J305" s="34">
        <v>27880</v>
      </c>
      <c r="K305" s="34">
        <v>29680</v>
      </c>
    </row>
    <row r="306" spans="1:11">
      <c r="A306" t="str">
        <f t="shared" si="4"/>
        <v>6/29/2010 - 5/30/2011Smith50</v>
      </c>
      <c r="B306" t="s">
        <v>86</v>
      </c>
      <c r="C306" s="33" t="s">
        <v>15</v>
      </c>
      <c r="D306" s="34">
        <v>19700</v>
      </c>
      <c r="E306" s="34">
        <v>22500</v>
      </c>
      <c r="F306" s="34">
        <v>25300</v>
      </c>
      <c r="G306" s="34">
        <v>28100</v>
      </c>
      <c r="H306" s="34">
        <v>30350</v>
      </c>
      <c r="I306" s="34">
        <v>32600</v>
      </c>
      <c r="J306" s="34">
        <v>34850</v>
      </c>
      <c r="K306" s="34">
        <v>37100</v>
      </c>
    </row>
    <row r="307" spans="1:11">
      <c r="A307" t="str">
        <f t="shared" si="4"/>
        <v>6/29/2010 - 5/30/2011Smith60</v>
      </c>
      <c r="B307" t="s">
        <v>86</v>
      </c>
      <c r="C307" s="33" t="s">
        <v>16</v>
      </c>
      <c r="D307" s="34">
        <v>23640</v>
      </c>
      <c r="E307" s="34">
        <v>27000</v>
      </c>
      <c r="F307" s="34">
        <v>30360</v>
      </c>
      <c r="G307" s="34">
        <v>33720</v>
      </c>
      <c r="H307" s="34">
        <v>36420</v>
      </c>
      <c r="I307" s="34">
        <v>39120</v>
      </c>
      <c r="J307" s="34">
        <v>41820</v>
      </c>
      <c r="K307" s="34">
        <v>44520</v>
      </c>
    </row>
    <row r="308" spans="1:11">
      <c r="A308" t="str">
        <f t="shared" si="4"/>
        <v>6/29/2010 - 5/30/2011Smith80</v>
      </c>
      <c r="B308" t="s">
        <v>86</v>
      </c>
      <c r="C308" s="33" t="s">
        <v>17</v>
      </c>
      <c r="D308" s="34">
        <v>31520</v>
      </c>
      <c r="E308" s="34">
        <v>36000</v>
      </c>
      <c r="F308" s="34">
        <v>40480</v>
      </c>
      <c r="G308" s="34">
        <v>44960</v>
      </c>
      <c r="H308" s="34">
        <v>48560</v>
      </c>
      <c r="I308" s="34">
        <v>52160</v>
      </c>
      <c r="J308" s="34">
        <v>55760</v>
      </c>
      <c r="K308" s="34">
        <v>59360</v>
      </c>
    </row>
    <row r="309" spans="1:11">
      <c r="A309" t="str">
        <f t="shared" si="4"/>
        <v>6/29/2010 - 5/30/2011Goliad30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6/29/2010 - 5/30/2011Goliad40</v>
      </c>
      <c r="B310" t="s">
        <v>88</v>
      </c>
      <c r="C310" s="33" t="s">
        <v>14</v>
      </c>
      <c r="D310" s="34">
        <v>15600</v>
      </c>
      <c r="E310" s="34">
        <v>17800</v>
      </c>
      <c r="F310" s="34">
        <v>20040</v>
      </c>
      <c r="G310" s="34">
        <v>22240</v>
      </c>
      <c r="H310" s="34">
        <v>24040</v>
      </c>
      <c r="I310" s="34">
        <v>25800</v>
      </c>
      <c r="J310" s="34">
        <v>27600</v>
      </c>
      <c r="K310" s="34">
        <v>29360</v>
      </c>
    </row>
    <row r="311" spans="1:11">
      <c r="A311" t="str">
        <f t="shared" si="4"/>
        <v>6/29/2010 - 5/30/2011Goliad50</v>
      </c>
      <c r="B311" t="s">
        <v>88</v>
      </c>
      <c r="C311" s="33" t="s">
        <v>15</v>
      </c>
      <c r="D311" s="34">
        <v>19500</v>
      </c>
      <c r="E311" s="34">
        <v>22250</v>
      </c>
      <c r="F311" s="34">
        <v>25050</v>
      </c>
      <c r="G311" s="34">
        <v>27800</v>
      </c>
      <c r="H311" s="34">
        <v>30050</v>
      </c>
      <c r="I311" s="34">
        <v>32250</v>
      </c>
      <c r="J311" s="34">
        <v>34500</v>
      </c>
      <c r="K311" s="34">
        <v>36700</v>
      </c>
    </row>
    <row r="312" spans="1:11">
      <c r="A312" t="str">
        <f t="shared" si="4"/>
        <v>6/29/2010 - 5/30/2011Goliad60</v>
      </c>
      <c r="B312" t="s">
        <v>88</v>
      </c>
      <c r="C312" s="33" t="s">
        <v>16</v>
      </c>
      <c r="D312" s="34">
        <v>23400</v>
      </c>
      <c r="E312" s="34">
        <v>26700</v>
      </c>
      <c r="F312" s="34">
        <v>30060</v>
      </c>
      <c r="G312" s="34">
        <v>33360</v>
      </c>
      <c r="H312" s="34">
        <v>36060</v>
      </c>
      <c r="I312" s="34">
        <v>38700</v>
      </c>
      <c r="J312" s="34">
        <v>41400</v>
      </c>
      <c r="K312" s="34">
        <v>44040</v>
      </c>
    </row>
    <row r="313" spans="1:11">
      <c r="A313" t="str">
        <f t="shared" si="4"/>
        <v>6/29/2010 - 5/30/2011Goliad80</v>
      </c>
      <c r="B313" t="s">
        <v>88</v>
      </c>
      <c r="C313" s="33" t="s">
        <v>17</v>
      </c>
      <c r="D313" s="34">
        <v>31200</v>
      </c>
      <c r="E313" s="34">
        <v>35600</v>
      </c>
      <c r="F313" s="34">
        <v>40080</v>
      </c>
      <c r="G313" s="34">
        <v>44480</v>
      </c>
      <c r="H313" s="34">
        <v>48080</v>
      </c>
      <c r="I313" s="34">
        <v>51600</v>
      </c>
      <c r="J313" s="34">
        <v>55200</v>
      </c>
      <c r="K313" s="34">
        <v>58720</v>
      </c>
    </row>
    <row r="314" spans="1:11">
      <c r="A314" t="str">
        <f t="shared" si="4"/>
        <v>6/29/2010 - 5/30/2011Victoria30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6/29/2010 - 5/30/2011Victoria40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6/29/2010 - 5/30/2011Victoria50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6/29/2010 - 5/30/2011Victoria60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6/29/2010 - 5/30/2011Victoria80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6/29/2010 - 5/30/2011McLennan30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6/29/2010 - 5/30/2011McLennan40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6/29/2010 - 5/30/2011McLennan50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6/29/2010 - 5/30/2011McLennan60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6/29/2010 - 5/30/2011McLennan80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6/29/2010 - 5/30/2011Archer30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6/29/2010 - 5/30/2011Archer40</v>
      </c>
      <c r="B325" t="s">
        <v>92</v>
      </c>
      <c r="C325" s="33" t="s">
        <v>14</v>
      </c>
      <c r="D325" s="34">
        <v>14920</v>
      </c>
      <c r="E325" s="34">
        <v>17040</v>
      </c>
      <c r="F325" s="34">
        <v>19160</v>
      </c>
      <c r="G325" s="34">
        <v>21280</v>
      </c>
      <c r="H325" s="34">
        <v>23000</v>
      </c>
      <c r="I325" s="34">
        <v>24720</v>
      </c>
      <c r="J325" s="34">
        <v>26400</v>
      </c>
      <c r="K325" s="34">
        <v>28120</v>
      </c>
    </row>
    <row r="326" spans="1:11">
      <c r="A326" t="str">
        <f t="shared" si="5"/>
        <v>6/29/2010 - 5/30/2011Archer50</v>
      </c>
      <c r="B326" t="s">
        <v>92</v>
      </c>
      <c r="C326" s="33" t="s">
        <v>15</v>
      </c>
      <c r="D326" s="34">
        <v>18650</v>
      </c>
      <c r="E326" s="34">
        <v>21300</v>
      </c>
      <c r="F326" s="34">
        <v>23950</v>
      </c>
      <c r="G326" s="34">
        <v>26600</v>
      </c>
      <c r="H326" s="34">
        <v>28750</v>
      </c>
      <c r="I326" s="34">
        <v>30900</v>
      </c>
      <c r="J326" s="34">
        <v>33000</v>
      </c>
      <c r="K326" s="34">
        <v>35150</v>
      </c>
    </row>
    <row r="327" spans="1:11">
      <c r="A327" t="str">
        <f t="shared" si="5"/>
        <v>6/29/2010 - 5/30/2011Archer60</v>
      </c>
      <c r="B327" t="s">
        <v>92</v>
      </c>
      <c r="C327" s="33" t="s">
        <v>16</v>
      </c>
      <c r="D327" s="34">
        <v>22380</v>
      </c>
      <c r="E327" s="34">
        <v>25560</v>
      </c>
      <c r="F327" s="34">
        <v>28740</v>
      </c>
      <c r="G327" s="34">
        <v>31920</v>
      </c>
      <c r="H327" s="34">
        <v>34500</v>
      </c>
      <c r="I327" s="34">
        <v>37080</v>
      </c>
      <c r="J327" s="34">
        <v>39600</v>
      </c>
      <c r="K327" s="34">
        <v>42180</v>
      </c>
    </row>
    <row r="328" spans="1:11">
      <c r="A328" t="str">
        <f t="shared" si="5"/>
        <v>6/29/2010 - 5/30/2011Archer80</v>
      </c>
      <c r="B328" t="s">
        <v>92</v>
      </c>
      <c r="C328" s="33" t="s">
        <v>17</v>
      </c>
      <c r="D328" s="34">
        <v>29840</v>
      </c>
      <c r="E328" s="34">
        <v>34080</v>
      </c>
      <c r="F328" s="34">
        <v>38320</v>
      </c>
      <c r="G328" s="34">
        <v>42560</v>
      </c>
      <c r="H328" s="34">
        <v>46000</v>
      </c>
      <c r="I328" s="34">
        <v>49440</v>
      </c>
      <c r="J328" s="34">
        <v>52800</v>
      </c>
      <c r="K328" s="34">
        <v>56240</v>
      </c>
    </row>
    <row r="329" spans="1:11">
      <c r="A329" t="str">
        <f t="shared" si="5"/>
        <v>6/29/2010 - 5/30/2011Clay30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6/29/2010 - 5/30/2011Clay40</v>
      </c>
      <c r="B330" t="s">
        <v>93</v>
      </c>
      <c r="C330" s="33" t="s">
        <v>14</v>
      </c>
      <c r="D330" s="34">
        <v>14920</v>
      </c>
      <c r="E330" s="34">
        <v>17040</v>
      </c>
      <c r="F330" s="34">
        <v>19160</v>
      </c>
      <c r="G330" s="34">
        <v>21280</v>
      </c>
      <c r="H330" s="34">
        <v>23000</v>
      </c>
      <c r="I330" s="34">
        <v>24720</v>
      </c>
      <c r="J330" s="34">
        <v>26400</v>
      </c>
      <c r="K330" s="34">
        <v>28120</v>
      </c>
    </row>
    <row r="331" spans="1:11">
      <c r="A331" t="str">
        <f t="shared" si="5"/>
        <v>6/29/2010 - 5/30/2011Clay50</v>
      </c>
      <c r="B331" t="s">
        <v>93</v>
      </c>
      <c r="C331" s="33" t="s">
        <v>15</v>
      </c>
      <c r="D331" s="34">
        <v>18650</v>
      </c>
      <c r="E331" s="34">
        <v>21300</v>
      </c>
      <c r="F331" s="34">
        <v>23950</v>
      </c>
      <c r="G331" s="34">
        <v>26600</v>
      </c>
      <c r="H331" s="34">
        <v>28750</v>
      </c>
      <c r="I331" s="34">
        <v>30900</v>
      </c>
      <c r="J331" s="34">
        <v>33000</v>
      </c>
      <c r="K331" s="34">
        <v>35150</v>
      </c>
    </row>
    <row r="332" spans="1:11">
      <c r="A332" t="str">
        <f t="shared" si="5"/>
        <v>6/29/2010 - 5/30/2011Clay60</v>
      </c>
      <c r="B332" t="s">
        <v>93</v>
      </c>
      <c r="C332" s="33" t="s">
        <v>16</v>
      </c>
      <c r="D332" s="34">
        <v>22380</v>
      </c>
      <c r="E332" s="34">
        <v>25560</v>
      </c>
      <c r="F332" s="34">
        <v>28740</v>
      </c>
      <c r="G332" s="34">
        <v>31920</v>
      </c>
      <c r="H332" s="34">
        <v>34500</v>
      </c>
      <c r="I332" s="34">
        <v>37080</v>
      </c>
      <c r="J332" s="34">
        <v>39600</v>
      </c>
      <c r="K332" s="34">
        <v>42180</v>
      </c>
    </row>
    <row r="333" spans="1:11">
      <c r="A333" t="str">
        <f t="shared" si="5"/>
        <v>6/29/2010 - 5/30/2011Clay80</v>
      </c>
      <c r="B333" t="s">
        <v>93</v>
      </c>
      <c r="C333" s="33" t="s">
        <v>17</v>
      </c>
      <c r="D333" s="34">
        <v>29840</v>
      </c>
      <c r="E333" s="34">
        <v>34080</v>
      </c>
      <c r="F333" s="34">
        <v>38320</v>
      </c>
      <c r="G333" s="34">
        <v>42560</v>
      </c>
      <c r="H333" s="34">
        <v>46000</v>
      </c>
      <c r="I333" s="34">
        <v>49440</v>
      </c>
      <c r="J333" s="34">
        <v>52800</v>
      </c>
      <c r="K333" s="34">
        <v>56240</v>
      </c>
    </row>
    <row r="334" spans="1:11">
      <c r="A334" t="str">
        <f t="shared" si="5"/>
        <v>6/29/2010 - 5/30/2011Wichita30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6/29/2010 - 5/30/2011Wichita40</v>
      </c>
      <c r="B335" t="s">
        <v>94</v>
      </c>
      <c r="C335" s="33" t="s">
        <v>14</v>
      </c>
      <c r="D335" s="34">
        <v>14920</v>
      </c>
      <c r="E335" s="34">
        <v>17040</v>
      </c>
      <c r="F335" s="34">
        <v>19160</v>
      </c>
      <c r="G335" s="34">
        <v>21280</v>
      </c>
      <c r="H335" s="34">
        <v>23000</v>
      </c>
      <c r="I335" s="34">
        <v>24720</v>
      </c>
      <c r="J335" s="34">
        <v>26400</v>
      </c>
      <c r="K335" s="34">
        <v>28120</v>
      </c>
    </row>
    <row r="336" spans="1:11">
      <c r="A336" t="str">
        <f t="shared" si="5"/>
        <v>6/29/2010 - 5/30/2011Wichita50</v>
      </c>
      <c r="B336" t="s">
        <v>94</v>
      </c>
      <c r="C336" s="33" t="s">
        <v>15</v>
      </c>
      <c r="D336" s="34">
        <v>18650</v>
      </c>
      <c r="E336" s="34">
        <v>21300</v>
      </c>
      <c r="F336" s="34">
        <v>23950</v>
      </c>
      <c r="G336" s="34">
        <v>26600</v>
      </c>
      <c r="H336" s="34">
        <v>28750</v>
      </c>
      <c r="I336" s="34">
        <v>30900</v>
      </c>
      <c r="J336" s="34">
        <v>33000</v>
      </c>
      <c r="K336" s="34">
        <v>35150</v>
      </c>
    </row>
    <row r="337" spans="1:11">
      <c r="A337" t="str">
        <f t="shared" si="5"/>
        <v>6/29/2010 - 5/30/2011Wichita60</v>
      </c>
      <c r="B337" t="s">
        <v>94</v>
      </c>
      <c r="C337" s="33" t="s">
        <v>16</v>
      </c>
      <c r="D337" s="34">
        <v>22380</v>
      </c>
      <c r="E337" s="34">
        <v>25560</v>
      </c>
      <c r="F337" s="34">
        <v>28740</v>
      </c>
      <c r="G337" s="34">
        <v>31920</v>
      </c>
      <c r="H337" s="34">
        <v>34500</v>
      </c>
      <c r="I337" s="34">
        <v>37080</v>
      </c>
      <c r="J337" s="34">
        <v>39600</v>
      </c>
      <c r="K337" s="34">
        <v>42180</v>
      </c>
    </row>
    <row r="338" spans="1:11">
      <c r="A338" t="str">
        <f t="shared" si="5"/>
        <v>6/29/2010 - 5/30/2011Wichita80</v>
      </c>
      <c r="B338" t="s">
        <v>94</v>
      </c>
      <c r="C338" s="33" t="s">
        <v>17</v>
      </c>
      <c r="D338" s="34">
        <v>29840</v>
      </c>
      <c r="E338" s="34">
        <v>34080</v>
      </c>
      <c r="F338" s="34">
        <v>38320</v>
      </c>
      <c r="G338" s="34">
        <v>42560</v>
      </c>
      <c r="H338" s="34">
        <v>46000</v>
      </c>
      <c r="I338" s="34">
        <v>49440</v>
      </c>
      <c r="J338" s="34">
        <v>52800</v>
      </c>
      <c r="K338" s="34">
        <v>56240</v>
      </c>
    </row>
    <row r="339" spans="1:11">
      <c r="A339" t="str">
        <f t="shared" si="5"/>
        <v>6/29/2010 - 5/30/2011Anderson30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6/29/2010 - 5/30/2011Anderson40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6/29/2010 - 5/30/2011Anderson50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6/29/2010 - 5/30/2011Anderson60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6/29/2010 - 5/30/2011Anderson80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6/29/2010 - 5/30/2011Andrews30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6/29/2010 - 5/30/2011Andrews40</v>
      </c>
      <c r="B345" t="s">
        <v>96</v>
      </c>
      <c r="C345" s="33" t="s">
        <v>14</v>
      </c>
      <c r="D345" s="34">
        <v>13280</v>
      </c>
      <c r="E345" s="34">
        <v>15160</v>
      </c>
      <c r="F345" s="34">
        <v>17040</v>
      </c>
      <c r="G345" s="34">
        <v>18920</v>
      </c>
      <c r="H345" s="34">
        <v>20440</v>
      </c>
      <c r="I345" s="34">
        <v>21960</v>
      </c>
      <c r="J345" s="34">
        <v>23480</v>
      </c>
      <c r="K345" s="34">
        <v>25000</v>
      </c>
    </row>
    <row r="346" spans="1:11">
      <c r="A346" t="str">
        <f t="shared" si="5"/>
        <v>6/29/2010 - 5/30/2011Andrews50</v>
      </c>
      <c r="B346" t="s">
        <v>96</v>
      </c>
      <c r="C346" s="33" t="s">
        <v>15</v>
      </c>
      <c r="D346" s="34">
        <v>16600</v>
      </c>
      <c r="E346" s="34">
        <v>18950</v>
      </c>
      <c r="F346" s="34">
        <v>21300</v>
      </c>
      <c r="G346" s="34">
        <v>23650</v>
      </c>
      <c r="H346" s="34">
        <v>25550</v>
      </c>
      <c r="I346" s="34">
        <v>27450</v>
      </c>
      <c r="J346" s="34">
        <v>29350</v>
      </c>
      <c r="K346" s="34">
        <v>31250</v>
      </c>
    </row>
    <row r="347" spans="1:11">
      <c r="A347" t="str">
        <f t="shared" si="5"/>
        <v>6/29/2010 - 5/30/2011Andrews60</v>
      </c>
      <c r="B347" t="s">
        <v>96</v>
      </c>
      <c r="C347" s="33" t="s">
        <v>16</v>
      </c>
      <c r="D347" s="34">
        <v>19920</v>
      </c>
      <c r="E347" s="34">
        <v>22740</v>
      </c>
      <c r="F347" s="34">
        <v>25560</v>
      </c>
      <c r="G347" s="34">
        <v>28380</v>
      </c>
      <c r="H347" s="34">
        <v>30660</v>
      </c>
      <c r="I347" s="34">
        <v>32940</v>
      </c>
      <c r="J347" s="34">
        <v>35220</v>
      </c>
      <c r="K347" s="34">
        <v>37500</v>
      </c>
    </row>
    <row r="348" spans="1:11">
      <c r="A348" t="str">
        <f t="shared" si="5"/>
        <v>6/29/2010 - 5/30/2011Andrews80</v>
      </c>
      <c r="B348" t="s">
        <v>96</v>
      </c>
      <c r="C348" s="33" t="s">
        <v>17</v>
      </c>
      <c r="D348" s="34">
        <v>26560</v>
      </c>
      <c r="E348" s="34">
        <v>30320</v>
      </c>
      <c r="F348" s="34">
        <v>34080</v>
      </c>
      <c r="G348" s="34">
        <v>37840</v>
      </c>
      <c r="H348" s="34">
        <v>40880</v>
      </c>
      <c r="I348" s="34">
        <v>43920</v>
      </c>
      <c r="J348" s="34">
        <v>46960</v>
      </c>
      <c r="K348" s="34">
        <v>50000</v>
      </c>
    </row>
    <row r="349" spans="1:11">
      <c r="A349" t="str">
        <f t="shared" si="5"/>
        <v>6/29/2010 - 5/30/2011Angelina30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6/29/2010 - 5/30/2011Angelina40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6/29/2010 - 5/30/2011Angelina50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6/29/2010 - 5/30/2011Angelina60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6/29/2010 - 5/30/2011Angelina80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6/29/2010 - 5/30/2011Aransas30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6/29/2010 - 5/30/2011Aransas40</v>
      </c>
      <c r="B355" t="s">
        <v>98</v>
      </c>
      <c r="C355" s="33" t="s">
        <v>14</v>
      </c>
      <c r="D355" s="34">
        <v>13040</v>
      </c>
      <c r="E355" s="34">
        <v>14880</v>
      </c>
      <c r="F355" s="34">
        <v>16760</v>
      </c>
      <c r="G355" s="34">
        <v>18600</v>
      </c>
      <c r="H355" s="34">
        <v>20120</v>
      </c>
      <c r="I355" s="34">
        <v>21600</v>
      </c>
      <c r="J355" s="34">
        <v>23080</v>
      </c>
      <c r="K355" s="34">
        <v>24560</v>
      </c>
    </row>
    <row r="356" spans="1:11">
      <c r="A356" t="str">
        <f t="shared" si="5"/>
        <v>6/29/2010 - 5/30/2011Aransas50</v>
      </c>
      <c r="B356" t="s">
        <v>98</v>
      </c>
      <c r="C356" s="33" t="s">
        <v>15</v>
      </c>
      <c r="D356" s="34">
        <v>16300</v>
      </c>
      <c r="E356" s="34">
        <v>18600</v>
      </c>
      <c r="F356" s="34">
        <v>20950</v>
      </c>
      <c r="G356" s="34">
        <v>23250</v>
      </c>
      <c r="H356" s="34">
        <v>25150</v>
      </c>
      <c r="I356" s="34">
        <v>27000</v>
      </c>
      <c r="J356" s="34">
        <v>28850</v>
      </c>
      <c r="K356" s="34">
        <v>30700</v>
      </c>
    </row>
    <row r="357" spans="1:11">
      <c r="A357" t="str">
        <f t="shared" si="5"/>
        <v>6/29/2010 - 5/30/2011Aransas60</v>
      </c>
      <c r="B357" t="s">
        <v>98</v>
      </c>
      <c r="C357" s="33" t="s">
        <v>16</v>
      </c>
      <c r="D357" s="34">
        <v>19560</v>
      </c>
      <c r="E357" s="34">
        <v>22320</v>
      </c>
      <c r="F357" s="34">
        <v>25140</v>
      </c>
      <c r="G357" s="34">
        <v>27900</v>
      </c>
      <c r="H357" s="34">
        <v>30180</v>
      </c>
      <c r="I357" s="34">
        <v>32400</v>
      </c>
      <c r="J357" s="34">
        <v>34620</v>
      </c>
      <c r="K357" s="34">
        <v>36840</v>
      </c>
    </row>
    <row r="358" spans="1:11">
      <c r="A358" t="str">
        <f t="shared" si="5"/>
        <v>6/29/2010 - 5/30/2011Aransas80</v>
      </c>
      <c r="B358" t="s">
        <v>98</v>
      </c>
      <c r="C358" s="33" t="s">
        <v>17</v>
      </c>
      <c r="D358" s="34">
        <v>26080</v>
      </c>
      <c r="E358" s="34">
        <v>29760</v>
      </c>
      <c r="F358" s="34">
        <v>33520</v>
      </c>
      <c r="G358" s="34">
        <v>37200</v>
      </c>
      <c r="H358" s="34">
        <v>40240</v>
      </c>
      <c r="I358" s="34">
        <v>43200</v>
      </c>
      <c r="J358" s="34">
        <v>46160</v>
      </c>
      <c r="K358" s="34">
        <v>49120</v>
      </c>
    </row>
    <row r="359" spans="1:11">
      <c r="A359" t="str">
        <f t="shared" si="5"/>
        <v>6/29/2010 - 5/30/2011Atascosa30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6/29/2010 - 5/30/2011Atascosa40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6/29/2010 - 5/30/2011Atascosa50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6/29/2010 - 5/30/2011Atascosa60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6/29/2010 - 5/30/2011Atascosa80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6/29/2010 - 5/30/2011Austin30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6/29/2010 - 5/30/2011Austin40</v>
      </c>
      <c r="B365" t="s">
        <v>100</v>
      </c>
      <c r="C365" s="33" t="s">
        <v>14</v>
      </c>
      <c r="D365" s="34">
        <v>16600</v>
      </c>
      <c r="E365" s="34">
        <v>18960</v>
      </c>
      <c r="F365" s="34">
        <v>21320</v>
      </c>
      <c r="G365" s="34">
        <v>23680</v>
      </c>
      <c r="H365" s="34">
        <v>25600</v>
      </c>
      <c r="I365" s="34">
        <v>27480</v>
      </c>
      <c r="J365" s="34">
        <v>29400</v>
      </c>
      <c r="K365" s="34">
        <v>31280</v>
      </c>
    </row>
    <row r="366" spans="1:11">
      <c r="A366" t="str">
        <f t="shared" si="5"/>
        <v>6/29/2010 - 5/30/2011Austin50</v>
      </c>
      <c r="B366" t="s">
        <v>100</v>
      </c>
      <c r="C366" s="33" t="s">
        <v>15</v>
      </c>
      <c r="D366" s="34">
        <v>20750</v>
      </c>
      <c r="E366" s="34">
        <v>23700</v>
      </c>
      <c r="F366" s="34">
        <v>26650</v>
      </c>
      <c r="G366" s="34">
        <v>29600</v>
      </c>
      <c r="H366" s="34">
        <v>32000</v>
      </c>
      <c r="I366" s="34">
        <v>34350</v>
      </c>
      <c r="J366" s="34">
        <v>36750</v>
      </c>
      <c r="K366" s="34">
        <v>39100</v>
      </c>
    </row>
    <row r="367" spans="1:11">
      <c r="A367" t="str">
        <f t="shared" si="5"/>
        <v>6/29/2010 - 5/30/2011Austin60</v>
      </c>
      <c r="B367" t="s">
        <v>100</v>
      </c>
      <c r="C367" s="33" t="s">
        <v>16</v>
      </c>
      <c r="D367" s="34">
        <v>24900</v>
      </c>
      <c r="E367" s="34">
        <v>28440</v>
      </c>
      <c r="F367" s="34">
        <v>31980</v>
      </c>
      <c r="G367" s="34">
        <v>35520</v>
      </c>
      <c r="H367" s="34">
        <v>38400</v>
      </c>
      <c r="I367" s="34">
        <v>41220</v>
      </c>
      <c r="J367" s="34">
        <v>44100</v>
      </c>
      <c r="K367" s="34">
        <v>46920</v>
      </c>
    </row>
    <row r="368" spans="1:11">
      <c r="A368" t="str">
        <f t="shared" si="5"/>
        <v>6/29/2010 - 5/30/2011Austin80</v>
      </c>
      <c r="B368" t="s">
        <v>100</v>
      </c>
      <c r="C368" s="33" t="s">
        <v>17</v>
      </c>
      <c r="D368" s="34">
        <v>33200</v>
      </c>
      <c r="E368" s="34">
        <v>37920</v>
      </c>
      <c r="F368" s="34">
        <v>42640</v>
      </c>
      <c r="G368" s="34">
        <v>47360</v>
      </c>
      <c r="H368" s="34">
        <v>51200</v>
      </c>
      <c r="I368" s="34">
        <v>54960</v>
      </c>
      <c r="J368" s="34">
        <v>58800</v>
      </c>
      <c r="K368" s="34">
        <v>62560</v>
      </c>
    </row>
    <row r="369" spans="1:11">
      <c r="A369" t="str">
        <f t="shared" si="5"/>
        <v>6/29/2010 - 5/30/2011Bailey30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6/29/2010 - 5/30/2011Bailey40</v>
      </c>
      <c r="B370" t="s">
        <v>101</v>
      </c>
      <c r="C370" s="33" t="s">
        <v>14</v>
      </c>
      <c r="D370" s="34">
        <v>13040</v>
      </c>
      <c r="E370" s="34">
        <v>14880</v>
      </c>
      <c r="F370" s="34">
        <v>16760</v>
      </c>
      <c r="G370" s="34">
        <v>18600</v>
      </c>
      <c r="H370" s="34">
        <v>20120</v>
      </c>
      <c r="I370" s="34">
        <v>21600</v>
      </c>
      <c r="J370" s="34">
        <v>23080</v>
      </c>
      <c r="K370" s="34">
        <v>24560</v>
      </c>
    </row>
    <row r="371" spans="1:11">
      <c r="A371" t="str">
        <f t="shared" si="5"/>
        <v>6/29/2010 - 5/30/2011Bailey50</v>
      </c>
      <c r="B371" t="s">
        <v>101</v>
      </c>
      <c r="C371" s="33" t="s">
        <v>15</v>
      </c>
      <c r="D371" s="34">
        <v>16300</v>
      </c>
      <c r="E371" s="34">
        <v>18600</v>
      </c>
      <c r="F371" s="34">
        <v>20950</v>
      </c>
      <c r="G371" s="34">
        <v>23250</v>
      </c>
      <c r="H371" s="34">
        <v>25150</v>
      </c>
      <c r="I371" s="34">
        <v>27000</v>
      </c>
      <c r="J371" s="34">
        <v>28850</v>
      </c>
      <c r="K371" s="34">
        <v>30700</v>
      </c>
    </row>
    <row r="372" spans="1:11">
      <c r="A372" t="str">
        <f t="shared" si="5"/>
        <v>6/29/2010 - 5/30/2011Bailey60</v>
      </c>
      <c r="B372" t="s">
        <v>101</v>
      </c>
      <c r="C372" s="33" t="s">
        <v>16</v>
      </c>
      <c r="D372" s="34">
        <v>19560</v>
      </c>
      <c r="E372" s="34">
        <v>22320</v>
      </c>
      <c r="F372" s="34">
        <v>25140</v>
      </c>
      <c r="G372" s="34">
        <v>27900</v>
      </c>
      <c r="H372" s="34">
        <v>30180</v>
      </c>
      <c r="I372" s="34">
        <v>32400</v>
      </c>
      <c r="J372" s="34">
        <v>34620</v>
      </c>
      <c r="K372" s="34">
        <v>36840</v>
      </c>
    </row>
    <row r="373" spans="1:11">
      <c r="A373" t="str">
        <f t="shared" si="5"/>
        <v>6/29/2010 - 5/30/2011Bailey80</v>
      </c>
      <c r="B373" t="s">
        <v>101</v>
      </c>
      <c r="C373" s="33" t="s">
        <v>17</v>
      </c>
      <c r="D373" s="34">
        <v>26080</v>
      </c>
      <c r="E373" s="34">
        <v>29760</v>
      </c>
      <c r="F373" s="34">
        <v>33520</v>
      </c>
      <c r="G373" s="34">
        <v>37200</v>
      </c>
      <c r="H373" s="34">
        <v>40240</v>
      </c>
      <c r="I373" s="34">
        <v>43200</v>
      </c>
      <c r="J373" s="34">
        <v>46160</v>
      </c>
      <c r="K373" s="34">
        <v>49120</v>
      </c>
    </row>
    <row r="374" spans="1:11">
      <c r="A374" t="str">
        <f t="shared" si="5"/>
        <v>6/29/2010 - 5/30/2011Baylor30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6/29/2010 - 5/30/2011Baylor40</v>
      </c>
      <c r="B375" t="s">
        <v>102</v>
      </c>
      <c r="C375" s="33" t="s">
        <v>14</v>
      </c>
      <c r="D375" s="34">
        <v>13040</v>
      </c>
      <c r="E375" s="34">
        <v>14880</v>
      </c>
      <c r="F375" s="34">
        <v>16760</v>
      </c>
      <c r="G375" s="34">
        <v>18600</v>
      </c>
      <c r="H375" s="34">
        <v>20120</v>
      </c>
      <c r="I375" s="34">
        <v>21600</v>
      </c>
      <c r="J375" s="34">
        <v>23080</v>
      </c>
      <c r="K375" s="34">
        <v>24560</v>
      </c>
    </row>
    <row r="376" spans="1:11">
      <c r="A376" t="str">
        <f t="shared" si="5"/>
        <v>6/29/2010 - 5/30/2011Baylor50</v>
      </c>
      <c r="B376" t="s">
        <v>102</v>
      </c>
      <c r="C376" s="33" t="s">
        <v>15</v>
      </c>
      <c r="D376" s="34">
        <v>16300</v>
      </c>
      <c r="E376" s="34">
        <v>18600</v>
      </c>
      <c r="F376" s="34">
        <v>20950</v>
      </c>
      <c r="G376" s="34">
        <v>23250</v>
      </c>
      <c r="H376" s="34">
        <v>25150</v>
      </c>
      <c r="I376" s="34">
        <v>27000</v>
      </c>
      <c r="J376" s="34">
        <v>28850</v>
      </c>
      <c r="K376" s="34">
        <v>30700</v>
      </c>
    </row>
    <row r="377" spans="1:11">
      <c r="A377" t="str">
        <f t="shared" si="5"/>
        <v>6/29/2010 - 5/30/2011Baylor60</v>
      </c>
      <c r="B377" t="s">
        <v>102</v>
      </c>
      <c r="C377" s="33" t="s">
        <v>16</v>
      </c>
      <c r="D377" s="34">
        <v>19560</v>
      </c>
      <c r="E377" s="34">
        <v>22320</v>
      </c>
      <c r="F377" s="34">
        <v>25140</v>
      </c>
      <c r="G377" s="34">
        <v>27900</v>
      </c>
      <c r="H377" s="34">
        <v>30180</v>
      </c>
      <c r="I377" s="34">
        <v>32400</v>
      </c>
      <c r="J377" s="34">
        <v>34620</v>
      </c>
      <c r="K377" s="34">
        <v>36840</v>
      </c>
    </row>
    <row r="378" spans="1:11">
      <c r="A378" t="str">
        <f t="shared" si="5"/>
        <v>6/29/2010 - 5/30/2011Baylor80</v>
      </c>
      <c r="B378" t="s">
        <v>102</v>
      </c>
      <c r="C378" s="33" t="s">
        <v>17</v>
      </c>
      <c r="D378" s="34">
        <v>26080</v>
      </c>
      <c r="E378" s="34">
        <v>29760</v>
      </c>
      <c r="F378" s="34">
        <v>33520</v>
      </c>
      <c r="G378" s="34">
        <v>37200</v>
      </c>
      <c r="H378" s="34">
        <v>40240</v>
      </c>
      <c r="I378" s="34">
        <v>43200</v>
      </c>
      <c r="J378" s="34">
        <v>46160</v>
      </c>
      <c r="K378" s="34">
        <v>49120</v>
      </c>
    </row>
    <row r="379" spans="1:11">
      <c r="A379" t="str">
        <f t="shared" si="5"/>
        <v>6/29/2010 - 5/30/2011Bee30</v>
      </c>
      <c r="B379" s="32" t="s">
        <v>103</v>
      </c>
      <c r="C379" s="33" t="s">
        <v>13</v>
      </c>
      <c r="D379" s="34">
        <v>9780</v>
      </c>
      <c r="E379" s="34">
        <v>11160</v>
      </c>
      <c r="F379" s="34">
        <v>12570</v>
      </c>
      <c r="G379" s="34">
        <v>13950</v>
      </c>
      <c r="H379" s="34">
        <v>15090</v>
      </c>
      <c r="I379" s="34">
        <v>16200</v>
      </c>
      <c r="J379" s="34">
        <v>17310</v>
      </c>
      <c r="K379" s="34">
        <v>18420</v>
      </c>
    </row>
    <row r="380" spans="1:11">
      <c r="A380" t="str">
        <f t="shared" si="5"/>
        <v>6/29/2010 - 5/30/2011Bee40</v>
      </c>
      <c r="B380" t="s">
        <v>103</v>
      </c>
      <c r="C380" s="33" t="s">
        <v>14</v>
      </c>
      <c r="D380" s="34">
        <v>13040</v>
      </c>
      <c r="E380" s="34">
        <v>14880</v>
      </c>
      <c r="F380" s="34">
        <v>16760</v>
      </c>
      <c r="G380" s="34">
        <v>18600</v>
      </c>
      <c r="H380" s="34">
        <v>20120</v>
      </c>
      <c r="I380" s="34">
        <v>21600</v>
      </c>
      <c r="J380" s="34">
        <v>23080</v>
      </c>
      <c r="K380" s="34">
        <v>24560</v>
      </c>
    </row>
    <row r="381" spans="1:11">
      <c r="A381" t="str">
        <f t="shared" si="5"/>
        <v>6/29/2010 - 5/30/2011Bee50</v>
      </c>
      <c r="B381" t="s">
        <v>103</v>
      </c>
      <c r="C381" s="33" t="s">
        <v>15</v>
      </c>
      <c r="D381" s="34">
        <v>16300</v>
      </c>
      <c r="E381" s="34">
        <v>18600</v>
      </c>
      <c r="F381" s="34">
        <v>20950</v>
      </c>
      <c r="G381" s="34">
        <v>23250</v>
      </c>
      <c r="H381" s="34">
        <v>25150</v>
      </c>
      <c r="I381" s="34">
        <v>27000</v>
      </c>
      <c r="J381" s="34">
        <v>28850</v>
      </c>
      <c r="K381" s="34">
        <v>30700</v>
      </c>
    </row>
    <row r="382" spans="1:11">
      <c r="A382" t="str">
        <f t="shared" si="5"/>
        <v>6/29/2010 - 5/30/2011Bee60</v>
      </c>
      <c r="B382" t="s">
        <v>103</v>
      </c>
      <c r="C382" s="33" t="s">
        <v>16</v>
      </c>
      <c r="D382" s="34">
        <v>19560</v>
      </c>
      <c r="E382" s="34">
        <v>22320</v>
      </c>
      <c r="F382" s="34">
        <v>25140</v>
      </c>
      <c r="G382" s="34">
        <v>27900</v>
      </c>
      <c r="H382" s="34">
        <v>30180</v>
      </c>
      <c r="I382" s="34">
        <v>32400</v>
      </c>
      <c r="J382" s="34">
        <v>34620</v>
      </c>
      <c r="K382" s="34">
        <v>36840</v>
      </c>
    </row>
    <row r="383" spans="1:11">
      <c r="A383" t="str">
        <f t="shared" si="5"/>
        <v>6/29/2010 - 5/30/2011Bee80</v>
      </c>
      <c r="B383" t="s">
        <v>103</v>
      </c>
      <c r="C383" s="33" t="s">
        <v>17</v>
      </c>
      <c r="D383" s="34">
        <v>26080</v>
      </c>
      <c r="E383" s="34">
        <v>29760</v>
      </c>
      <c r="F383" s="34">
        <v>33520</v>
      </c>
      <c r="G383" s="34">
        <v>37200</v>
      </c>
      <c r="H383" s="34">
        <v>40240</v>
      </c>
      <c r="I383" s="34">
        <v>43200</v>
      </c>
      <c r="J383" s="34">
        <v>46160</v>
      </c>
      <c r="K383" s="34">
        <v>49120</v>
      </c>
    </row>
    <row r="384" spans="1:11">
      <c r="A384" t="str">
        <f t="shared" si="5"/>
        <v>6/29/2010 - 5/30/2011Blanco30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6/29/2010 - 5/30/2011Blanco40</v>
      </c>
      <c r="B385" t="s">
        <v>104</v>
      </c>
      <c r="C385" s="33" t="s">
        <v>14</v>
      </c>
      <c r="D385" s="34">
        <v>16240</v>
      </c>
      <c r="E385" s="34">
        <v>18560</v>
      </c>
      <c r="F385" s="34">
        <v>20880</v>
      </c>
      <c r="G385" s="34">
        <v>23200</v>
      </c>
      <c r="H385" s="34">
        <v>25080</v>
      </c>
      <c r="I385" s="34">
        <v>26920</v>
      </c>
      <c r="J385" s="34">
        <v>28800</v>
      </c>
      <c r="K385" s="34">
        <v>30640</v>
      </c>
    </row>
    <row r="386" spans="1:11">
      <c r="A386" t="str">
        <f t="shared" si="5"/>
        <v>6/29/2010 - 5/30/2011Blanco50</v>
      </c>
      <c r="B386" t="s">
        <v>104</v>
      </c>
      <c r="C386" s="33" t="s">
        <v>15</v>
      </c>
      <c r="D386" s="34">
        <v>20300</v>
      </c>
      <c r="E386" s="34">
        <v>23200</v>
      </c>
      <c r="F386" s="34">
        <v>26100</v>
      </c>
      <c r="G386" s="34">
        <v>29000</v>
      </c>
      <c r="H386" s="34">
        <v>31350</v>
      </c>
      <c r="I386" s="34">
        <v>33650</v>
      </c>
      <c r="J386" s="34">
        <v>36000</v>
      </c>
      <c r="K386" s="34">
        <v>38300</v>
      </c>
    </row>
    <row r="387" spans="1:11">
      <c r="A387" t="str">
        <f t="shared" si="5"/>
        <v>6/29/2010 - 5/30/2011Blanco60</v>
      </c>
      <c r="B387" t="s">
        <v>104</v>
      </c>
      <c r="C387" s="33" t="s">
        <v>16</v>
      </c>
      <c r="D387" s="34">
        <v>24360</v>
      </c>
      <c r="E387" s="34">
        <v>27840</v>
      </c>
      <c r="F387" s="34">
        <v>31320</v>
      </c>
      <c r="G387" s="34">
        <v>34800</v>
      </c>
      <c r="H387" s="34">
        <v>37620</v>
      </c>
      <c r="I387" s="34">
        <v>40380</v>
      </c>
      <c r="J387" s="34">
        <v>43200</v>
      </c>
      <c r="K387" s="34">
        <v>45960</v>
      </c>
    </row>
    <row r="388" spans="1:11">
      <c r="A388" t="str">
        <f t="shared" si="5"/>
        <v>6/29/2010 - 5/30/2011Blanco80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6/29/2010 - 5/30/2011Borden30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6/29/2010 - 5/30/2011Borden40</v>
      </c>
      <c r="B390" t="s">
        <v>105</v>
      </c>
      <c r="C390" s="33" t="s">
        <v>14</v>
      </c>
      <c r="D390" s="34">
        <v>13080</v>
      </c>
      <c r="E390" s="34">
        <v>14920</v>
      </c>
      <c r="F390" s="34">
        <v>16800</v>
      </c>
      <c r="G390" s="34">
        <v>18640</v>
      </c>
      <c r="H390" s="34">
        <v>20160</v>
      </c>
      <c r="I390" s="34">
        <v>21640</v>
      </c>
      <c r="J390" s="34">
        <v>23120</v>
      </c>
      <c r="K390" s="34">
        <v>24640</v>
      </c>
    </row>
    <row r="391" spans="1:11">
      <c r="A391" t="str">
        <f t="shared" si="6"/>
        <v>6/29/2010 - 5/30/2011Borden50</v>
      </c>
      <c r="B391" t="s">
        <v>105</v>
      </c>
      <c r="C391" s="33" t="s">
        <v>15</v>
      </c>
      <c r="D391" s="34">
        <v>16350</v>
      </c>
      <c r="E391" s="34">
        <v>18650</v>
      </c>
      <c r="F391" s="34">
        <v>21000</v>
      </c>
      <c r="G391" s="34">
        <v>23300</v>
      </c>
      <c r="H391" s="34">
        <v>25200</v>
      </c>
      <c r="I391" s="34">
        <v>27050</v>
      </c>
      <c r="J391" s="34">
        <v>28900</v>
      </c>
      <c r="K391" s="34">
        <v>30800</v>
      </c>
    </row>
    <row r="392" spans="1:11">
      <c r="A392" t="str">
        <f t="shared" si="6"/>
        <v>6/29/2010 - 5/30/2011Borden60</v>
      </c>
      <c r="B392" t="s">
        <v>105</v>
      </c>
      <c r="C392" s="33" t="s">
        <v>16</v>
      </c>
      <c r="D392" s="34">
        <v>19620</v>
      </c>
      <c r="E392" s="34">
        <v>22380</v>
      </c>
      <c r="F392" s="34">
        <v>25200</v>
      </c>
      <c r="G392" s="34">
        <v>27960</v>
      </c>
      <c r="H392" s="34">
        <v>30240</v>
      </c>
      <c r="I392" s="34">
        <v>32460</v>
      </c>
      <c r="J392" s="34">
        <v>34680</v>
      </c>
      <c r="K392" s="34">
        <v>36960</v>
      </c>
    </row>
    <row r="393" spans="1:11">
      <c r="A393" t="str">
        <f t="shared" si="6"/>
        <v>6/29/2010 - 5/30/2011Borden80</v>
      </c>
      <c r="B393" t="s">
        <v>105</v>
      </c>
      <c r="C393" s="33" t="s">
        <v>17</v>
      </c>
      <c r="D393" s="34">
        <v>26160</v>
      </c>
      <c r="E393" s="34">
        <v>29840</v>
      </c>
      <c r="F393" s="34">
        <v>33600</v>
      </c>
      <c r="G393" s="34">
        <v>37280</v>
      </c>
      <c r="H393" s="34">
        <v>40320</v>
      </c>
      <c r="I393" s="34">
        <v>43280</v>
      </c>
      <c r="J393" s="34">
        <v>46240</v>
      </c>
      <c r="K393" s="34">
        <v>49280</v>
      </c>
    </row>
    <row r="394" spans="1:11">
      <c r="A394" t="str">
        <f t="shared" si="6"/>
        <v>6/29/2010 - 5/30/2011Bosque30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6/29/2010 - 5/30/2011Bosque40</v>
      </c>
      <c r="B395" t="s">
        <v>106</v>
      </c>
      <c r="C395" s="33" t="s">
        <v>14</v>
      </c>
      <c r="D395" s="34">
        <v>14560</v>
      </c>
      <c r="E395" s="34">
        <v>16640</v>
      </c>
      <c r="F395" s="34">
        <v>18720</v>
      </c>
      <c r="G395" s="34">
        <v>20800</v>
      </c>
      <c r="H395" s="34">
        <v>22480</v>
      </c>
      <c r="I395" s="34">
        <v>24160</v>
      </c>
      <c r="J395" s="34">
        <v>25800</v>
      </c>
      <c r="K395" s="34">
        <v>27480</v>
      </c>
    </row>
    <row r="396" spans="1:11">
      <c r="A396" t="str">
        <f t="shared" si="6"/>
        <v>6/29/2010 - 5/30/2011Bosque50</v>
      </c>
      <c r="B396" t="s">
        <v>106</v>
      </c>
      <c r="C396" s="33" t="s">
        <v>15</v>
      </c>
      <c r="D396" s="34">
        <v>18200</v>
      </c>
      <c r="E396" s="34">
        <v>20800</v>
      </c>
      <c r="F396" s="34">
        <v>23400</v>
      </c>
      <c r="G396" s="34">
        <v>26000</v>
      </c>
      <c r="H396" s="34">
        <v>28100</v>
      </c>
      <c r="I396" s="34">
        <v>30200</v>
      </c>
      <c r="J396" s="34">
        <v>32250</v>
      </c>
      <c r="K396" s="34">
        <v>34350</v>
      </c>
    </row>
    <row r="397" spans="1:11">
      <c r="A397" t="str">
        <f t="shared" si="6"/>
        <v>6/29/2010 - 5/30/2011Bosque60</v>
      </c>
      <c r="B397" t="s">
        <v>106</v>
      </c>
      <c r="C397" s="33" t="s">
        <v>16</v>
      </c>
      <c r="D397" s="34">
        <v>21840</v>
      </c>
      <c r="E397" s="34">
        <v>24960</v>
      </c>
      <c r="F397" s="34">
        <v>28080</v>
      </c>
      <c r="G397" s="34">
        <v>31200</v>
      </c>
      <c r="H397" s="34">
        <v>33720</v>
      </c>
      <c r="I397" s="34">
        <v>36240</v>
      </c>
      <c r="J397" s="34">
        <v>38700</v>
      </c>
      <c r="K397" s="34">
        <v>41220</v>
      </c>
    </row>
    <row r="398" spans="1:11">
      <c r="A398" t="str">
        <f t="shared" si="6"/>
        <v>6/29/2010 - 5/30/2011Bosque80</v>
      </c>
      <c r="B398" t="s">
        <v>106</v>
      </c>
      <c r="C398" s="33" t="s">
        <v>17</v>
      </c>
      <c r="D398" s="34">
        <v>29120</v>
      </c>
      <c r="E398" s="34">
        <v>33280</v>
      </c>
      <c r="F398" s="34">
        <v>37440</v>
      </c>
      <c r="G398" s="34">
        <v>41600</v>
      </c>
      <c r="H398" s="34">
        <v>44960</v>
      </c>
      <c r="I398" s="34">
        <v>48320</v>
      </c>
      <c r="J398" s="34">
        <v>51600</v>
      </c>
      <c r="K398" s="34">
        <v>54960</v>
      </c>
    </row>
    <row r="399" spans="1:11">
      <c r="A399" t="str">
        <f t="shared" si="6"/>
        <v>6/29/2010 - 5/30/2011Brazoria30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6/29/2010 - 5/30/2011Brazoria40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6/29/2010 - 5/30/2011Brazoria50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6/29/2010 - 5/30/2011Brazoria60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6/29/2010 - 5/30/2011Brazoria80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6/29/2010 - 5/30/2011Brewster30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6/29/2010 - 5/30/2011Brewster40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6/29/2010 - 5/30/2011Brewster50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6/29/2010 - 5/30/2011Brewster60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6/29/2010 - 5/30/2011Brewster80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6/29/2010 - 5/30/2011Briscoe30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6/29/2010 - 5/30/2011Briscoe40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6/29/2010 - 5/30/2011Briscoe50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6/29/2010 - 5/30/2011Briscoe60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6/29/2010 - 5/30/2011Briscoe80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6/29/2010 - 5/30/2011Brooks30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6/29/2010 - 5/30/2011Brooks40</v>
      </c>
      <c r="B415" t="s">
        <v>110</v>
      </c>
      <c r="C415" s="33" t="s">
        <v>14</v>
      </c>
      <c r="D415" s="34">
        <v>13040</v>
      </c>
      <c r="E415" s="34">
        <v>14880</v>
      </c>
      <c r="F415" s="34">
        <v>16760</v>
      </c>
      <c r="G415" s="34">
        <v>18600</v>
      </c>
      <c r="H415" s="34">
        <v>20120</v>
      </c>
      <c r="I415" s="34">
        <v>21600</v>
      </c>
      <c r="J415" s="34">
        <v>23080</v>
      </c>
      <c r="K415" s="34">
        <v>24560</v>
      </c>
    </row>
    <row r="416" spans="1:11">
      <c r="A416" t="str">
        <f t="shared" si="6"/>
        <v>6/29/2010 - 5/30/2011Brooks50</v>
      </c>
      <c r="B416" t="s">
        <v>110</v>
      </c>
      <c r="C416" s="33" t="s">
        <v>15</v>
      </c>
      <c r="D416" s="34">
        <v>16300</v>
      </c>
      <c r="E416" s="34">
        <v>18600</v>
      </c>
      <c r="F416" s="34">
        <v>20950</v>
      </c>
      <c r="G416" s="34">
        <v>23250</v>
      </c>
      <c r="H416" s="34">
        <v>25150</v>
      </c>
      <c r="I416" s="34">
        <v>27000</v>
      </c>
      <c r="J416" s="34">
        <v>28850</v>
      </c>
      <c r="K416" s="34">
        <v>30700</v>
      </c>
    </row>
    <row r="417" spans="1:11">
      <c r="A417" t="str">
        <f t="shared" si="6"/>
        <v>6/29/2010 - 5/30/2011Brooks60</v>
      </c>
      <c r="B417" t="s">
        <v>110</v>
      </c>
      <c r="C417" s="33" t="s">
        <v>16</v>
      </c>
      <c r="D417" s="34">
        <v>19560</v>
      </c>
      <c r="E417" s="34">
        <v>22320</v>
      </c>
      <c r="F417" s="34">
        <v>25140</v>
      </c>
      <c r="G417" s="34">
        <v>27900</v>
      </c>
      <c r="H417" s="34">
        <v>30180</v>
      </c>
      <c r="I417" s="34">
        <v>32400</v>
      </c>
      <c r="J417" s="34">
        <v>34620</v>
      </c>
      <c r="K417" s="34">
        <v>36840</v>
      </c>
    </row>
    <row r="418" spans="1:11">
      <c r="A418" t="str">
        <f t="shared" si="6"/>
        <v>6/29/2010 - 5/30/2011Brooks80</v>
      </c>
      <c r="B418" t="s">
        <v>110</v>
      </c>
      <c r="C418" s="33" t="s">
        <v>17</v>
      </c>
      <c r="D418" s="34">
        <v>26080</v>
      </c>
      <c r="E418" s="34">
        <v>29760</v>
      </c>
      <c r="F418" s="34">
        <v>33520</v>
      </c>
      <c r="G418" s="34">
        <v>37200</v>
      </c>
      <c r="H418" s="34">
        <v>40240</v>
      </c>
      <c r="I418" s="34">
        <v>43200</v>
      </c>
      <c r="J418" s="34">
        <v>46160</v>
      </c>
      <c r="K418" s="34">
        <v>49120</v>
      </c>
    </row>
    <row r="419" spans="1:11">
      <c r="A419" t="str">
        <f t="shared" si="6"/>
        <v>6/29/2010 - 5/30/2011Brown30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6/29/2010 - 5/30/2011Brown40</v>
      </c>
      <c r="B420" t="s">
        <v>111</v>
      </c>
      <c r="C420" s="33" t="s">
        <v>14</v>
      </c>
      <c r="D420" s="34">
        <v>13920</v>
      </c>
      <c r="E420" s="34">
        <v>15920</v>
      </c>
      <c r="F420" s="34">
        <v>17920</v>
      </c>
      <c r="G420" s="34">
        <v>19880</v>
      </c>
      <c r="H420" s="34">
        <v>21480</v>
      </c>
      <c r="I420" s="34">
        <v>23080</v>
      </c>
      <c r="J420" s="34">
        <v>24680</v>
      </c>
      <c r="K420" s="34">
        <v>26280</v>
      </c>
    </row>
    <row r="421" spans="1:11">
      <c r="A421" t="str">
        <f t="shared" si="6"/>
        <v>6/29/2010 - 5/30/2011Brown50</v>
      </c>
      <c r="B421" t="s">
        <v>111</v>
      </c>
      <c r="C421" s="33" t="s">
        <v>15</v>
      </c>
      <c r="D421" s="34">
        <v>17400</v>
      </c>
      <c r="E421" s="34">
        <v>19900</v>
      </c>
      <c r="F421" s="34">
        <v>22400</v>
      </c>
      <c r="G421" s="34">
        <v>24850</v>
      </c>
      <c r="H421" s="34">
        <v>26850</v>
      </c>
      <c r="I421" s="34">
        <v>28850</v>
      </c>
      <c r="J421" s="34">
        <v>30850</v>
      </c>
      <c r="K421" s="34">
        <v>32850</v>
      </c>
    </row>
    <row r="422" spans="1:11">
      <c r="A422" t="str">
        <f t="shared" si="6"/>
        <v>6/29/2010 - 5/30/2011Brown60</v>
      </c>
      <c r="B422" t="s">
        <v>111</v>
      </c>
      <c r="C422" s="33" t="s">
        <v>16</v>
      </c>
      <c r="D422" s="34">
        <v>20880</v>
      </c>
      <c r="E422" s="34">
        <v>23880</v>
      </c>
      <c r="F422" s="34">
        <v>26880</v>
      </c>
      <c r="G422" s="34">
        <v>29820</v>
      </c>
      <c r="H422" s="34">
        <v>32220</v>
      </c>
      <c r="I422" s="34">
        <v>34620</v>
      </c>
      <c r="J422" s="34">
        <v>37020</v>
      </c>
      <c r="K422" s="34">
        <v>39420</v>
      </c>
    </row>
    <row r="423" spans="1:11">
      <c r="A423" t="str">
        <f t="shared" si="6"/>
        <v>6/29/2010 - 5/30/2011Brown80</v>
      </c>
      <c r="B423" t="s">
        <v>111</v>
      </c>
      <c r="C423" s="33" t="s">
        <v>17</v>
      </c>
      <c r="D423" s="34">
        <v>27840</v>
      </c>
      <c r="E423" s="34">
        <v>31840</v>
      </c>
      <c r="F423" s="34">
        <v>35840</v>
      </c>
      <c r="G423" s="34">
        <v>39760</v>
      </c>
      <c r="H423" s="34">
        <v>42960</v>
      </c>
      <c r="I423" s="34">
        <v>46160</v>
      </c>
      <c r="J423" s="34">
        <v>49360</v>
      </c>
      <c r="K423" s="34">
        <v>52560</v>
      </c>
    </row>
    <row r="424" spans="1:11">
      <c r="A424" t="str">
        <f t="shared" si="6"/>
        <v>6/29/2010 - 5/30/2011Burnet30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6/29/2010 - 5/30/2011Burnet40</v>
      </c>
      <c r="B425" t="s">
        <v>112</v>
      </c>
      <c r="C425" s="33" t="s">
        <v>14</v>
      </c>
      <c r="D425" s="34">
        <v>15720</v>
      </c>
      <c r="E425" s="34">
        <v>17960</v>
      </c>
      <c r="F425" s="34">
        <v>20200</v>
      </c>
      <c r="G425" s="34">
        <v>22440</v>
      </c>
      <c r="H425" s="34">
        <v>24240</v>
      </c>
      <c r="I425" s="34">
        <v>26040</v>
      </c>
      <c r="J425" s="34">
        <v>27840</v>
      </c>
      <c r="K425" s="34">
        <v>29640</v>
      </c>
    </row>
    <row r="426" spans="1:11">
      <c r="A426" t="str">
        <f t="shared" si="6"/>
        <v>6/29/2010 - 5/30/2011Burnet50</v>
      </c>
      <c r="B426" t="s">
        <v>112</v>
      </c>
      <c r="C426" s="33" t="s">
        <v>15</v>
      </c>
      <c r="D426" s="34">
        <v>19650</v>
      </c>
      <c r="E426" s="34">
        <v>22450</v>
      </c>
      <c r="F426" s="34">
        <v>25250</v>
      </c>
      <c r="G426" s="34">
        <v>28050</v>
      </c>
      <c r="H426" s="34">
        <v>30300</v>
      </c>
      <c r="I426" s="34">
        <v>32550</v>
      </c>
      <c r="J426" s="34">
        <v>34800</v>
      </c>
      <c r="K426" s="34">
        <v>37050</v>
      </c>
    </row>
    <row r="427" spans="1:11">
      <c r="A427" t="str">
        <f t="shared" si="6"/>
        <v>6/29/2010 - 5/30/2011Burnet60</v>
      </c>
      <c r="B427" t="s">
        <v>112</v>
      </c>
      <c r="C427" s="33" t="s">
        <v>16</v>
      </c>
      <c r="D427" s="34">
        <v>23580</v>
      </c>
      <c r="E427" s="34">
        <v>26940</v>
      </c>
      <c r="F427" s="34">
        <v>30300</v>
      </c>
      <c r="G427" s="34">
        <v>33660</v>
      </c>
      <c r="H427" s="34">
        <v>36360</v>
      </c>
      <c r="I427" s="34">
        <v>39060</v>
      </c>
      <c r="J427" s="34">
        <v>41760</v>
      </c>
      <c r="K427" s="34">
        <v>44460</v>
      </c>
    </row>
    <row r="428" spans="1:11">
      <c r="A428" t="str">
        <f t="shared" si="6"/>
        <v>6/29/2010 - 5/30/2011Burnet80</v>
      </c>
      <c r="B428" t="s">
        <v>112</v>
      </c>
      <c r="C428" s="33" t="s">
        <v>17</v>
      </c>
      <c r="D428" s="34">
        <v>31440</v>
      </c>
      <c r="E428" s="34">
        <v>35920</v>
      </c>
      <c r="F428" s="34">
        <v>40400</v>
      </c>
      <c r="G428" s="34">
        <v>44880</v>
      </c>
      <c r="H428" s="34">
        <v>48480</v>
      </c>
      <c r="I428" s="34">
        <v>52080</v>
      </c>
      <c r="J428" s="34">
        <v>55680</v>
      </c>
      <c r="K428" s="34">
        <v>59280</v>
      </c>
    </row>
    <row r="429" spans="1:11">
      <c r="A429" t="str">
        <f t="shared" si="6"/>
        <v>6/29/2010 - 5/30/2011Calhoun30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6/29/2010 - 5/30/2011Calhoun40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6/29/2010 - 5/30/2011Calhoun50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6/29/2010 - 5/30/2011Calhoun60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6/29/2010 - 5/30/2011Calhoun80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6/29/2010 - 5/30/2011Camp30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6/29/2010 - 5/30/2011Camp40</v>
      </c>
      <c r="B435" t="s">
        <v>114</v>
      </c>
      <c r="C435" s="33" t="s">
        <v>14</v>
      </c>
      <c r="D435" s="34">
        <v>13040</v>
      </c>
      <c r="E435" s="34">
        <v>14880</v>
      </c>
      <c r="F435" s="34">
        <v>16760</v>
      </c>
      <c r="G435" s="34">
        <v>18600</v>
      </c>
      <c r="H435" s="34">
        <v>20120</v>
      </c>
      <c r="I435" s="34">
        <v>21600</v>
      </c>
      <c r="J435" s="34">
        <v>23080</v>
      </c>
      <c r="K435" s="34">
        <v>24560</v>
      </c>
    </row>
    <row r="436" spans="1:11">
      <c r="A436" t="str">
        <f t="shared" si="6"/>
        <v>6/29/2010 - 5/30/2011Camp50</v>
      </c>
      <c r="B436" t="s">
        <v>114</v>
      </c>
      <c r="C436" s="33" t="s">
        <v>15</v>
      </c>
      <c r="D436" s="34">
        <v>16300</v>
      </c>
      <c r="E436" s="34">
        <v>18600</v>
      </c>
      <c r="F436" s="34">
        <v>20950</v>
      </c>
      <c r="G436" s="34">
        <v>23250</v>
      </c>
      <c r="H436" s="34">
        <v>25150</v>
      </c>
      <c r="I436" s="34">
        <v>27000</v>
      </c>
      <c r="J436" s="34">
        <v>28850</v>
      </c>
      <c r="K436" s="34">
        <v>30700</v>
      </c>
    </row>
    <row r="437" spans="1:11">
      <c r="A437" t="str">
        <f t="shared" si="6"/>
        <v>6/29/2010 - 5/30/2011Camp60</v>
      </c>
      <c r="B437" t="s">
        <v>114</v>
      </c>
      <c r="C437" s="33" t="s">
        <v>16</v>
      </c>
      <c r="D437" s="34">
        <v>19560</v>
      </c>
      <c r="E437" s="34">
        <v>22320</v>
      </c>
      <c r="F437" s="34">
        <v>25140</v>
      </c>
      <c r="G437" s="34">
        <v>27900</v>
      </c>
      <c r="H437" s="34">
        <v>30180</v>
      </c>
      <c r="I437" s="34">
        <v>32400</v>
      </c>
      <c r="J437" s="34">
        <v>34620</v>
      </c>
      <c r="K437" s="34">
        <v>36840</v>
      </c>
    </row>
    <row r="438" spans="1:11">
      <c r="A438" t="str">
        <f t="shared" si="6"/>
        <v>6/29/2010 - 5/30/2011Camp80</v>
      </c>
      <c r="B438" t="s">
        <v>114</v>
      </c>
      <c r="C438" s="33" t="s">
        <v>17</v>
      </c>
      <c r="D438" s="34">
        <v>26080</v>
      </c>
      <c r="E438" s="34">
        <v>29760</v>
      </c>
      <c r="F438" s="34">
        <v>33520</v>
      </c>
      <c r="G438" s="34">
        <v>37200</v>
      </c>
      <c r="H438" s="34">
        <v>40240</v>
      </c>
      <c r="I438" s="34">
        <v>43200</v>
      </c>
      <c r="J438" s="34">
        <v>46160</v>
      </c>
      <c r="K438" s="34">
        <v>49120</v>
      </c>
    </row>
    <row r="439" spans="1:11">
      <c r="A439" t="str">
        <f t="shared" si="6"/>
        <v>6/29/2010 - 5/30/2011Cass30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6/29/2010 - 5/30/2011Cass40</v>
      </c>
      <c r="B440" t="s">
        <v>115</v>
      </c>
      <c r="C440" s="33" t="s">
        <v>14</v>
      </c>
      <c r="D440" s="34">
        <v>13040</v>
      </c>
      <c r="E440" s="34">
        <v>14880</v>
      </c>
      <c r="F440" s="34">
        <v>16760</v>
      </c>
      <c r="G440" s="34">
        <v>18600</v>
      </c>
      <c r="H440" s="34">
        <v>20120</v>
      </c>
      <c r="I440" s="34">
        <v>21600</v>
      </c>
      <c r="J440" s="34">
        <v>23080</v>
      </c>
      <c r="K440" s="34">
        <v>24560</v>
      </c>
    </row>
    <row r="441" spans="1:11">
      <c r="A441" t="str">
        <f t="shared" si="6"/>
        <v>6/29/2010 - 5/30/2011Cass50</v>
      </c>
      <c r="B441" t="s">
        <v>115</v>
      </c>
      <c r="C441" s="33" t="s">
        <v>15</v>
      </c>
      <c r="D441" s="34">
        <v>16300</v>
      </c>
      <c r="E441" s="34">
        <v>18600</v>
      </c>
      <c r="F441" s="34">
        <v>20950</v>
      </c>
      <c r="G441" s="34">
        <v>23250</v>
      </c>
      <c r="H441" s="34">
        <v>25150</v>
      </c>
      <c r="I441" s="34">
        <v>27000</v>
      </c>
      <c r="J441" s="34">
        <v>28850</v>
      </c>
      <c r="K441" s="34">
        <v>30700</v>
      </c>
    </row>
    <row r="442" spans="1:11">
      <c r="A442" t="str">
        <f t="shared" si="6"/>
        <v>6/29/2010 - 5/30/2011Cass60</v>
      </c>
      <c r="B442" t="s">
        <v>115</v>
      </c>
      <c r="C442" s="33" t="s">
        <v>16</v>
      </c>
      <c r="D442" s="34">
        <v>19560</v>
      </c>
      <c r="E442" s="34">
        <v>22320</v>
      </c>
      <c r="F442" s="34">
        <v>25140</v>
      </c>
      <c r="G442" s="34">
        <v>27900</v>
      </c>
      <c r="H442" s="34">
        <v>30180</v>
      </c>
      <c r="I442" s="34">
        <v>32400</v>
      </c>
      <c r="J442" s="34">
        <v>34620</v>
      </c>
      <c r="K442" s="34">
        <v>36840</v>
      </c>
    </row>
    <row r="443" spans="1:11">
      <c r="A443" t="str">
        <f t="shared" si="6"/>
        <v>6/29/2010 - 5/30/2011Cass80</v>
      </c>
      <c r="B443" t="s">
        <v>115</v>
      </c>
      <c r="C443" s="33" t="s">
        <v>17</v>
      </c>
      <c r="D443" s="34">
        <v>26080</v>
      </c>
      <c r="E443" s="34">
        <v>29760</v>
      </c>
      <c r="F443" s="34">
        <v>33520</v>
      </c>
      <c r="G443" s="34">
        <v>37200</v>
      </c>
      <c r="H443" s="34">
        <v>40240</v>
      </c>
      <c r="I443" s="34">
        <v>43200</v>
      </c>
      <c r="J443" s="34">
        <v>46160</v>
      </c>
      <c r="K443" s="34">
        <v>49120</v>
      </c>
    </row>
    <row r="444" spans="1:11">
      <c r="A444" t="str">
        <f t="shared" si="6"/>
        <v>6/29/2010 - 5/30/2011Castro30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6/29/2010 - 5/30/2011Castro40</v>
      </c>
      <c r="B445" t="s">
        <v>116</v>
      </c>
      <c r="C445" s="33" t="s">
        <v>14</v>
      </c>
      <c r="D445" s="34">
        <v>13040</v>
      </c>
      <c r="E445" s="34">
        <v>14880</v>
      </c>
      <c r="F445" s="34">
        <v>16760</v>
      </c>
      <c r="G445" s="34">
        <v>18600</v>
      </c>
      <c r="H445" s="34">
        <v>20120</v>
      </c>
      <c r="I445" s="34">
        <v>21600</v>
      </c>
      <c r="J445" s="34">
        <v>23080</v>
      </c>
      <c r="K445" s="34">
        <v>24560</v>
      </c>
    </row>
    <row r="446" spans="1:11">
      <c r="A446" t="str">
        <f t="shared" si="6"/>
        <v>6/29/2010 - 5/30/2011Castro50</v>
      </c>
      <c r="B446" t="s">
        <v>116</v>
      </c>
      <c r="C446" s="33" t="s">
        <v>15</v>
      </c>
      <c r="D446" s="34">
        <v>16300</v>
      </c>
      <c r="E446" s="34">
        <v>18600</v>
      </c>
      <c r="F446" s="34">
        <v>20950</v>
      </c>
      <c r="G446" s="34">
        <v>23250</v>
      </c>
      <c r="H446" s="34">
        <v>25150</v>
      </c>
      <c r="I446" s="34">
        <v>27000</v>
      </c>
      <c r="J446" s="34">
        <v>28850</v>
      </c>
      <c r="K446" s="34">
        <v>30700</v>
      </c>
    </row>
    <row r="447" spans="1:11">
      <c r="A447" t="str">
        <f t="shared" si="6"/>
        <v>6/29/2010 - 5/30/2011Castro60</v>
      </c>
      <c r="B447" t="s">
        <v>116</v>
      </c>
      <c r="C447" s="33" t="s">
        <v>16</v>
      </c>
      <c r="D447" s="34">
        <v>19560</v>
      </c>
      <c r="E447" s="34">
        <v>22320</v>
      </c>
      <c r="F447" s="34">
        <v>25140</v>
      </c>
      <c r="G447" s="34">
        <v>27900</v>
      </c>
      <c r="H447" s="34">
        <v>30180</v>
      </c>
      <c r="I447" s="34">
        <v>32400</v>
      </c>
      <c r="J447" s="34">
        <v>34620</v>
      </c>
      <c r="K447" s="34">
        <v>36840</v>
      </c>
    </row>
    <row r="448" spans="1:11">
      <c r="A448" t="str">
        <f t="shared" si="6"/>
        <v>6/29/2010 - 5/30/2011Castro80</v>
      </c>
      <c r="B448" t="s">
        <v>116</v>
      </c>
      <c r="C448" s="33" t="s">
        <v>17</v>
      </c>
      <c r="D448" s="34">
        <v>26080</v>
      </c>
      <c r="E448" s="34">
        <v>29760</v>
      </c>
      <c r="F448" s="34">
        <v>33520</v>
      </c>
      <c r="G448" s="34">
        <v>37200</v>
      </c>
      <c r="H448" s="34">
        <v>40240</v>
      </c>
      <c r="I448" s="34">
        <v>43200</v>
      </c>
      <c r="J448" s="34">
        <v>46160</v>
      </c>
      <c r="K448" s="34">
        <v>49120</v>
      </c>
    </row>
    <row r="449" spans="1:11">
      <c r="A449" t="str">
        <f t="shared" si="6"/>
        <v>6/29/2010 - 5/30/2011Cherokee30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6/29/2010 - 5/30/2011Cherokee40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6/29/2010 - 5/30/2011Cherokee50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6/29/2010 - 5/30/2011Cherokee60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6/29/2010 - 5/30/2011Cherokee80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6/29/2010 - 5/30/2011Childress30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6/29/2010 - 5/30/2011Childress40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6/29/2010 - 5/30/2011Childress50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6/29/2010 - 5/30/2011Childress60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6/29/2010 - 5/30/2011Childress80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6/29/2010 - 5/30/2011Cochran30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6/29/2010 - 5/30/2011Cochran40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6/29/2010 - 5/30/2011Cochran50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6/29/2010 - 5/30/2011Cochran60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6/29/2010 - 5/30/2011Cochran80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6/29/2010 - 5/30/2011Coke30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6/29/2010 - 5/30/2011Coke40</v>
      </c>
      <c r="B465" t="s">
        <v>120</v>
      </c>
      <c r="C465" s="33" t="s">
        <v>14</v>
      </c>
      <c r="D465" s="34">
        <v>13120</v>
      </c>
      <c r="E465" s="34">
        <v>15000</v>
      </c>
      <c r="F465" s="34">
        <v>16880</v>
      </c>
      <c r="G465" s="34">
        <v>18720</v>
      </c>
      <c r="H465" s="34">
        <v>20240</v>
      </c>
      <c r="I465" s="34">
        <v>21720</v>
      </c>
      <c r="J465" s="34">
        <v>23240</v>
      </c>
      <c r="K465" s="34">
        <v>24720</v>
      </c>
    </row>
    <row r="466" spans="1:11">
      <c r="A466" t="str">
        <f t="shared" si="7"/>
        <v>6/29/2010 - 5/30/2011Coke50</v>
      </c>
      <c r="B466" t="s">
        <v>120</v>
      </c>
      <c r="C466" s="33" t="s">
        <v>15</v>
      </c>
      <c r="D466" s="34">
        <v>16400</v>
      </c>
      <c r="E466" s="34">
        <v>18750</v>
      </c>
      <c r="F466" s="34">
        <v>21100</v>
      </c>
      <c r="G466" s="34">
        <v>23400</v>
      </c>
      <c r="H466" s="34">
        <v>25300</v>
      </c>
      <c r="I466" s="34">
        <v>27150</v>
      </c>
      <c r="J466" s="34">
        <v>29050</v>
      </c>
      <c r="K466" s="34">
        <v>30900</v>
      </c>
    </row>
    <row r="467" spans="1:11">
      <c r="A467" t="str">
        <f t="shared" si="7"/>
        <v>6/29/2010 - 5/30/2011Coke60</v>
      </c>
      <c r="B467" t="s">
        <v>120</v>
      </c>
      <c r="C467" s="33" t="s">
        <v>16</v>
      </c>
      <c r="D467" s="34">
        <v>19680</v>
      </c>
      <c r="E467" s="34">
        <v>22500</v>
      </c>
      <c r="F467" s="34">
        <v>25320</v>
      </c>
      <c r="G467" s="34">
        <v>28080</v>
      </c>
      <c r="H467" s="34">
        <v>30360</v>
      </c>
      <c r="I467" s="34">
        <v>32580</v>
      </c>
      <c r="J467" s="34">
        <v>34860</v>
      </c>
      <c r="K467" s="34">
        <v>37080</v>
      </c>
    </row>
    <row r="468" spans="1:11">
      <c r="A468" t="str">
        <f t="shared" si="7"/>
        <v>6/29/2010 - 5/30/2011Coke80</v>
      </c>
      <c r="B468" t="s">
        <v>120</v>
      </c>
      <c r="C468" s="33" t="s">
        <v>17</v>
      </c>
      <c r="D468" s="34">
        <v>26240</v>
      </c>
      <c r="E468" s="34">
        <v>30000</v>
      </c>
      <c r="F468" s="34">
        <v>33760</v>
      </c>
      <c r="G468" s="34">
        <v>37440</v>
      </c>
      <c r="H468" s="34">
        <v>40480</v>
      </c>
      <c r="I468" s="34">
        <v>43440</v>
      </c>
      <c r="J468" s="34">
        <v>46480</v>
      </c>
      <c r="K468" s="34">
        <v>49440</v>
      </c>
    </row>
    <row r="469" spans="1:11">
      <c r="A469" t="str">
        <f t="shared" si="7"/>
        <v>6/29/2010 - 5/30/2011Coleman30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6/29/2010 - 5/30/2011Coleman40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6/29/2010 - 5/30/2011Coleman50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6/29/2010 - 5/30/2011Coleman60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6/29/2010 - 5/30/2011Coleman80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6/29/2010 - 5/30/2011Collingsworth30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6/29/2010 - 5/30/2011Collingsworth40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6/29/2010 - 5/30/2011Collingsworth50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6/29/2010 - 5/30/2011Collingsworth60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6/29/2010 - 5/30/2011Collingsworth80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6/29/2010 - 5/30/2011Colorado30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6/29/2010 - 5/30/2011Colorado40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6/29/2010 - 5/30/2011Colorado50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6/29/2010 - 5/30/2011Colorado60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6/29/2010 - 5/30/2011Colorado80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6/29/2010 - 5/30/2011Comanche30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6/29/2010 - 5/30/2011Comanche40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6/29/2010 - 5/30/2011Comanche50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6/29/2010 - 5/30/2011Comanche60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6/29/2010 - 5/30/2011Comanche80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6/29/2010 - 5/30/2011Concho30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6/29/2010 - 5/30/2011Concho40</v>
      </c>
      <c r="B490" t="s">
        <v>125</v>
      </c>
      <c r="C490" s="33" t="s">
        <v>14</v>
      </c>
      <c r="D490" s="34">
        <v>13160</v>
      </c>
      <c r="E490" s="34">
        <v>15040</v>
      </c>
      <c r="F490" s="34">
        <v>16920</v>
      </c>
      <c r="G490" s="34">
        <v>18800</v>
      </c>
      <c r="H490" s="34">
        <v>20320</v>
      </c>
      <c r="I490" s="34">
        <v>21840</v>
      </c>
      <c r="J490" s="34">
        <v>23320</v>
      </c>
      <c r="K490" s="34">
        <v>24840</v>
      </c>
    </row>
    <row r="491" spans="1:11">
      <c r="A491" t="str">
        <f t="shared" si="7"/>
        <v>6/29/2010 - 5/30/2011Concho50</v>
      </c>
      <c r="B491" t="s">
        <v>125</v>
      </c>
      <c r="C491" s="33" t="s">
        <v>15</v>
      </c>
      <c r="D491" s="34">
        <v>16450</v>
      </c>
      <c r="E491" s="34">
        <v>18800</v>
      </c>
      <c r="F491" s="34">
        <v>21150</v>
      </c>
      <c r="G491" s="34">
        <v>23500</v>
      </c>
      <c r="H491" s="34">
        <v>25400</v>
      </c>
      <c r="I491" s="34">
        <v>27300</v>
      </c>
      <c r="J491" s="34">
        <v>29150</v>
      </c>
      <c r="K491" s="34">
        <v>31050</v>
      </c>
    </row>
    <row r="492" spans="1:11">
      <c r="A492" t="str">
        <f t="shared" si="7"/>
        <v>6/29/2010 - 5/30/2011Concho60</v>
      </c>
      <c r="B492" t="s">
        <v>125</v>
      </c>
      <c r="C492" s="33" t="s">
        <v>16</v>
      </c>
      <c r="D492" s="34">
        <v>19740</v>
      </c>
      <c r="E492" s="34">
        <v>22560</v>
      </c>
      <c r="F492" s="34">
        <v>25380</v>
      </c>
      <c r="G492" s="34">
        <v>28200</v>
      </c>
      <c r="H492" s="34">
        <v>30480</v>
      </c>
      <c r="I492" s="34">
        <v>32760</v>
      </c>
      <c r="J492" s="34">
        <v>34980</v>
      </c>
      <c r="K492" s="34">
        <v>37260</v>
      </c>
    </row>
    <row r="493" spans="1:11">
      <c r="A493" t="str">
        <f t="shared" si="7"/>
        <v>6/29/2010 - 5/30/2011Concho80</v>
      </c>
      <c r="B493" t="s">
        <v>125</v>
      </c>
      <c r="C493" s="33" t="s">
        <v>17</v>
      </c>
      <c r="D493" s="34">
        <v>26320</v>
      </c>
      <c r="E493" s="34">
        <v>30080</v>
      </c>
      <c r="F493" s="34">
        <v>33840</v>
      </c>
      <c r="G493" s="34">
        <v>37600</v>
      </c>
      <c r="H493" s="34">
        <v>40640</v>
      </c>
      <c r="I493" s="34">
        <v>43680</v>
      </c>
      <c r="J493" s="34">
        <v>46640</v>
      </c>
      <c r="K493" s="34">
        <v>49680</v>
      </c>
    </row>
    <row r="494" spans="1:11">
      <c r="A494" t="str">
        <f t="shared" si="7"/>
        <v>6/29/2010 - 5/30/2011Cooke30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6/29/2010 - 5/30/2011Cooke40</v>
      </c>
      <c r="B495" t="s">
        <v>126</v>
      </c>
      <c r="C495" s="33" t="s">
        <v>14</v>
      </c>
      <c r="D495" s="34">
        <v>16560</v>
      </c>
      <c r="E495" s="34">
        <v>18920</v>
      </c>
      <c r="F495" s="34">
        <v>21280</v>
      </c>
      <c r="G495" s="34">
        <v>23640</v>
      </c>
      <c r="H495" s="34">
        <v>25560</v>
      </c>
      <c r="I495" s="34">
        <v>27440</v>
      </c>
      <c r="J495" s="34">
        <v>29320</v>
      </c>
      <c r="K495" s="34">
        <v>31240</v>
      </c>
    </row>
    <row r="496" spans="1:11">
      <c r="A496" t="str">
        <f t="shared" si="7"/>
        <v>6/29/2010 - 5/30/2011Cooke50</v>
      </c>
      <c r="B496" t="s">
        <v>126</v>
      </c>
      <c r="C496" s="33" t="s">
        <v>15</v>
      </c>
      <c r="D496" s="34">
        <v>20700</v>
      </c>
      <c r="E496" s="34">
        <v>23650</v>
      </c>
      <c r="F496" s="34">
        <v>26600</v>
      </c>
      <c r="G496" s="34">
        <v>29550</v>
      </c>
      <c r="H496" s="34">
        <v>31950</v>
      </c>
      <c r="I496" s="34">
        <v>34300</v>
      </c>
      <c r="J496" s="34">
        <v>36650</v>
      </c>
      <c r="K496" s="34">
        <v>39050</v>
      </c>
    </row>
    <row r="497" spans="1:11">
      <c r="A497" t="str">
        <f t="shared" si="7"/>
        <v>6/29/2010 - 5/30/2011Cooke60</v>
      </c>
      <c r="B497" t="s">
        <v>126</v>
      </c>
      <c r="C497" s="33" t="s">
        <v>16</v>
      </c>
      <c r="D497" s="34">
        <v>24840</v>
      </c>
      <c r="E497" s="34">
        <v>28380</v>
      </c>
      <c r="F497" s="34">
        <v>31920</v>
      </c>
      <c r="G497" s="34">
        <v>35460</v>
      </c>
      <c r="H497" s="34">
        <v>38340</v>
      </c>
      <c r="I497" s="34">
        <v>41160</v>
      </c>
      <c r="J497" s="34">
        <v>43980</v>
      </c>
      <c r="K497" s="34">
        <v>46860</v>
      </c>
    </row>
    <row r="498" spans="1:11">
      <c r="A498" t="str">
        <f t="shared" si="7"/>
        <v>6/29/2010 - 5/30/2011Cooke80</v>
      </c>
      <c r="B498" t="s">
        <v>126</v>
      </c>
      <c r="C498" s="33" t="s">
        <v>17</v>
      </c>
      <c r="D498" s="34">
        <v>33120</v>
      </c>
      <c r="E498" s="34">
        <v>37840</v>
      </c>
      <c r="F498" s="34">
        <v>42560</v>
      </c>
      <c r="G498" s="34">
        <v>47280</v>
      </c>
      <c r="H498" s="34">
        <v>51120</v>
      </c>
      <c r="I498" s="34">
        <v>54880</v>
      </c>
      <c r="J498" s="34">
        <v>58640</v>
      </c>
      <c r="K498" s="34">
        <v>62480</v>
      </c>
    </row>
    <row r="499" spans="1:11">
      <c r="A499" t="str">
        <f t="shared" si="7"/>
        <v>6/29/2010 - 5/30/2011Cottle30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6/29/2010 - 5/30/2011Cottle40</v>
      </c>
      <c r="B500" t="s">
        <v>127</v>
      </c>
      <c r="C500" s="33" t="s">
        <v>14</v>
      </c>
      <c r="D500" s="34">
        <v>13040</v>
      </c>
      <c r="E500" s="34">
        <v>14880</v>
      </c>
      <c r="F500" s="34">
        <v>16760</v>
      </c>
      <c r="G500" s="34">
        <v>18600</v>
      </c>
      <c r="H500" s="34">
        <v>20120</v>
      </c>
      <c r="I500" s="34">
        <v>21600</v>
      </c>
      <c r="J500" s="34">
        <v>23080</v>
      </c>
      <c r="K500" s="34">
        <v>24560</v>
      </c>
    </row>
    <row r="501" spans="1:11">
      <c r="A501" t="str">
        <f t="shared" si="7"/>
        <v>6/29/2010 - 5/30/2011Cottle50</v>
      </c>
      <c r="B501" t="s">
        <v>127</v>
      </c>
      <c r="C501" s="33" t="s">
        <v>15</v>
      </c>
      <c r="D501" s="34">
        <v>16300</v>
      </c>
      <c r="E501" s="34">
        <v>18600</v>
      </c>
      <c r="F501" s="34">
        <v>20950</v>
      </c>
      <c r="G501" s="34">
        <v>23250</v>
      </c>
      <c r="H501" s="34">
        <v>25150</v>
      </c>
      <c r="I501" s="34">
        <v>27000</v>
      </c>
      <c r="J501" s="34">
        <v>28850</v>
      </c>
      <c r="K501" s="34">
        <v>30700</v>
      </c>
    </row>
    <row r="502" spans="1:11">
      <c r="A502" t="str">
        <f t="shared" si="7"/>
        <v>6/29/2010 - 5/30/2011Cottle60</v>
      </c>
      <c r="B502" t="s">
        <v>127</v>
      </c>
      <c r="C502" s="33" t="s">
        <v>16</v>
      </c>
      <c r="D502" s="34">
        <v>19560</v>
      </c>
      <c r="E502" s="34">
        <v>22320</v>
      </c>
      <c r="F502" s="34">
        <v>25140</v>
      </c>
      <c r="G502" s="34">
        <v>27900</v>
      </c>
      <c r="H502" s="34">
        <v>30180</v>
      </c>
      <c r="I502" s="34">
        <v>32400</v>
      </c>
      <c r="J502" s="34">
        <v>34620</v>
      </c>
      <c r="K502" s="34">
        <v>36840</v>
      </c>
    </row>
    <row r="503" spans="1:11">
      <c r="A503" t="str">
        <f t="shared" si="7"/>
        <v>6/29/2010 - 5/30/2011Cottle80</v>
      </c>
      <c r="B503" t="s">
        <v>127</v>
      </c>
      <c r="C503" s="33" t="s">
        <v>17</v>
      </c>
      <c r="D503" s="34">
        <v>26080</v>
      </c>
      <c r="E503" s="34">
        <v>29760</v>
      </c>
      <c r="F503" s="34">
        <v>33520</v>
      </c>
      <c r="G503" s="34">
        <v>37200</v>
      </c>
      <c r="H503" s="34">
        <v>40240</v>
      </c>
      <c r="I503" s="34">
        <v>43200</v>
      </c>
      <c r="J503" s="34">
        <v>46160</v>
      </c>
      <c r="K503" s="34">
        <v>49120</v>
      </c>
    </row>
    <row r="504" spans="1:11">
      <c r="A504" t="str">
        <f t="shared" si="7"/>
        <v>6/29/2010 - 5/30/2011Crane30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6/29/2010 - 5/30/2011Crane40</v>
      </c>
      <c r="B505" t="s">
        <v>128</v>
      </c>
      <c r="C505" s="33" t="s">
        <v>14</v>
      </c>
      <c r="D505" s="34">
        <v>13160</v>
      </c>
      <c r="E505" s="34">
        <v>15040</v>
      </c>
      <c r="F505" s="34">
        <v>16920</v>
      </c>
      <c r="G505" s="34">
        <v>18760</v>
      </c>
      <c r="H505" s="34">
        <v>20280</v>
      </c>
      <c r="I505" s="34">
        <v>21800</v>
      </c>
      <c r="J505" s="34">
        <v>23280</v>
      </c>
      <c r="K505" s="34">
        <v>24800</v>
      </c>
    </row>
    <row r="506" spans="1:11">
      <c r="A506" t="str">
        <f t="shared" si="7"/>
        <v>6/29/2010 - 5/30/2011Crane50</v>
      </c>
      <c r="B506" t="s">
        <v>128</v>
      </c>
      <c r="C506" s="33" t="s">
        <v>15</v>
      </c>
      <c r="D506" s="34">
        <v>16450</v>
      </c>
      <c r="E506" s="34">
        <v>18800</v>
      </c>
      <c r="F506" s="34">
        <v>21150</v>
      </c>
      <c r="G506" s="34">
        <v>23450</v>
      </c>
      <c r="H506" s="34">
        <v>25350</v>
      </c>
      <c r="I506" s="34">
        <v>27250</v>
      </c>
      <c r="J506" s="34">
        <v>29100</v>
      </c>
      <c r="K506" s="34">
        <v>31000</v>
      </c>
    </row>
    <row r="507" spans="1:11">
      <c r="A507" t="str">
        <f t="shared" si="7"/>
        <v>6/29/2010 - 5/30/2011Crane60</v>
      </c>
      <c r="B507" t="s">
        <v>128</v>
      </c>
      <c r="C507" s="33" t="s">
        <v>16</v>
      </c>
      <c r="D507" s="34">
        <v>19740</v>
      </c>
      <c r="E507" s="34">
        <v>22560</v>
      </c>
      <c r="F507" s="34">
        <v>25380</v>
      </c>
      <c r="G507" s="34">
        <v>28140</v>
      </c>
      <c r="H507" s="34">
        <v>30420</v>
      </c>
      <c r="I507" s="34">
        <v>32700</v>
      </c>
      <c r="J507" s="34">
        <v>34920</v>
      </c>
      <c r="K507" s="34">
        <v>37200</v>
      </c>
    </row>
    <row r="508" spans="1:11">
      <c r="A508" t="str">
        <f t="shared" si="7"/>
        <v>6/29/2010 - 5/30/2011Crane80</v>
      </c>
      <c r="B508" t="s">
        <v>128</v>
      </c>
      <c r="C508" s="33" t="s">
        <v>17</v>
      </c>
      <c r="D508" s="34">
        <v>26320</v>
      </c>
      <c r="E508" s="34">
        <v>30080</v>
      </c>
      <c r="F508" s="34">
        <v>33840</v>
      </c>
      <c r="G508" s="34">
        <v>37520</v>
      </c>
      <c r="H508" s="34">
        <v>40560</v>
      </c>
      <c r="I508" s="34">
        <v>43600</v>
      </c>
      <c r="J508" s="34">
        <v>46560</v>
      </c>
      <c r="K508" s="34">
        <v>49600</v>
      </c>
    </row>
    <row r="509" spans="1:11">
      <c r="A509" t="str">
        <f t="shared" si="7"/>
        <v>6/29/2010 - 5/30/2011Crockett30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6/29/2010 - 5/30/2011Crockett40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6/29/2010 - 5/30/2011Crockett50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6/29/2010 - 5/30/2011Crockett60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6/29/2010 - 5/30/2011Crockett80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6/29/2010 - 5/30/2011Culberson30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6/29/2010 - 5/30/2011Culberson40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6/29/2010 - 5/30/2011Culberson50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6/29/2010 - 5/30/2011Culberson60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6/29/2010 - 5/30/2011Culberson80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6/29/2010 - 5/30/2011Dallam30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6/29/2010 - 5/30/2011Dallam40</v>
      </c>
      <c r="B520" t="s">
        <v>131</v>
      </c>
      <c r="C520" s="33" t="s">
        <v>14</v>
      </c>
      <c r="D520" s="34">
        <v>13040</v>
      </c>
      <c r="E520" s="34">
        <v>14880</v>
      </c>
      <c r="F520" s="34">
        <v>16760</v>
      </c>
      <c r="G520" s="34">
        <v>18600</v>
      </c>
      <c r="H520" s="34">
        <v>20120</v>
      </c>
      <c r="I520" s="34">
        <v>21600</v>
      </c>
      <c r="J520" s="34">
        <v>23080</v>
      </c>
      <c r="K520" s="34">
        <v>24560</v>
      </c>
    </row>
    <row r="521" spans="1:11">
      <c r="A521" t="str">
        <f t="shared" si="8"/>
        <v>6/29/2010 - 5/30/2011Dallam50</v>
      </c>
      <c r="B521" t="s">
        <v>131</v>
      </c>
      <c r="C521" s="33" t="s">
        <v>15</v>
      </c>
      <c r="D521" s="34">
        <v>16300</v>
      </c>
      <c r="E521" s="34">
        <v>18600</v>
      </c>
      <c r="F521" s="34">
        <v>20950</v>
      </c>
      <c r="G521" s="34">
        <v>23250</v>
      </c>
      <c r="H521" s="34">
        <v>25150</v>
      </c>
      <c r="I521" s="34">
        <v>27000</v>
      </c>
      <c r="J521" s="34">
        <v>28850</v>
      </c>
      <c r="K521" s="34">
        <v>30700</v>
      </c>
    </row>
    <row r="522" spans="1:11">
      <c r="A522" t="str">
        <f t="shared" si="8"/>
        <v>6/29/2010 - 5/30/2011Dallam60</v>
      </c>
      <c r="B522" t="s">
        <v>131</v>
      </c>
      <c r="C522" s="33" t="s">
        <v>16</v>
      </c>
      <c r="D522" s="34">
        <v>19560</v>
      </c>
      <c r="E522" s="34">
        <v>22320</v>
      </c>
      <c r="F522" s="34">
        <v>25140</v>
      </c>
      <c r="G522" s="34">
        <v>27900</v>
      </c>
      <c r="H522" s="34">
        <v>30180</v>
      </c>
      <c r="I522" s="34">
        <v>32400</v>
      </c>
      <c r="J522" s="34">
        <v>34620</v>
      </c>
      <c r="K522" s="34">
        <v>36840</v>
      </c>
    </row>
    <row r="523" spans="1:11">
      <c r="A523" t="str">
        <f t="shared" si="8"/>
        <v>6/29/2010 - 5/30/2011Dallam80</v>
      </c>
      <c r="B523" t="s">
        <v>131</v>
      </c>
      <c r="C523" s="33" t="s">
        <v>17</v>
      </c>
      <c r="D523" s="34">
        <v>26080</v>
      </c>
      <c r="E523" s="34">
        <v>29760</v>
      </c>
      <c r="F523" s="34">
        <v>33520</v>
      </c>
      <c r="G523" s="34">
        <v>37200</v>
      </c>
      <c r="H523" s="34">
        <v>40240</v>
      </c>
      <c r="I523" s="34">
        <v>43200</v>
      </c>
      <c r="J523" s="34">
        <v>46160</v>
      </c>
      <c r="K523" s="34">
        <v>49120</v>
      </c>
    </row>
    <row r="524" spans="1:11">
      <c r="A524" t="str">
        <f t="shared" si="8"/>
        <v>6/29/2010 - 5/30/2011Dawson30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6/29/2010 - 5/30/2011Dawson40</v>
      </c>
      <c r="B525" t="s">
        <v>132</v>
      </c>
      <c r="C525" s="33" t="s">
        <v>14</v>
      </c>
      <c r="D525" s="34">
        <v>13040</v>
      </c>
      <c r="E525" s="34">
        <v>14880</v>
      </c>
      <c r="F525" s="34">
        <v>16760</v>
      </c>
      <c r="G525" s="34">
        <v>18600</v>
      </c>
      <c r="H525" s="34">
        <v>20120</v>
      </c>
      <c r="I525" s="34">
        <v>21600</v>
      </c>
      <c r="J525" s="34">
        <v>23080</v>
      </c>
      <c r="K525" s="34">
        <v>24560</v>
      </c>
    </row>
    <row r="526" spans="1:11">
      <c r="A526" t="str">
        <f t="shared" si="8"/>
        <v>6/29/2010 - 5/30/2011Dawson50</v>
      </c>
      <c r="B526" t="s">
        <v>132</v>
      </c>
      <c r="C526" s="33" t="s">
        <v>15</v>
      </c>
      <c r="D526" s="34">
        <v>16300</v>
      </c>
      <c r="E526" s="34">
        <v>18600</v>
      </c>
      <c r="F526" s="34">
        <v>20950</v>
      </c>
      <c r="G526" s="34">
        <v>23250</v>
      </c>
      <c r="H526" s="34">
        <v>25150</v>
      </c>
      <c r="I526" s="34">
        <v>27000</v>
      </c>
      <c r="J526" s="34">
        <v>28850</v>
      </c>
      <c r="K526" s="34">
        <v>30700</v>
      </c>
    </row>
    <row r="527" spans="1:11">
      <c r="A527" t="str">
        <f t="shared" si="8"/>
        <v>6/29/2010 - 5/30/2011Dawson60</v>
      </c>
      <c r="B527" t="s">
        <v>132</v>
      </c>
      <c r="C527" s="33" t="s">
        <v>16</v>
      </c>
      <c r="D527" s="34">
        <v>19560</v>
      </c>
      <c r="E527" s="34">
        <v>22320</v>
      </c>
      <c r="F527" s="34">
        <v>25140</v>
      </c>
      <c r="G527" s="34">
        <v>27900</v>
      </c>
      <c r="H527" s="34">
        <v>30180</v>
      </c>
      <c r="I527" s="34">
        <v>32400</v>
      </c>
      <c r="J527" s="34">
        <v>34620</v>
      </c>
      <c r="K527" s="34">
        <v>36840</v>
      </c>
    </row>
    <row r="528" spans="1:11">
      <c r="A528" t="str">
        <f t="shared" si="8"/>
        <v>6/29/2010 - 5/30/2011Dawson80</v>
      </c>
      <c r="B528" t="s">
        <v>132</v>
      </c>
      <c r="C528" s="33" t="s">
        <v>17</v>
      </c>
      <c r="D528" s="34">
        <v>26080</v>
      </c>
      <c r="E528" s="34">
        <v>29760</v>
      </c>
      <c r="F528" s="34">
        <v>33520</v>
      </c>
      <c r="G528" s="34">
        <v>37200</v>
      </c>
      <c r="H528" s="34">
        <v>40240</v>
      </c>
      <c r="I528" s="34">
        <v>43200</v>
      </c>
      <c r="J528" s="34">
        <v>46160</v>
      </c>
      <c r="K528" s="34">
        <v>49120</v>
      </c>
    </row>
    <row r="529" spans="1:11">
      <c r="A529" t="str">
        <f t="shared" si="8"/>
        <v>6/29/2010 - 5/30/2011DeWitt30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6/29/2010 - 5/30/2011DeWitt40</v>
      </c>
      <c r="B530" t="s">
        <v>133</v>
      </c>
      <c r="C530" s="33" t="s">
        <v>14</v>
      </c>
      <c r="D530" s="34">
        <v>13040</v>
      </c>
      <c r="E530" s="34">
        <v>14880</v>
      </c>
      <c r="F530" s="34">
        <v>16760</v>
      </c>
      <c r="G530" s="34">
        <v>18600</v>
      </c>
      <c r="H530" s="34">
        <v>20120</v>
      </c>
      <c r="I530" s="34">
        <v>21600</v>
      </c>
      <c r="J530" s="34">
        <v>23080</v>
      </c>
      <c r="K530" s="34">
        <v>24560</v>
      </c>
    </row>
    <row r="531" spans="1:11">
      <c r="A531" t="str">
        <f t="shared" si="8"/>
        <v>6/29/2010 - 5/30/2011DeWitt50</v>
      </c>
      <c r="B531" t="s">
        <v>133</v>
      </c>
      <c r="C531" s="33" t="s">
        <v>15</v>
      </c>
      <c r="D531" s="34">
        <v>16300</v>
      </c>
      <c r="E531" s="34">
        <v>18600</v>
      </c>
      <c r="F531" s="34">
        <v>20950</v>
      </c>
      <c r="G531" s="34">
        <v>23250</v>
      </c>
      <c r="H531" s="34">
        <v>25150</v>
      </c>
      <c r="I531" s="34">
        <v>27000</v>
      </c>
      <c r="J531" s="34">
        <v>28850</v>
      </c>
      <c r="K531" s="34">
        <v>30700</v>
      </c>
    </row>
    <row r="532" spans="1:11">
      <c r="A532" t="str">
        <f t="shared" si="8"/>
        <v>6/29/2010 - 5/30/2011DeWitt60</v>
      </c>
      <c r="B532" t="s">
        <v>133</v>
      </c>
      <c r="C532" s="33" t="s">
        <v>16</v>
      </c>
      <c r="D532" s="34">
        <v>19560</v>
      </c>
      <c r="E532" s="34">
        <v>22320</v>
      </c>
      <c r="F532" s="34">
        <v>25140</v>
      </c>
      <c r="G532" s="34">
        <v>27900</v>
      </c>
      <c r="H532" s="34">
        <v>30180</v>
      </c>
      <c r="I532" s="34">
        <v>32400</v>
      </c>
      <c r="J532" s="34">
        <v>34620</v>
      </c>
      <c r="K532" s="34">
        <v>36840</v>
      </c>
    </row>
    <row r="533" spans="1:11">
      <c r="A533" t="str">
        <f t="shared" si="8"/>
        <v>6/29/2010 - 5/30/2011DeWitt80</v>
      </c>
      <c r="B533" t="s">
        <v>133</v>
      </c>
      <c r="C533" s="33" t="s">
        <v>17</v>
      </c>
      <c r="D533" s="34">
        <v>26080</v>
      </c>
      <c r="E533" s="34">
        <v>29760</v>
      </c>
      <c r="F533" s="34">
        <v>33520</v>
      </c>
      <c r="G533" s="34">
        <v>37200</v>
      </c>
      <c r="H533" s="34">
        <v>40240</v>
      </c>
      <c r="I533" s="34">
        <v>43200</v>
      </c>
      <c r="J533" s="34">
        <v>46160</v>
      </c>
      <c r="K533" s="34">
        <v>49120</v>
      </c>
    </row>
    <row r="534" spans="1:11">
      <c r="A534" t="str">
        <f t="shared" si="8"/>
        <v>6/29/2010 - 5/30/2011Deaf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6/29/2010 - 5/30/2011Deaf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6/29/2010 - 5/30/2011Deaf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6/29/2010 - 5/30/2011Deaf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6/29/2010 - 5/30/2011Deaf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6/29/2010 - 5/30/2011Dickens30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6/29/2010 - 5/30/2011Dickens40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6/29/2010 - 5/30/2011Dickens50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6/29/2010 - 5/30/2011Dickens60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6/29/2010 - 5/30/2011Dickens80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6/29/2010 - 5/30/2011Dimmit30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6/29/2010 - 5/30/2011Dimmit40</v>
      </c>
      <c r="B545" t="s">
        <v>136</v>
      </c>
      <c r="C545" s="33" t="s">
        <v>14</v>
      </c>
      <c r="D545" s="34">
        <v>13040</v>
      </c>
      <c r="E545" s="34">
        <v>14880</v>
      </c>
      <c r="F545" s="34">
        <v>16760</v>
      </c>
      <c r="G545" s="34">
        <v>18600</v>
      </c>
      <c r="H545" s="34">
        <v>20120</v>
      </c>
      <c r="I545" s="34">
        <v>21600</v>
      </c>
      <c r="J545" s="34">
        <v>23080</v>
      </c>
      <c r="K545" s="34">
        <v>24560</v>
      </c>
    </row>
    <row r="546" spans="1:11">
      <c r="A546" t="str">
        <f t="shared" si="8"/>
        <v>6/29/2010 - 5/30/2011Dimmit50</v>
      </c>
      <c r="B546" t="s">
        <v>136</v>
      </c>
      <c r="C546" s="33" t="s">
        <v>15</v>
      </c>
      <c r="D546" s="34">
        <v>16300</v>
      </c>
      <c r="E546" s="34">
        <v>18600</v>
      </c>
      <c r="F546" s="34">
        <v>20950</v>
      </c>
      <c r="G546" s="34">
        <v>23250</v>
      </c>
      <c r="H546" s="34">
        <v>25150</v>
      </c>
      <c r="I546" s="34">
        <v>27000</v>
      </c>
      <c r="J546" s="34">
        <v>28850</v>
      </c>
      <c r="K546" s="34">
        <v>30700</v>
      </c>
    </row>
    <row r="547" spans="1:11">
      <c r="A547" t="str">
        <f t="shared" si="8"/>
        <v>6/29/2010 - 5/30/2011Dimmit60</v>
      </c>
      <c r="B547" t="s">
        <v>136</v>
      </c>
      <c r="C547" s="33" t="s">
        <v>16</v>
      </c>
      <c r="D547" s="34">
        <v>19560</v>
      </c>
      <c r="E547" s="34">
        <v>22320</v>
      </c>
      <c r="F547" s="34">
        <v>25140</v>
      </c>
      <c r="G547" s="34">
        <v>27900</v>
      </c>
      <c r="H547" s="34">
        <v>30180</v>
      </c>
      <c r="I547" s="34">
        <v>32400</v>
      </c>
      <c r="J547" s="34">
        <v>34620</v>
      </c>
      <c r="K547" s="34">
        <v>36840</v>
      </c>
    </row>
    <row r="548" spans="1:11">
      <c r="A548" t="str">
        <f t="shared" si="8"/>
        <v>6/29/2010 - 5/30/2011Dimmit80</v>
      </c>
      <c r="B548" t="s">
        <v>136</v>
      </c>
      <c r="C548" s="33" t="s">
        <v>17</v>
      </c>
      <c r="D548" s="34">
        <v>26080</v>
      </c>
      <c r="E548" s="34">
        <v>29760</v>
      </c>
      <c r="F548" s="34">
        <v>33520</v>
      </c>
      <c r="G548" s="34">
        <v>37200</v>
      </c>
      <c r="H548" s="34">
        <v>40240</v>
      </c>
      <c r="I548" s="34">
        <v>43200</v>
      </c>
      <c r="J548" s="34">
        <v>46160</v>
      </c>
      <c r="K548" s="34">
        <v>49120</v>
      </c>
    </row>
    <row r="549" spans="1:11">
      <c r="A549" t="str">
        <f t="shared" si="8"/>
        <v>6/29/2010 - 5/30/2011Donley30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6/29/2010 - 5/30/2011Donley40</v>
      </c>
      <c r="B550" t="s">
        <v>137</v>
      </c>
      <c r="C550" s="33" t="s">
        <v>14</v>
      </c>
      <c r="D550" s="34">
        <v>13360</v>
      </c>
      <c r="E550" s="34">
        <v>15240</v>
      </c>
      <c r="F550" s="34">
        <v>17160</v>
      </c>
      <c r="G550" s="34">
        <v>19040</v>
      </c>
      <c r="H550" s="34">
        <v>20600</v>
      </c>
      <c r="I550" s="34">
        <v>22120</v>
      </c>
      <c r="J550" s="34">
        <v>23640</v>
      </c>
      <c r="K550" s="34">
        <v>25160</v>
      </c>
    </row>
    <row r="551" spans="1:11">
      <c r="A551" t="str">
        <f t="shared" si="8"/>
        <v>6/29/2010 - 5/30/2011Donley50</v>
      </c>
      <c r="B551" t="s">
        <v>137</v>
      </c>
      <c r="C551" s="33" t="s">
        <v>15</v>
      </c>
      <c r="D551" s="34">
        <v>16700</v>
      </c>
      <c r="E551" s="34">
        <v>19050</v>
      </c>
      <c r="F551" s="34">
        <v>21450</v>
      </c>
      <c r="G551" s="34">
        <v>23800</v>
      </c>
      <c r="H551" s="34">
        <v>25750</v>
      </c>
      <c r="I551" s="34">
        <v>27650</v>
      </c>
      <c r="J551" s="34">
        <v>29550</v>
      </c>
      <c r="K551" s="34">
        <v>31450</v>
      </c>
    </row>
    <row r="552" spans="1:11">
      <c r="A552" t="str">
        <f t="shared" si="8"/>
        <v>6/29/2010 - 5/30/2011Donley60</v>
      </c>
      <c r="B552" t="s">
        <v>137</v>
      </c>
      <c r="C552" s="33" t="s">
        <v>16</v>
      </c>
      <c r="D552" s="34">
        <v>20040</v>
      </c>
      <c r="E552" s="34">
        <v>22860</v>
      </c>
      <c r="F552" s="34">
        <v>25740</v>
      </c>
      <c r="G552" s="34">
        <v>28560</v>
      </c>
      <c r="H552" s="34">
        <v>30900</v>
      </c>
      <c r="I552" s="34">
        <v>33180</v>
      </c>
      <c r="J552" s="34">
        <v>35460</v>
      </c>
      <c r="K552" s="34">
        <v>37740</v>
      </c>
    </row>
    <row r="553" spans="1:11">
      <c r="A553" t="str">
        <f t="shared" si="8"/>
        <v>6/29/2010 - 5/30/2011Donley80</v>
      </c>
      <c r="B553" t="s">
        <v>137</v>
      </c>
      <c r="C553" s="33" t="s">
        <v>17</v>
      </c>
      <c r="D553" s="34">
        <v>26720</v>
      </c>
      <c r="E553" s="34">
        <v>30480</v>
      </c>
      <c r="F553" s="34">
        <v>34320</v>
      </c>
      <c r="G553" s="34">
        <v>38080</v>
      </c>
      <c r="H553" s="34">
        <v>41200</v>
      </c>
      <c r="I553" s="34">
        <v>44240</v>
      </c>
      <c r="J553" s="34">
        <v>47280</v>
      </c>
      <c r="K553" s="34">
        <v>50320</v>
      </c>
    </row>
    <row r="554" spans="1:11">
      <c r="A554" t="str">
        <f t="shared" si="8"/>
        <v>6/29/2010 - 5/30/2011Duval30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6/29/2010 - 5/30/2011Duval40</v>
      </c>
      <c r="B555" t="s">
        <v>138</v>
      </c>
      <c r="C555" s="33" t="s">
        <v>14</v>
      </c>
      <c r="D555" s="34">
        <v>13040</v>
      </c>
      <c r="E555" s="34">
        <v>14880</v>
      </c>
      <c r="F555" s="34">
        <v>16760</v>
      </c>
      <c r="G555" s="34">
        <v>18600</v>
      </c>
      <c r="H555" s="34">
        <v>20120</v>
      </c>
      <c r="I555" s="34">
        <v>21600</v>
      </c>
      <c r="J555" s="34">
        <v>23080</v>
      </c>
      <c r="K555" s="34">
        <v>24560</v>
      </c>
    </row>
    <row r="556" spans="1:11">
      <c r="A556" t="str">
        <f t="shared" si="8"/>
        <v>6/29/2010 - 5/30/2011Duval50</v>
      </c>
      <c r="B556" t="s">
        <v>138</v>
      </c>
      <c r="C556" s="33" t="s">
        <v>15</v>
      </c>
      <c r="D556" s="34">
        <v>16300</v>
      </c>
      <c r="E556" s="34">
        <v>18600</v>
      </c>
      <c r="F556" s="34">
        <v>20950</v>
      </c>
      <c r="G556" s="34">
        <v>23250</v>
      </c>
      <c r="H556" s="34">
        <v>25150</v>
      </c>
      <c r="I556" s="34">
        <v>27000</v>
      </c>
      <c r="J556" s="34">
        <v>28850</v>
      </c>
      <c r="K556" s="34">
        <v>30700</v>
      </c>
    </row>
    <row r="557" spans="1:11">
      <c r="A557" t="str">
        <f t="shared" si="8"/>
        <v>6/29/2010 - 5/30/2011Duval60</v>
      </c>
      <c r="B557" t="s">
        <v>138</v>
      </c>
      <c r="C557" s="33" t="s">
        <v>16</v>
      </c>
      <c r="D557" s="34">
        <v>19560</v>
      </c>
      <c r="E557" s="34">
        <v>22320</v>
      </c>
      <c r="F557" s="34">
        <v>25140</v>
      </c>
      <c r="G557" s="34">
        <v>27900</v>
      </c>
      <c r="H557" s="34">
        <v>30180</v>
      </c>
      <c r="I557" s="34">
        <v>32400</v>
      </c>
      <c r="J557" s="34">
        <v>34620</v>
      </c>
      <c r="K557" s="34">
        <v>36840</v>
      </c>
    </row>
    <row r="558" spans="1:11">
      <c r="A558" t="str">
        <f t="shared" si="8"/>
        <v>6/29/2010 - 5/30/2011Duval80</v>
      </c>
      <c r="B558" t="s">
        <v>138</v>
      </c>
      <c r="C558" s="33" t="s">
        <v>17</v>
      </c>
      <c r="D558" s="34">
        <v>26080</v>
      </c>
      <c r="E558" s="34">
        <v>29760</v>
      </c>
      <c r="F558" s="34">
        <v>33520</v>
      </c>
      <c r="G558" s="34">
        <v>37200</v>
      </c>
      <c r="H558" s="34">
        <v>40240</v>
      </c>
      <c r="I558" s="34">
        <v>43200</v>
      </c>
      <c r="J558" s="34">
        <v>46160</v>
      </c>
      <c r="K558" s="34">
        <v>49120</v>
      </c>
    </row>
    <row r="559" spans="1:11">
      <c r="A559" t="str">
        <f t="shared" si="8"/>
        <v>6/29/2010 - 5/30/2011Eastland30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6/29/2010 - 5/30/2011Eastland40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6/29/2010 - 5/30/2011Eastland50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6/29/2010 - 5/30/2011Eastland60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6/29/2010 - 5/30/2011Eastland80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6/29/2010 - 5/30/2011Edwards30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6/29/2010 - 5/30/2011Edwards40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6/29/2010 - 5/30/2011Edwards50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6/29/2010 - 5/30/2011Edwards60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6/29/2010 - 5/30/2011Edwards80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6/29/2010 - 5/30/2011Erath30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6/29/2010 - 5/30/2011Erath40</v>
      </c>
      <c r="B570" t="s">
        <v>141</v>
      </c>
      <c r="C570" s="33" t="s">
        <v>14</v>
      </c>
      <c r="D570" s="34">
        <v>14120</v>
      </c>
      <c r="E570" s="34">
        <v>16160</v>
      </c>
      <c r="F570" s="34">
        <v>18160</v>
      </c>
      <c r="G570" s="34">
        <v>20160</v>
      </c>
      <c r="H570" s="34">
        <v>21800</v>
      </c>
      <c r="I570" s="34">
        <v>23400</v>
      </c>
      <c r="J570" s="34">
        <v>25000</v>
      </c>
      <c r="K570" s="34">
        <v>26640</v>
      </c>
    </row>
    <row r="571" spans="1:11">
      <c r="A571" t="str">
        <f t="shared" si="8"/>
        <v>6/29/2010 - 5/30/2011Erath50</v>
      </c>
      <c r="B571" t="s">
        <v>141</v>
      </c>
      <c r="C571" s="33" t="s">
        <v>15</v>
      </c>
      <c r="D571" s="34">
        <v>17650</v>
      </c>
      <c r="E571" s="34">
        <v>20200</v>
      </c>
      <c r="F571" s="34">
        <v>22700</v>
      </c>
      <c r="G571" s="34">
        <v>25200</v>
      </c>
      <c r="H571" s="34">
        <v>27250</v>
      </c>
      <c r="I571" s="34">
        <v>29250</v>
      </c>
      <c r="J571" s="34">
        <v>31250</v>
      </c>
      <c r="K571" s="34">
        <v>33300</v>
      </c>
    </row>
    <row r="572" spans="1:11">
      <c r="A572" t="str">
        <f t="shared" si="8"/>
        <v>6/29/2010 - 5/30/2011Erath60</v>
      </c>
      <c r="B572" t="s">
        <v>141</v>
      </c>
      <c r="C572" s="33" t="s">
        <v>16</v>
      </c>
      <c r="D572" s="34">
        <v>21180</v>
      </c>
      <c r="E572" s="34">
        <v>24240</v>
      </c>
      <c r="F572" s="34">
        <v>27240</v>
      </c>
      <c r="G572" s="34">
        <v>30240</v>
      </c>
      <c r="H572" s="34">
        <v>32700</v>
      </c>
      <c r="I572" s="34">
        <v>35100</v>
      </c>
      <c r="J572" s="34">
        <v>37500</v>
      </c>
      <c r="K572" s="34">
        <v>39960</v>
      </c>
    </row>
    <row r="573" spans="1:11">
      <c r="A573" t="str">
        <f t="shared" si="8"/>
        <v>6/29/2010 - 5/30/2011Erath80</v>
      </c>
      <c r="B573" t="s">
        <v>141</v>
      </c>
      <c r="C573" s="33" t="s">
        <v>17</v>
      </c>
      <c r="D573" s="34">
        <v>28240</v>
      </c>
      <c r="E573" s="34">
        <v>32320</v>
      </c>
      <c r="F573" s="34">
        <v>36320</v>
      </c>
      <c r="G573" s="34">
        <v>40320</v>
      </c>
      <c r="H573" s="34">
        <v>43600</v>
      </c>
      <c r="I573" s="34">
        <v>46800</v>
      </c>
      <c r="J573" s="34">
        <v>50000</v>
      </c>
      <c r="K573" s="34">
        <v>53280</v>
      </c>
    </row>
    <row r="574" spans="1:11">
      <c r="A574" t="str">
        <f t="shared" si="8"/>
        <v>6/29/2010 - 5/30/2011Falls30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6/29/2010 - 5/30/2011Falls40</v>
      </c>
      <c r="B575" t="s">
        <v>142</v>
      </c>
      <c r="C575" s="33" t="s">
        <v>14</v>
      </c>
      <c r="D575" s="34">
        <v>13040</v>
      </c>
      <c r="E575" s="34">
        <v>14880</v>
      </c>
      <c r="F575" s="34">
        <v>16760</v>
      </c>
      <c r="G575" s="34">
        <v>18600</v>
      </c>
      <c r="H575" s="34">
        <v>20120</v>
      </c>
      <c r="I575" s="34">
        <v>21600</v>
      </c>
      <c r="J575" s="34">
        <v>23080</v>
      </c>
      <c r="K575" s="34">
        <v>24560</v>
      </c>
    </row>
    <row r="576" spans="1:11">
      <c r="A576" t="str">
        <f t="shared" si="8"/>
        <v>6/29/2010 - 5/30/2011Falls50</v>
      </c>
      <c r="B576" t="s">
        <v>142</v>
      </c>
      <c r="C576" s="33" t="s">
        <v>15</v>
      </c>
      <c r="D576" s="34">
        <v>16300</v>
      </c>
      <c r="E576" s="34">
        <v>18600</v>
      </c>
      <c r="F576" s="34">
        <v>20950</v>
      </c>
      <c r="G576" s="34">
        <v>23250</v>
      </c>
      <c r="H576" s="34">
        <v>25150</v>
      </c>
      <c r="I576" s="34">
        <v>27000</v>
      </c>
      <c r="J576" s="34">
        <v>28850</v>
      </c>
      <c r="K576" s="34">
        <v>30700</v>
      </c>
    </row>
    <row r="577" spans="1:11">
      <c r="A577" t="str">
        <f t="shared" si="8"/>
        <v>6/29/2010 - 5/30/2011Falls60</v>
      </c>
      <c r="B577" t="s">
        <v>142</v>
      </c>
      <c r="C577" s="33" t="s">
        <v>16</v>
      </c>
      <c r="D577" s="34">
        <v>19560</v>
      </c>
      <c r="E577" s="34">
        <v>22320</v>
      </c>
      <c r="F577" s="34">
        <v>25140</v>
      </c>
      <c r="G577" s="34">
        <v>27900</v>
      </c>
      <c r="H577" s="34">
        <v>30180</v>
      </c>
      <c r="I577" s="34">
        <v>32400</v>
      </c>
      <c r="J577" s="34">
        <v>34620</v>
      </c>
      <c r="K577" s="34">
        <v>36840</v>
      </c>
    </row>
    <row r="578" spans="1:11">
      <c r="A578" t="str">
        <f t="shared" si="8"/>
        <v>6/29/2010 - 5/30/2011Falls80</v>
      </c>
      <c r="B578" t="s">
        <v>142</v>
      </c>
      <c r="C578" s="33" t="s">
        <v>17</v>
      </c>
      <c r="D578" s="34">
        <v>26080</v>
      </c>
      <c r="E578" s="34">
        <v>29760</v>
      </c>
      <c r="F578" s="34">
        <v>33520</v>
      </c>
      <c r="G578" s="34">
        <v>37200</v>
      </c>
      <c r="H578" s="34">
        <v>40240</v>
      </c>
      <c r="I578" s="34">
        <v>43200</v>
      </c>
      <c r="J578" s="34">
        <v>46160</v>
      </c>
      <c r="K578" s="34">
        <v>49120</v>
      </c>
    </row>
    <row r="579" spans="1:11">
      <c r="A579" t="str">
        <f t="shared" si="8"/>
        <v>6/29/2010 - 5/30/2011Fannin30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6/29/2010 - 5/30/2011Fannin40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6/29/2010 - 5/30/2011Fannin50</v>
      </c>
      <c r="B581" t="s">
        <v>143</v>
      </c>
      <c r="C581" s="33" t="s">
        <v>15</v>
      </c>
      <c r="D581" s="34">
        <v>18900</v>
      </c>
      <c r="E581" s="34">
        <v>21600</v>
      </c>
      <c r="F581" s="34">
        <v>24300</v>
      </c>
      <c r="G581" s="34">
        <v>27000</v>
      </c>
      <c r="H581" s="34">
        <v>29200</v>
      </c>
      <c r="I581" s="34">
        <v>31350</v>
      </c>
      <c r="J581" s="34">
        <v>33500</v>
      </c>
      <c r="K581" s="34">
        <v>35650</v>
      </c>
    </row>
    <row r="582" spans="1:11">
      <c r="A582" t="str">
        <f t="shared" si="9"/>
        <v>6/29/2010 - 5/30/2011Fannin60</v>
      </c>
      <c r="B582" t="s">
        <v>143</v>
      </c>
      <c r="C582" s="33" t="s">
        <v>16</v>
      </c>
      <c r="D582" s="34">
        <v>22680</v>
      </c>
      <c r="E582" s="34">
        <v>25920</v>
      </c>
      <c r="F582" s="34">
        <v>29160</v>
      </c>
      <c r="G582" s="34">
        <v>32400</v>
      </c>
      <c r="H582" s="34">
        <v>35040</v>
      </c>
      <c r="I582" s="34">
        <v>37620</v>
      </c>
      <c r="J582" s="34">
        <v>40200</v>
      </c>
      <c r="K582" s="34">
        <v>42780</v>
      </c>
    </row>
    <row r="583" spans="1:11">
      <c r="A583" t="str">
        <f t="shared" si="9"/>
        <v>6/29/2010 - 5/30/2011Fannin80</v>
      </c>
      <c r="B583" t="s">
        <v>143</v>
      </c>
      <c r="C583" s="33" t="s">
        <v>17</v>
      </c>
      <c r="D583" s="34">
        <v>30240</v>
      </c>
      <c r="E583" s="34">
        <v>34560</v>
      </c>
      <c r="F583" s="34">
        <v>38880</v>
      </c>
      <c r="G583" s="34">
        <v>43200</v>
      </c>
      <c r="H583" s="34">
        <v>46720</v>
      </c>
      <c r="I583" s="34">
        <v>50160</v>
      </c>
      <c r="J583" s="34">
        <v>53600</v>
      </c>
      <c r="K583" s="34">
        <v>57040</v>
      </c>
    </row>
    <row r="584" spans="1:11">
      <c r="A584" t="str">
        <f t="shared" si="9"/>
        <v>6/29/2010 - 5/30/2011Fayette30</v>
      </c>
      <c r="B584" s="32" t="s">
        <v>144</v>
      </c>
      <c r="C584" s="33" t="s">
        <v>13</v>
      </c>
      <c r="D584" s="34">
        <v>11130</v>
      </c>
      <c r="E584" s="34">
        <v>12720</v>
      </c>
      <c r="F584" s="34">
        <v>14310</v>
      </c>
      <c r="G584" s="34">
        <v>15900</v>
      </c>
      <c r="H584" s="34">
        <v>17190</v>
      </c>
      <c r="I584" s="34">
        <v>18450</v>
      </c>
      <c r="J584" s="34">
        <v>19740</v>
      </c>
      <c r="K584" s="34">
        <v>21000</v>
      </c>
    </row>
    <row r="585" spans="1:11">
      <c r="A585" t="str">
        <f t="shared" si="9"/>
        <v>6/29/2010 - 5/30/2011Fayette40</v>
      </c>
      <c r="B585" t="s">
        <v>144</v>
      </c>
      <c r="C585" s="33" t="s">
        <v>14</v>
      </c>
      <c r="D585" s="34">
        <v>14840</v>
      </c>
      <c r="E585" s="34">
        <v>16960</v>
      </c>
      <c r="F585" s="34">
        <v>19080</v>
      </c>
      <c r="G585" s="34">
        <v>21200</v>
      </c>
      <c r="H585" s="34">
        <v>22920</v>
      </c>
      <c r="I585" s="34">
        <v>24600</v>
      </c>
      <c r="J585" s="34">
        <v>26320</v>
      </c>
      <c r="K585" s="34">
        <v>28000</v>
      </c>
    </row>
    <row r="586" spans="1:11">
      <c r="A586" t="str">
        <f t="shared" si="9"/>
        <v>6/29/2010 - 5/30/2011Fayette50</v>
      </c>
      <c r="B586" t="s">
        <v>144</v>
      </c>
      <c r="C586" s="33" t="s">
        <v>15</v>
      </c>
      <c r="D586" s="34">
        <v>18550</v>
      </c>
      <c r="E586" s="34">
        <v>21200</v>
      </c>
      <c r="F586" s="34">
        <v>23850</v>
      </c>
      <c r="G586" s="34">
        <v>26500</v>
      </c>
      <c r="H586" s="34">
        <v>28650</v>
      </c>
      <c r="I586" s="34">
        <v>30750</v>
      </c>
      <c r="J586" s="34">
        <v>32900</v>
      </c>
      <c r="K586" s="34">
        <v>35000</v>
      </c>
    </row>
    <row r="587" spans="1:11">
      <c r="A587" t="str">
        <f t="shared" si="9"/>
        <v>6/29/2010 - 5/30/2011Fayette60</v>
      </c>
      <c r="B587" t="s">
        <v>144</v>
      </c>
      <c r="C587" s="33" t="s">
        <v>16</v>
      </c>
      <c r="D587" s="34">
        <v>22260</v>
      </c>
      <c r="E587" s="34">
        <v>25440</v>
      </c>
      <c r="F587" s="34">
        <v>28620</v>
      </c>
      <c r="G587" s="34">
        <v>31800</v>
      </c>
      <c r="H587" s="34">
        <v>34380</v>
      </c>
      <c r="I587" s="34">
        <v>36900</v>
      </c>
      <c r="J587" s="34">
        <v>39480</v>
      </c>
      <c r="K587" s="34">
        <v>42000</v>
      </c>
    </row>
    <row r="588" spans="1:11">
      <c r="A588" t="str">
        <f t="shared" si="9"/>
        <v>6/29/2010 - 5/30/2011Fayette80</v>
      </c>
      <c r="B588" t="s">
        <v>144</v>
      </c>
      <c r="C588" s="33" t="s">
        <v>17</v>
      </c>
      <c r="D588" s="34">
        <v>29680</v>
      </c>
      <c r="E588" s="34">
        <v>33920</v>
      </c>
      <c r="F588" s="34">
        <v>38160</v>
      </c>
      <c r="G588" s="34">
        <v>42400</v>
      </c>
      <c r="H588" s="34">
        <v>45840</v>
      </c>
      <c r="I588" s="34">
        <v>49200</v>
      </c>
      <c r="J588" s="34">
        <v>52640</v>
      </c>
      <c r="K588" s="34">
        <v>56000</v>
      </c>
    </row>
    <row r="589" spans="1:11">
      <c r="A589" t="str">
        <f t="shared" si="9"/>
        <v>6/29/2010 - 5/30/2011Fisher30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6/29/2010 - 5/30/2011Fisher40</v>
      </c>
      <c r="B590" t="s">
        <v>145</v>
      </c>
      <c r="C590" s="33" t="s">
        <v>14</v>
      </c>
      <c r="D590" s="34">
        <v>13040</v>
      </c>
      <c r="E590" s="34">
        <v>14880</v>
      </c>
      <c r="F590" s="34">
        <v>16760</v>
      </c>
      <c r="G590" s="34">
        <v>18600</v>
      </c>
      <c r="H590" s="34">
        <v>20120</v>
      </c>
      <c r="I590" s="34">
        <v>21600</v>
      </c>
      <c r="J590" s="34">
        <v>23080</v>
      </c>
      <c r="K590" s="34">
        <v>24560</v>
      </c>
    </row>
    <row r="591" spans="1:11">
      <c r="A591" t="str">
        <f t="shared" si="9"/>
        <v>6/29/2010 - 5/30/2011Fisher50</v>
      </c>
      <c r="B591" t="s">
        <v>145</v>
      </c>
      <c r="C591" s="33" t="s">
        <v>15</v>
      </c>
      <c r="D591" s="34">
        <v>16300</v>
      </c>
      <c r="E591" s="34">
        <v>18600</v>
      </c>
      <c r="F591" s="34">
        <v>20950</v>
      </c>
      <c r="G591" s="34">
        <v>23250</v>
      </c>
      <c r="H591" s="34">
        <v>25150</v>
      </c>
      <c r="I591" s="34">
        <v>27000</v>
      </c>
      <c r="J591" s="34">
        <v>28850</v>
      </c>
      <c r="K591" s="34">
        <v>30700</v>
      </c>
    </row>
    <row r="592" spans="1:11">
      <c r="A592" t="str">
        <f t="shared" si="9"/>
        <v>6/29/2010 - 5/30/2011Fisher60</v>
      </c>
      <c r="B592" t="s">
        <v>145</v>
      </c>
      <c r="C592" s="33" t="s">
        <v>16</v>
      </c>
      <c r="D592" s="34">
        <v>19560</v>
      </c>
      <c r="E592" s="34">
        <v>22320</v>
      </c>
      <c r="F592" s="34">
        <v>25140</v>
      </c>
      <c r="G592" s="34">
        <v>27900</v>
      </c>
      <c r="H592" s="34">
        <v>30180</v>
      </c>
      <c r="I592" s="34">
        <v>32400</v>
      </c>
      <c r="J592" s="34">
        <v>34620</v>
      </c>
      <c r="K592" s="34">
        <v>36840</v>
      </c>
    </row>
    <row r="593" spans="1:11">
      <c r="A593" t="str">
        <f t="shared" si="9"/>
        <v>6/29/2010 - 5/30/2011Fisher80</v>
      </c>
      <c r="B593" t="s">
        <v>145</v>
      </c>
      <c r="C593" s="33" t="s">
        <v>17</v>
      </c>
      <c r="D593" s="34">
        <v>26080</v>
      </c>
      <c r="E593" s="34">
        <v>29760</v>
      </c>
      <c r="F593" s="34">
        <v>33520</v>
      </c>
      <c r="G593" s="34">
        <v>37200</v>
      </c>
      <c r="H593" s="34">
        <v>40240</v>
      </c>
      <c r="I593" s="34">
        <v>43200</v>
      </c>
      <c r="J593" s="34">
        <v>46160</v>
      </c>
      <c r="K593" s="34">
        <v>49120</v>
      </c>
    </row>
    <row r="594" spans="1:11">
      <c r="A594" t="str">
        <f t="shared" si="9"/>
        <v>6/29/2010 - 5/30/2011Floyd30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6/29/2010 - 5/30/2011Floyd40</v>
      </c>
      <c r="B595" t="s">
        <v>146</v>
      </c>
      <c r="C595" s="33" t="s">
        <v>14</v>
      </c>
      <c r="D595" s="34">
        <v>13040</v>
      </c>
      <c r="E595" s="34">
        <v>14880</v>
      </c>
      <c r="F595" s="34">
        <v>16760</v>
      </c>
      <c r="G595" s="34">
        <v>18600</v>
      </c>
      <c r="H595" s="34">
        <v>20120</v>
      </c>
      <c r="I595" s="34">
        <v>21600</v>
      </c>
      <c r="J595" s="34">
        <v>23080</v>
      </c>
      <c r="K595" s="34">
        <v>24560</v>
      </c>
    </row>
    <row r="596" spans="1:11">
      <c r="A596" t="str">
        <f t="shared" si="9"/>
        <v>6/29/2010 - 5/30/2011Floyd50</v>
      </c>
      <c r="B596" t="s">
        <v>146</v>
      </c>
      <c r="C596" s="33" t="s">
        <v>15</v>
      </c>
      <c r="D596" s="34">
        <v>16300</v>
      </c>
      <c r="E596" s="34">
        <v>18600</v>
      </c>
      <c r="F596" s="34">
        <v>20950</v>
      </c>
      <c r="G596" s="34">
        <v>23250</v>
      </c>
      <c r="H596" s="34">
        <v>25150</v>
      </c>
      <c r="I596" s="34">
        <v>27000</v>
      </c>
      <c r="J596" s="34">
        <v>28850</v>
      </c>
      <c r="K596" s="34">
        <v>30700</v>
      </c>
    </row>
    <row r="597" spans="1:11">
      <c r="A597" t="str">
        <f t="shared" si="9"/>
        <v>6/29/2010 - 5/30/2011Floyd60</v>
      </c>
      <c r="B597" t="s">
        <v>146</v>
      </c>
      <c r="C597" s="33" t="s">
        <v>16</v>
      </c>
      <c r="D597" s="34">
        <v>19560</v>
      </c>
      <c r="E597" s="34">
        <v>22320</v>
      </c>
      <c r="F597" s="34">
        <v>25140</v>
      </c>
      <c r="G597" s="34">
        <v>27900</v>
      </c>
      <c r="H597" s="34">
        <v>30180</v>
      </c>
      <c r="I597" s="34">
        <v>32400</v>
      </c>
      <c r="J597" s="34">
        <v>34620</v>
      </c>
      <c r="K597" s="34">
        <v>36840</v>
      </c>
    </row>
    <row r="598" spans="1:11">
      <c r="A598" t="str">
        <f t="shared" si="9"/>
        <v>6/29/2010 - 5/30/2011Floyd80</v>
      </c>
      <c r="B598" t="s">
        <v>146</v>
      </c>
      <c r="C598" s="33" t="s">
        <v>17</v>
      </c>
      <c r="D598" s="34">
        <v>26080</v>
      </c>
      <c r="E598" s="34">
        <v>29760</v>
      </c>
      <c r="F598" s="34">
        <v>33520</v>
      </c>
      <c r="G598" s="34">
        <v>37200</v>
      </c>
      <c r="H598" s="34">
        <v>40240</v>
      </c>
      <c r="I598" s="34">
        <v>43200</v>
      </c>
      <c r="J598" s="34">
        <v>46160</v>
      </c>
      <c r="K598" s="34">
        <v>49120</v>
      </c>
    </row>
    <row r="599" spans="1:11">
      <c r="A599" t="str">
        <f t="shared" si="9"/>
        <v>6/29/2010 - 5/30/2011Foard30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6/29/2010 - 5/30/2011Foard40</v>
      </c>
      <c r="B600" t="s">
        <v>147</v>
      </c>
      <c r="C600" s="33" t="s">
        <v>14</v>
      </c>
      <c r="D600" s="34">
        <v>13040</v>
      </c>
      <c r="E600" s="34">
        <v>14880</v>
      </c>
      <c r="F600" s="34">
        <v>16760</v>
      </c>
      <c r="G600" s="34">
        <v>18600</v>
      </c>
      <c r="H600" s="34">
        <v>20120</v>
      </c>
      <c r="I600" s="34">
        <v>21600</v>
      </c>
      <c r="J600" s="34">
        <v>23080</v>
      </c>
      <c r="K600" s="34">
        <v>24560</v>
      </c>
    </row>
    <row r="601" spans="1:11">
      <c r="A601" t="str">
        <f t="shared" si="9"/>
        <v>6/29/2010 - 5/30/2011Foard50</v>
      </c>
      <c r="B601" t="s">
        <v>147</v>
      </c>
      <c r="C601" s="33" t="s">
        <v>15</v>
      </c>
      <c r="D601" s="34">
        <v>16300</v>
      </c>
      <c r="E601" s="34">
        <v>18600</v>
      </c>
      <c r="F601" s="34">
        <v>20950</v>
      </c>
      <c r="G601" s="34">
        <v>23250</v>
      </c>
      <c r="H601" s="34">
        <v>25150</v>
      </c>
      <c r="I601" s="34">
        <v>27000</v>
      </c>
      <c r="J601" s="34">
        <v>28850</v>
      </c>
      <c r="K601" s="34">
        <v>30700</v>
      </c>
    </row>
    <row r="602" spans="1:11">
      <c r="A602" t="str">
        <f t="shared" si="9"/>
        <v>6/29/2010 - 5/30/2011Foard60</v>
      </c>
      <c r="B602" t="s">
        <v>147</v>
      </c>
      <c r="C602" s="33" t="s">
        <v>16</v>
      </c>
      <c r="D602" s="34">
        <v>19560</v>
      </c>
      <c r="E602" s="34">
        <v>22320</v>
      </c>
      <c r="F602" s="34">
        <v>25140</v>
      </c>
      <c r="G602" s="34">
        <v>27900</v>
      </c>
      <c r="H602" s="34">
        <v>30180</v>
      </c>
      <c r="I602" s="34">
        <v>32400</v>
      </c>
      <c r="J602" s="34">
        <v>34620</v>
      </c>
      <c r="K602" s="34">
        <v>36840</v>
      </c>
    </row>
    <row r="603" spans="1:11">
      <c r="A603" t="str">
        <f t="shared" si="9"/>
        <v>6/29/2010 - 5/30/2011Foard80</v>
      </c>
      <c r="B603" t="s">
        <v>147</v>
      </c>
      <c r="C603" s="33" t="s">
        <v>17</v>
      </c>
      <c r="D603" s="34">
        <v>26080</v>
      </c>
      <c r="E603" s="34">
        <v>29760</v>
      </c>
      <c r="F603" s="34">
        <v>33520</v>
      </c>
      <c r="G603" s="34">
        <v>37200</v>
      </c>
      <c r="H603" s="34">
        <v>40240</v>
      </c>
      <c r="I603" s="34">
        <v>43200</v>
      </c>
      <c r="J603" s="34">
        <v>46160</v>
      </c>
      <c r="K603" s="34">
        <v>49120</v>
      </c>
    </row>
    <row r="604" spans="1:11">
      <c r="A604" t="str">
        <f t="shared" si="9"/>
        <v>6/29/2010 - 5/30/2011Franklin30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6/29/2010 - 5/30/2011Franklin40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6/29/2010 - 5/30/2011Franklin50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6/29/2010 - 5/30/2011Franklin60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6/29/2010 - 5/30/2011Franklin80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6/29/2010 - 5/30/2011Freestone30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6/29/2010 - 5/30/2011Freestone40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6/29/2010 - 5/30/2011Freestone50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6/29/2010 - 5/30/2011Freestone60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6/29/2010 - 5/30/2011Freestone80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6/29/2010 - 5/30/2011Frio30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6/29/2010 - 5/30/2011Frio40</v>
      </c>
      <c r="B615" t="s">
        <v>150</v>
      </c>
      <c r="C615" s="33" t="s">
        <v>14</v>
      </c>
      <c r="D615" s="34">
        <v>13040</v>
      </c>
      <c r="E615" s="34">
        <v>14880</v>
      </c>
      <c r="F615" s="34">
        <v>16760</v>
      </c>
      <c r="G615" s="34">
        <v>18600</v>
      </c>
      <c r="H615" s="34">
        <v>20120</v>
      </c>
      <c r="I615" s="34">
        <v>21600</v>
      </c>
      <c r="J615" s="34">
        <v>23080</v>
      </c>
      <c r="K615" s="34">
        <v>24560</v>
      </c>
    </row>
    <row r="616" spans="1:11">
      <c r="A616" t="str">
        <f t="shared" si="9"/>
        <v>6/29/2010 - 5/30/2011Frio50</v>
      </c>
      <c r="B616" t="s">
        <v>150</v>
      </c>
      <c r="C616" s="33" t="s">
        <v>15</v>
      </c>
      <c r="D616" s="34">
        <v>16300</v>
      </c>
      <c r="E616" s="34">
        <v>18600</v>
      </c>
      <c r="F616" s="34">
        <v>20950</v>
      </c>
      <c r="G616" s="34">
        <v>23250</v>
      </c>
      <c r="H616" s="34">
        <v>25150</v>
      </c>
      <c r="I616" s="34">
        <v>27000</v>
      </c>
      <c r="J616" s="34">
        <v>28850</v>
      </c>
      <c r="K616" s="34">
        <v>30700</v>
      </c>
    </row>
    <row r="617" spans="1:11">
      <c r="A617" t="str">
        <f t="shared" si="9"/>
        <v>6/29/2010 - 5/30/2011Frio60</v>
      </c>
      <c r="B617" t="s">
        <v>150</v>
      </c>
      <c r="C617" s="33" t="s">
        <v>16</v>
      </c>
      <c r="D617" s="34">
        <v>19560</v>
      </c>
      <c r="E617" s="34">
        <v>22320</v>
      </c>
      <c r="F617" s="34">
        <v>25140</v>
      </c>
      <c r="G617" s="34">
        <v>27900</v>
      </c>
      <c r="H617" s="34">
        <v>30180</v>
      </c>
      <c r="I617" s="34">
        <v>32400</v>
      </c>
      <c r="J617" s="34">
        <v>34620</v>
      </c>
      <c r="K617" s="34">
        <v>36840</v>
      </c>
    </row>
    <row r="618" spans="1:11">
      <c r="A618" t="str">
        <f t="shared" si="9"/>
        <v>6/29/2010 - 5/30/2011Frio80</v>
      </c>
      <c r="B618" t="s">
        <v>150</v>
      </c>
      <c r="C618" s="33" t="s">
        <v>17</v>
      </c>
      <c r="D618" s="34">
        <v>26080</v>
      </c>
      <c r="E618" s="34">
        <v>29760</v>
      </c>
      <c r="F618" s="34">
        <v>33520</v>
      </c>
      <c r="G618" s="34">
        <v>37200</v>
      </c>
      <c r="H618" s="34">
        <v>40240</v>
      </c>
      <c r="I618" s="34">
        <v>43200</v>
      </c>
      <c r="J618" s="34">
        <v>46160</v>
      </c>
      <c r="K618" s="34">
        <v>49120</v>
      </c>
    </row>
    <row r="619" spans="1:11">
      <c r="A619" t="str">
        <f t="shared" si="9"/>
        <v>6/29/2010 - 5/30/2011Gaines30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6/29/2010 - 5/30/2011Gaines40</v>
      </c>
      <c r="B620" t="s">
        <v>151</v>
      </c>
      <c r="C620" s="33" t="s">
        <v>14</v>
      </c>
      <c r="D620" s="34">
        <v>13040</v>
      </c>
      <c r="E620" s="34">
        <v>14880</v>
      </c>
      <c r="F620" s="34">
        <v>16760</v>
      </c>
      <c r="G620" s="34">
        <v>18600</v>
      </c>
      <c r="H620" s="34">
        <v>20120</v>
      </c>
      <c r="I620" s="34">
        <v>21600</v>
      </c>
      <c r="J620" s="34">
        <v>23080</v>
      </c>
      <c r="K620" s="34">
        <v>24560</v>
      </c>
    </row>
    <row r="621" spans="1:11">
      <c r="A621" t="str">
        <f t="shared" si="9"/>
        <v>6/29/2010 - 5/30/2011Gaines50</v>
      </c>
      <c r="B621" t="s">
        <v>151</v>
      </c>
      <c r="C621" s="33" t="s">
        <v>15</v>
      </c>
      <c r="D621" s="34">
        <v>16300</v>
      </c>
      <c r="E621" s="34">
        <v>18600</v>
      </c>
      <c r="F621" s="34">
        <v>20950</v>
      </c>
      <c r="G621" s="34">
        <v>23250</v>
      </c>
      <c r="H621" s="34">
        <v>25150</v>
      </c>
      <c r="I621" s="34">
        <v>27000</v>
      </c>
      <c r="J621" s="34">
        <v>28850</v>
      </c>
      <c r="K621" s="34">
        <v>30700</v>
      </c>
    </row>
    <row r="622" spans="1:11">
      <c r="A622" t="str">
        <f t="shared" si="9"/>
        <v>6/29/2010 - 5/30/2011Gaines60</v>
      </c>
      <c r="B622" t="s">
        <v>151</v>
      </c>
      <c r="C622" s="33" t="s">
        <v>16</v>
      </c>
      <c r="D622" s="34">
        <v>19560</v>
      </c>
      <c r="E622" s="34">
        <v>22320</v>
      </c>
      <c r="F622" s="34">
        <v>25140</v>
      </c>
      <c r="G622" s="34">
        <v>27900</v>
      </c>
      <c r="H622" s="34">
        <v>30180</v>
      </c>
      <c r="I622" s="34">
        <v>32400</v>
      </c>
      <c r="J622" s="34">
        <v>34620</v>
      </c>
      <c r="K622" s="34">
        <v>36840</v>
      </c>
    </row>
    <row r="623" spans="1:11">
      <c r="A623" t="str">
        <f t="shared" si="9"/>
        <v>6/29/2010 - 5/30/2011Gaines80</v>
      </c>
      <c r="B623" t="s">
        <v>151</v>
      </c>
      <c r="C623" s="33" t="s">
        <v>17</v>
      </c>
      <c r="D623" s="34">
        <v>26080</v>
      </c>
      <c r="E623" s="34">
        <v>29760</v>
      </c>
      <c r="F623" s="34">
        <v>33520</v>
      </c>
      <c r="G623" s="34">
        <v>37200</v>
      </c>
      <c r="H623" s="34">
        <v>40240</v>
      </c>
      <c r="I623" s="34">
        <v>43200</v>
      </c>
      <c r="J623" s="34">
        <v>46160</v>
      </c>
      <c r="K623" s="34">
        <v>49120</v>
      </c>
    </row>
    <row r="624" spans="1:11">
      <c r="A624" t="str">
        <f t="shared" si="9"/>
        <v>6/29/2010 - 5/30/2011Garza30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6/29/2010 - 5/30/2011Garza40</v>
      </c>
      <c r="B625" t="s">
        <v>152</v>
      </c>
      <c r="C625" s="33" t="s">
        <v>14</v>
      </c>
      <c r="D625" s="34">
        <v>13040</v>
      </c>
      <c r="E625" s="34">
        <v>14880</v>
      </c>
      <c r="F625" s="34">
        <v>16760</v>
      </c>
      <c r="G625" s="34">
        <v>18600</v>
      </c>
      <c r="H625" s="34">
        <v>20120</v>
      </c>
      <c r="I625" s="34">
        <v>21600</v>
      </c>
      <c r="J625" s="34">
        <v>23080</v>
      </c>
      <c r="K625" s="34">
        <v>24560</v>
      </c>
    </row>
    <row r="626" spans="1:11">
      <c r="A626" t="str">
        <f t="shared" si="9"/>
        <v>6/29/2010 - 5/30/2011Garza50</v>
      </c>
      <c r="B626" t="s">
        <v>152</v>
      </c>
      <c r="C626" s="33" t="s">
        <v>15</v>
      </c>
      <c r="D626" s="34">
        <v>16300</v>
      </c>
      <c r="E626" s="34">
        <v>18600</v>
      </c>
      <c r="F626" s="34">
        <v>20950</v>
      </c>
      <c r="G626" s="34">
        <v>23250</v>
      </c>
      <c r="H626" s="34">
        <v>25150</v>
      </c>
      <c r="I626" s="34">
        <v>27000</v>
      </c>
      <c r="J626" s="34">
        <v>28850</v>
      </c>
      <c r="K626" s="34">
        <v>30700</v>
      </c>
    </row>
    <row r="627" spans="1:11">
      <c r="A627" t="str">
        <f t="shared" si="9"/>
        <v>6/29/2010 - 5/30/2011Garza60</v>
      </c>
      <c r="B627" t="s">
        <v>152</v>
      </c>
      <c r="C627" s="33" t="s">
        <v>16</v>
      </c>
      <c r="D627" s="34">
        <v>19560</v>
      </c>
      <c r="E627" s="34">
        <v>22320</v>
      </c>
      <c r="F627" s="34">
        <v>25140</v>
      </c>
      <c r="G627" s="34">
        <v>27900</v>
      </c>
      <c r="H627" s="34">
        <v>30180</v>
      </c>
      <c r="I627" s="34">
        <v>32400</v>
      </c>
      <c r="J627" s="34">
        <v>34620</v>
      </c>
      <c r="K627" s="34">
        <v>36840</v>
      </c>
    </row>
    <row r="628" spans="1:11">
      <c r="A628" t="str">
        <f t="shared" si="9"/>
        <v>6/29/2010 - 5/30/2011Garza80</v>
      </c>
      <c r="B628" t="s">
        <v>152</v>
      </c>
      <c r="C628" s="33" t="s">
        <v>17</v>
      </c>
      <c r="D628" s="34">
        <v>26080</v>
      </c>
      <c r="E628" s="34">
        <v>29760</v>
      </c>
      <c r="F628" s="34">
        <v>33520</v>
      </c>
      <c r="G628" s="34">
        <v>37200</v>
      </c>
      <c r="H628" s="34">
        <v>40240</v>
      </c>
      <c r="I628" s="34">
        <v>43200</v>
      </c>
      <c r="J628" s="34">
        <v>46160</v>
      </c>
      <c r="K628" s="34">
        <v>49120</v>
      </c>
    </row>
    <row r="629" spans="1:11">
      <c r="A629" t="str">
        <f t="shared" si="9"/>
        <v>6/29/2010 - 5/30/2011Gillespie30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6/29/2010 - 5/30/2011Gillespie40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6/29/2010 - 5/30/2011Gillespie50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6/29/2010 - 5/30/2011Gillespie60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6/29/2010 - 5/30/2011Gillespie80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6/29/2010 - 5/30/2011Glasscock30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6/29/2010 - 5/30/2011Glasscock40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6/29/2010 - 5/30/2011Glasscock50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6/29/2010 - 5/30/2011Glasscock60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6/29/2010 - 5/30/2011Glasscock80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6/29/2010 - 5/30/2011Gonzales30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6/29/2010 - 5/30/2011Gonzales40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6/29/2010 - 5/30/2011Gonzales50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6/29/2010 - 5/30/2011Gonzales60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6/29/2010 - 5/30/2011Gonzales80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6/29/2010 - 5/30/2011Gray30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6/29/2010 - 5/30/2011Gray40</v>
      </c>
      <c r="B645" t="s">
        <v>156</v>
      </c>
      <c r="C645" s="33" t="s">
        <v>14</v>
      </c>
      <c r="D645" s="34">
        <v>14080</v>
      </c>
      <c r="E645" s="34">
        <v>16080</v>
      </c>
      <c r="F645" s="34">
        <v>18080</v>
      </c>
      <c r="G645" s="34">
        <v>20080</v>
      </c>
      <c r="H645" s="34">
        <v>21720</v>
      </c>
      <c r="I645" s="34">
        <v>23320</v>
      </c>
      <c r="J645" s="34">
        <v>24920</v>
      </c>
      <c r="K645" s="34">
        <v>26520</v>
      </c>
    </row>
    <row r="646" spans="1:11">
      <c r="A646" t="str">
        <f t="shared" si="10"/>
        <v>6/29/2010 - 5/30/2011Gray50</v>
      </c>
      <c r="B646" t="s">
        <v>156</v>
      </c>
      <c r="C646" s="33" t="s">
        <v>15</v>
      </c>
      <c r="D646" s="34">
        <v>17600</v>
      </c>
      <c r="E646" s="34">
        <v>20100</v>
      </c>
      <c r="F646" s="34">
        <v>22600</v>
      </c>
      <c r="G646" s="34">
        <v>25100</v>
      </c>
      <c r="H646" s="34">
        <v>27150</v>
      </c>
      <c r="I646" s="34">
        <v>29150</v>
      </c>
      <c r="J646" s="34">
        <v>31150</v>
      </c>
      <c r="K646" s="34">
        <v>33150</v>
      </c>
    </row>
    <row r="647" spans="1:11">
      <c r="A647" t="str">
        <f t="shared" si="10"/>
        <v>6/29/2010 - 5/30/2011Gray60</v>
      </c>
      <c r="B647" t="s">
        <v>156</v>
      </c>
      <c r="C647" s="33" t="s">
        <v>16</v>
      </c>
      <c r="D647" s="34">
        <v>21120</v>
      </c>
      <c r="E647" s="34">
        <v>24120</v>
      </c>
      <c r="F647" s="34">
        <v>27120</v>
      </c>
      <c r="G647" s="34">
        <v>30120</v>
      </c>
      <c r="H647" s="34">
        <v>32580</v>
      </c>
      <c r="I647" s="34">
        <v>34980</v>
      </c>
      <c r="J647" s="34">
        <v>37380</v>
      </c>
      <c r="K647" s="34">
        <v>39780</v>
      </c>
    </row>
    <row r="648" spans="1:11">
      <c r="A648" t="str">
        <f t="shared" si="10"/>
        <v>6/29/2010 - 5/30/2011Gray80</v>
      </c>
      <c r="B648" t="s">
        <v>156</v>
      </c>
      <c r="C648" s="33" t="s">
        <v>17</v>
      </c>
      <c r="D648" s="34">
        <v>28160</v>
      </c>
      <c r="E648" s="34">
        <v>32160</v>
      </c>
      <c r="F648" s="34">
        <v>36160</v>
      </c>
      <c r="G648" s="34">
        <v>40160</v>
      </c>
      <c r="H648" s="34">
        <v>43440</v>
      </c>
      <c r="I648" s="34">
        <v>46640</v>
      </c>
      <c r="J648" s="34">
        <v>49840</v>
      </c>
      <c r="K648" s="34">
        <v>53040</v>
      </c>
    </row>
    <row r="649" spans="1:11">
      <c r="A649" t="str">
        <f t="shared" si="10"/>
        <v>6/29/2010 - 5/30/2011Grimes30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6/29/2010 - 5/30/2011Grimes40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6/29/2010 - 5/30/2011Grimes50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6/29/2010 - 5/30/2011Grimes60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6/29/2010 - 5/30/2011Grimes80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6/29/2010 - 5/30/2011Hale30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6/29/2010 - 5/30/2011Hale40</v>
      </c>
      <c r="B655" t="s">
        <v>158</v>
      </c>
      <c r="C655" s="33" t="s">
        <v>14</v>
      </c>
      <c r="D655" s="34">
        <v>13040</v>
      </c>
      <c r="E655" s="34">
        <v>14880</v>
      </c>
      <c r="F655" s="34">
        <v>16760</v>
      </c>
      <c r="G655" s="34">
        <v>18600</v>
      </c>
      <c r="H655" s="34">
        <v>20120</v>
      </c>
      <c r="I655" s="34">
        <v>21600</v>
      </c>
      <c r="J655" s="34">
        <v>23080</v>
      </c>
      <c r="K655" s="34">
        <v>24560</v>
      </c>
    </row>
    <row r="656" spans="1:11">
      <c r="A656" t="str">
        <f t="shared" si="10"/>
        <v>6/29/2010 - 5/30/2011Hale50</v>
      </c>
      <c r="B656" t="s">
        <v>158</v>
      </c>
      <c r="C656" s="33" t="s">
        <v>15</v>
      </c>
      <c r="D656" s="34">
        <v>16300</v>
      </c>
      <c r="E656" s="34">
        <v>18600</v>
      </c>
      <c r="F656" s="34">
        <v>20950</v>
      </c>
      <c r="G656" s="34">
        <v>23250</v>
      </c>
      <c r="H656" s="34">
        <v>25150</v>
      </c>
      <c r="I656" s="34">
        <v>27000</v>
      </c>
      <c r="J656" s="34">
        <v>28850</v>
      </c>
      <c r="K656" s="34">
        <v>30700</v>
      </c>
    </row>
    <row r="657" spans="1:11">
      <c r="A657" t="str">
        <f t="shared" si="10"/>
        <v>6/29/2010 - 5/30/2011Hale60</v>
      </c>
      <c r="B657" t="s">
        <v>158</v>
      </c>
      <c r="C657" s="33" t="s">
        <v>16</v>
      </c>
      <c r="D657" s="34">
        <v>19560</v>
      </c>
      <c r="E657" s="34">
        <v>22320</v>
      </c>
      <c r="F657" s="34">
        <v>25140</v>
      </c>
      <c r="G657" s="34">
        <v>27900</v>
      </c>
      <c r="H657" s="34">
        <v>30180</v>
      </c>
      <c r="I657" s="34">
        <v>32400</v>
      </c>
      <c r="J657" s="34">
        <v>34620</v>
      </c>
      <c r="K657" s="34">
        <v>36840</v>
      </c>
    </row>
    <row r="658" spans="1:11">
      <c r="A658" t="str">
        <f t="shared" si="10"/>
        <v>6/29/2010 - 5/30/2011Hale80</v>
      </c>
      <c r="B658" t="s">
        <v>158</v>
      </c>
      <c r="C658" s="33" t="s">
        <v>17</v>
      </c>
      <c r="D658" s="34">
        <v>26080</v>
      </c>
      <c r="E658" s="34">
        <v>29760</v>
      </c>
      <c r="F658" s="34">
        <v>33520</v>
      </c>
      <c r="G658" s="34">
        <v>37200</v>
      </c>
      <c r="H658" s="34">
        <v>40240</v>
      </c>
      <c r="I658" s="34">
        <v>43200</v>
      </c>
      <c r="J658" s="34">
        <v>46160</v>
      </c>
      <c r="K658" s="34">
        <v>49120</v>
      </c>
    </row>
    <row r="659" spans="1:11">
      <c r="A659" t="str">
        <f t="shared" si="10"/>
        <v>6/29/2010 - 5/30/2011Hall30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6/29/2010 - 5/30/2011Hall40</v>
      </c>
      <c r="B660" t="s">
        <v>159</v>
      </c>
      <c r="C660" s="33" t="s">
        <v>14</v>
      </c>
      <c r="D660" s="34">
        <v>13040</v>
      </c>
      <c r="E660" s="34">
        <v>14880</v>
      </c>
      <c r="F660" s="34">
        <v>16760</v>
      </c>
      <c r="G660" s="34">
        <v>18600</v>
      </c>
      <c r="H660" s="34">
        <v>20120</v>
      </c>
      <c r="I660" s="34">
        <v>21600</v>
      </c>
      <c r="J660" s="34">
        <v>23080</v>
      </c>
      <c r="K660" s="34">
        <v>24560</v>
      </c>
    </row>
    <row r="661" spans="1:11">
      <c r="A661" t="str">
        <f t="shared" si="10"/>
        <v>6/29/2010 - 5/30/2011Hall50</v>
      </c>
      <c r="B661" t="s">
        <v>159</v>
      </c>
      <c r="C661" s="33" t="s">
        <v>15</v>
      </c>
      <c r="D661" s="34">
        <v>16300</v>
      </c>
      <c r="E661" s="34">
        <v>18600</v>
      </c>
      <c r="F661" s="34">
        <v>20950</v>
      </c>
      <c r="G661" s="34">
        <v>23250</v>
      </c>
      <c r="H661" s="34">
        <v>25150</v>
      </c>
      <c r="I661" s="34">
        <v>27000</v>
      </c>
      <c r="J661" s="34">
        <v>28850</v>
      </c>
      <c r="K661" s="34">
        <v>30700</v>
      </c>
    </row>
    <row r="662" spans="1:11">
      <c r="A662" t="str">
        <f t="shared" si="10"/>
        <v>6/29/2010 - 5/30/2011Hall60</v>
      </c>
      <c r="B662" t="s">
        <v>159</v>
      </c>
      <c r="C662" s="33" t="s">
        <v>16</v>
      </c>
      <c r="D662" s="34">
        <v>19560</v>
      </c>
      <c r="E662" s="34">
        <v>22320</v>
      </c>
      <c r="F662" s="34">
        <v>25140</v>
      </c>
      <c r="G662" s="34">
        <v>27900</v>
      </c>
      <c r="H662" s="34">
        <v>30180</v>
      </c>
      <c r="I662" s="34">
        <v>32400</v>
      </c>
      <c r="J662" s="34">
        <v>34620</v>
      </c>
      <c r="K662" s="34">
        <v>36840</v>
      </c>
    </row>
    <row r="663" spans="1:11">
      <c r="A663" t="str">
        <f t="shared" si="10"/>
        <v>6/29/2010 - 5/30/2011Hall80</v>
      </c>
      <c r="B663" t="s">
        <v>159</v>
      </c>
      <c r="C663" s="33" t="s">
        <v>17</v>
      </c>
      <c r="D663" s="34">
        <v>26080</v>
      </c>
      <c r="E663" s="34">
        <v>29760</v>
      </c>
      <c r="F663" s="34">
        <v>33520</v>
      </c>
      <c r="G663" s="34">
        <v>37200</v>
      </c>
      <c r="H663" s="34">
        <v>40240</v>
      </c>
      <c r="I663" s="34">
        <v>43200</v>
      </c>
      <c r="J663" s="34">
        <v>46160</v>
      </c>
      <c r="K663" s="34">
        <v>49120</v>
      </c>
    </row>
    <row r="664" spans="1:11">
      <c r="A664" t="str">
        <f t="shared" si="10"/>
        <v>6/29/2010 - 5/30/2011Hamilton30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6/29/2010 - 5/30/2011Hamilton40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6/29/2010 - 5/30/2011Hamilton50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6/29/2010 - 5/30/2011Hamilton60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6/29/2010 - 5/30/2011Hamilton80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6/29/2010 - 5/30/2011Hansford30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6/29/2010 - 5/30/2011Hansford40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6/29/2010 - 5/30/2011Hansford50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6/29/2010 - 5/30/2011Hansford60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6/29/2010 - 5/30/2011Hansford80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6/29/2010 - 5/30/2011Hardeman30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6/29/2010 - 5/30/2011Hardeman40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6/29/2010 - 5/30/2011Hardeman50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6/29/2010 - 5/30/2011Hardeman60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6/29/2010 - 5/30/2011Hardeman80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6/29/2010 - 5/30/2011Harrison30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6/29/2010 - 5/30/2011Harrison40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6/29/2010 - 5/30/2011Harrison50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6/29/2010 - 5/30/2011Harrison60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6/29/2010 - 5/30/2011Harrison80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6/29/2010 - 5/30/2011Hartley30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6/29/2010 - 5/30/2011Hartley40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6/29/2010 - 5/30/2011Hartley50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6/29/2010 - 5/30/2011Hartley60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6/29/2010 - 5/30/2011Hartley80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6/29/2010 - 5/30/2011Haskell30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6/29/2010 - 5/30/2011Haskell40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6/29/2010 - 5/30/2011Haskell50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6/29/2010 - 5/30/2011Haskell60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6/29/2010 - 5/30/2011Haskell80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6/29/2010 - 5/30/2011Hemphill30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6/29/2010 - 5/30/2011Hemphill40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6/29/2010 - 5/30/2011Hemphill50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6/29/2010 - 5/30/2011Hemphill60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6/29/2010 - 5/30/2011Hemphill80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6/29/2010 - 5/30/2011Henderson30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6/29/2010 - 5/30/2011Henderson40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6/29/2010 - 5/30/2011Henderson50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6/29/2010 - 5/30/2011Henderson60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6/29/2010 - 5/30/2011Henderson80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6/29/2010 - 5/30/2011Hill30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6/29/2010 - 5/30/2011Hill40</v>
      </c>
      <c r="B705" t="s">
        <v>168</v>
      </c>
      <c r="C705" s="33" t="s">
        <v>14</v>
      </c>
      <c r="D705" s="34">
        <v>13560</v>
      </c>
      <c r="E705" s="34">
        <v>15480</v>
      </c>
      <c r="F705" s="34">
        <v>17400</v>
      </c>
      <c r="G705" s="34">
        <v>19320</v>
      </c>
      <c r="H705" s="34">
        <v>20880</v>
      </c>
      <c r="I705" s="34">
        <v>22440</v>
      </c>
      <c r="J705" s="34">
        <v>23960</v>
      </c>
      <c r="K705" s="34">
        <v>25520</v>
      </c>
    </row>
    <row r="706" spans="1:11">
      <c r="A706" t="str">
        <f t="shared" si="10"/>
        <v>6/29/2010 - 5/30/2011Hill50</v>
      </c>
      <c r="B706" t="s">
        <v>168</v>
      </c>
      <c r="C706" s="33" t="s">
        <v>15</v>
      </c>
      <c r="D706" s="34">
        <v>16950</v>
      </c>
      <c r="E706" s="34">
        <v>19350</v>
      </c>
      <c r="F706" s="34">
        <v>21750</v>
      </c>
      <c r="G706" s="34">
        <v>24150</v>
      </c>
      <c r="H706" s="34">
        <v>26100</v>
      </c>
      <c r="I706" s="34">
        <v>28050</v>
      </c>
      <c r="J706" s="34">
        <v>29950</v>
      </c>
      <c r="K706" s="34">
        <v>31900</v>
      </c>
    </row>
    <row r="707" spans="1:11">
      <c r="A707" t="str">
        <f t="shared" si="10"/>
        <v>6/29/2010 - 5/30/2011Hill60</v>
      </c>
      <c r="B707" t="s">
        <v>168</v>
      </c>
      <c r="C707" s="33" t="s">
        <v>16</v>
      </c>
      <c r="D707" s="34">
        <v>20340</v>
      </c>
      <c r="E707" s="34">
        <v>23220</v>
      </c>
      <c r="F707" s="34">
        <v>26100</v>
      </c>
      <c r="G707" s="34">
        <v>28980</v>
      </c>
      <c r="H707" s="34">
        <v>31320</v>
      </c>
      <c r="I707" s="34">
        <v>33660</v>
      </c>
      <c r="J707" s="34">
        <v>35940</v>
      </c>
      <c r="K707" s="34">
        <v>38280</v>
      </c>
    </row>
    <row r="708" spans="1:11">
      <c r="A708" t="str">
        <f t="shared" si="10"/>
        <v>6/29/2010 - 5/30/2011Hill80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6/29/2010 - 5/30/2011Hockley30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6/29/2010 - 5/30/2011Hockley40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6/29/2010 - 5/30/2011Hockley50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6/29/2010 - 5/30/2011Hockley60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6/29/2010 - 5/30/2011Hockley80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6/29/2010 - 5/30/2011Hood30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6/29/2010 - 5/30/2011Hood40</v>
      </c>
      <c r="B715" t="s">
        <v>170</v>
      </c>
      <c r="C715" s="33" t="s">
        <v>14</v>
      </c>
      <c r="D715" s="34">
        <v>18240</v>
      </c>
      <c r="E715" s="34">
        <v>20840</v>
      </c>
      <c r="F715" s="34">
        <v>23440</v>
      </c>
      <c r="G715" s="34">
        <v>26040</v>
      </c>
      <c r="H715" s="34">
        <v>28160</v>
      </c>
      <c r="I715" s="34">
        <v>30240</v>
      </c>
      <c r="J715" s="34">
        <v>32320</v>
      </c>
      <c r="K715" s="34">
        <v>34400</v>
      </c>
    </row>
    <row r="716" spans="1:11">
      <c r="A716" t="str">
        <f t="shared" si="11"/>
        <v>6/29/2010 - 5/30/2011Hood50</v>
      </c>
      <c r="B716" t="s">
        <v>170</v>
      </c>
      <c r="C716" s="33" t="s">
        <v>15</v>
      </c>
      <c r="D716" s="34">
        <v>22800</v>
      </c>
      <c r="E716" s="34">
        <v>26050</v>
      </c>
      <c r="F716" s="34">
        <v>29300</v>
      </c>
      <c r="G716" s="34">
        <v>32550</v>
      </c>
      <c r="H716" s="34">
        <v>35200</v>
      </c>
      <c r="I716" s="34">
        <v>37800</v>
      </c>
      <c r="J716" s="34">
        <v>40400</v>
      </c>
      <c r="K716" s="34">
        <v>43000</v>
      </c>
    </row>
    <row r="717" spans="1:11">
      <c r="A717" t="str">
        <f t="shared" si="11"/>
        <v>6/29/2010 - 5/30/2011Hood60</v>
      </c>
      <c r="B717" t="s">
        <v>170</v>
      </c>
      <c r="C717" s="33" t="s">
        <v>16</v>
      </c>
      <c r="D717" s="34">
        <v>27360</v>
      </c>
      <c r="E717" s="34">
        <v>31260</v>
      </c>
      <c r="F717" s="34">
        <v>35160</v>
      </c>
      <c r="G717" s="34">
        <v>39060</v>
      </c>
      <c r="H717" s="34">
        <v>42240</v>
      </c>
      <c r="I717" s="34">
        <v>45360</v>
      </c>
      <c r="J717" s="34">
        <v>48480</v>
      </c>
      <c r="K717" s="34">
        <v>51600</v>
      </c>
    </row>
    <row r="718" spans="1:11">
      <c r="A718" t="str">
        <f t="shared" si="11"/>
        <v>6/29/2010 - 5/30/2011Hood80</v>
      </c>
      <c r="B718" t="s">
        <v>170</v>
      </c>
      <c r="C718" s="33" t="s">
        <v>17</v>
      </c>
      <c r="D718" s="34">
        <v>36480</v>
      </c>
      <c r="E718" s="34">
        <v>41680</v>
      </c>
      <c r="F718" s="34">
        <v>46880</v>
      </c>
      <c r="G718" s="34">
        <v>52080</v>
      </c>
      <c r="H718" s="34">
        <v>56320</v>
      </c>
      <c r="I718" s="34">
        <v>60480</v>
      </c>
      <c r="J718" s="34">
        <v>64640</v>
      </c>
      <c r="K718" s="34">
        <v>68800</v>
      </c>
    </row>
    <row r="719" spans="1:11">
      <c r="A719" t="str">
        <f t="shared" si="11"/>
        <v>6/29/2010 - 5/30/2011Hopkins30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6/29/2010 - 5/30/2011Hopkins40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6/29/2010 - 5/30/2011Hopkins50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6/29/2010 - 5/30/2011Hopkins60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6/29/2010 - 5/30/2011Hopkins80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6/29/2010 - 5/30/2011Houston30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6/29/2010 - 5/30/2011Houston40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6/29/2010 - 5/30/2011Houston50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6/29/2010 - 5/30/2011Houston60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6/29/2010 - 5/30/2011Houston80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6/29/2010 - 5/30/2011Howard30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6/29/2010 - 5/30/2011Howard40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6/29/2010 - 5/30/2011Howard50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6/29/2010 - 5/30/2011Howard60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6/29/2010 - 5/30/2011Howard80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6/29/2010 - 5/30/2011Hudspeth30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6/29/2010 - 5/30/2011Hudspeth40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6/29/2010 - 5/30/2011Hudspeth50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6/29/2010 - 5/30/2011Hudspeth60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6/29/2010 - 5/30/2011Hudspeth80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6/29/2010 - 5/30/2011Hutchinson30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6/29/2010 - 5/30/2011Hutchinson40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6/29/2010 - 5/30/2011Hutchinson50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6/29/2010 - 5/30/2011Hutchinson60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6/29/2010 - 5/30/2011Hutchinson80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6/29/2010 - 5/30/2011Jack30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6/29/2010 - 5/30/2011Jack40</v>
      </c>
      <c r="B745" t="s">
        <v>177</v>
      </c>
      <c r="C745" s="33" t="s">
        <v>14</v>
      </c>
      <c r="D745" s="34">
        <v>13360</v>
      </c>
      <c r="E745" s="34">
        <v>15280</v>
      </c>
      <c r="F745" s="34">
        <v>17200</v>
      </c>
      <c r="G745" s="34">
        <v>19080</v>
      </c>
      <c r="H745" s="34">
        <v>20640</v>
      </c>
      <c r="I745" s="34">
        <v>22160</v>
      </c>
      <c r="J745" s="34">
        <v>23680</v>
      </c>
      <c r="K745" s="34">
        <v>25200</v>
      </c>
    </row>
    <row r="746" spans="1:11">
      <c r="A746" t="str">
        <f t="shared" si="11"/>
        <v>6/29/2010 - 5/30/2011Jack50</v>
      </c>
      <c r="B746" t="s">
        <v>177</v>
      </c>
      <c r="C746" s="33" t="s">
        <v>15</v>
      </c>
      <c r="D746" s="34">
        <v>16700</v>
      </c>
      <c r="E746" s="34">
        <v>19100</v>
      </c>
      <c r="F746" s="34">
        <v>21500</v>
      </c>
      <c r="G746" s="34">
        <v>23850</v>
      </c>
      <c r="H746" s="34">
        <v>25800</v>
      </c>
      <c r="I746" s="34">
        <v>27700</v>
      </c>
      <c r="J746" s="34">
        <v>29600</v>
      </c>
      <c r="K746" s="34">
        <v>31500</v>
      </c>
    </row>
    <row r="747" spans="1:11">
      <c r="A747" t="str">
        <f t="shared" si="11"/>
        <v>6/29/2010 - 5/30/2011Jack60</v>
      </c>
      <c r="B747" t="s">
        <v>177</v>
      </c>
      <c r="C747" s="33" t="s">
        <v>16</v>
      </c>
      <c r="D747" s="34">
        <v>20040</v>
      </c>
      <c r="E747" s="34">
        <v>22920</v>
      </c>
      <c r="F747" s="34">
        <v>25800</v>
      </c>
      <c r="G747" s="34">
        <v>28620</v>
      </c>
      <c r="H747" s="34">
        <v>30960</v>
      </c>
      <c r="I747" s="34">
        <v>33240</v>
      </c>
      <c r="J747" s="34">
        <v>35520</v>
      </c>
      <c r="K747" s="34">
        <v>37800</v>
      </c>
    </row>
    <row r="748" spans="1:11">
      <c r="A748" t="str">
        <f t="shared" si="11"/>
        <v>6/29/2010 - 5/30/2011Jack80</v>
      </c>
      <c r="B748" t="s">
        <v>177</v>
      </c>
      <c r="C748" s="33" t="s">
        <v>17</v>
      </c>
      <c r="D748" s="34">
        <v>26720</v>
      </c>
      <c r="E748" s="34">
        <v>30560</v>
      </c>
      <c r="F748" s="34">
        <v>34400</v>
      </c>
      <c r="G748" s="34">
        <v>38160</v>
      </c>
      <c r="H748" s="34">
        <v>41280</v>
      </c>
      <c r="I748" s="34">
        <v>44320</v>
      </c>
      <c r="J748" s="34">
        <v>47360</v>
      </c>
      <c r="K748" s="34">
        <v>50400</v>
      </c>
    </row>
    <row r="749" spans="1:11">
      <c r="A749" t="str">
        <f t="shared" si="11"/>
        <v>6/29/2010 - 5/30/2011Jackson30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6/29/2010 - 5/30/2011Jackson40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6/29/2010 - 5/30/2011Jackson50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6/29/2010 - 5/30/2011Jackson60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6/29/2010 - 5/30/2011Jackson80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6/29/2010 - 5/30/2011Jasper30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6/29/2010 - 5/30/2011Jasper40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6/29/2010 - 5/30/2011Jasper50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6/29/2010 - 5/30/2011Jasper60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6/29/2010 - 5/30/2011Jasper80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6/29/2010 - 5/30/2011Jeff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6/29/2010 - 5/30/2011Jeff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6/29/2010 - 5/30/2011Jeff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6/29/2010 - 5/30/2011Jeff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6/29/2010 - 5/30/2011Jeff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6/29/2010 - 5/30/2011Jim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6/29/2010 - 5/30/2011Jim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6/29/2010 - 5/30/2011Jim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6/29/2010 - 5/30/2011Jim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6/29/2010 - 5/30/2011Jim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6/29/2010 - 5/30/2011Jim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6/29/2010 - 5/30/2011Jim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6/29/2010 - 5/30/2011Jim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6/29/2010 - 5/30/2011Jim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6/29/2010 - 5/30/2011Jim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6/29/2010 - 5/30/2011Karnes30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6/29/2010 - 5/30/2011Karnes40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6/29/2010 - 5/30/2011Karnes50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6/29/2010 - 5/30/2011Karnes60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6/29/2010 - 5/30/2011Karnes80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6/29/2010 - 5/30/2011Kendall30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6/29/2010 - 5/30/2011Kendall40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6/29/2010 - 5/30/2011Kendall50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6/29/2010 - 5/30/2011Kendall60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6/29/2010 - 5/30/2011Kendall80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6/29/2010 - 5/30/2011Kenedy30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6/29/2010 - 5/30/2011Kenedy40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6/29/2010 - 5/30/2011Kenedy50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6/29/2010 - 5/30/2011Kenedy60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6/29/2010 - 5/30/2011Kenedy80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6/29/2010 - 5/30/2011Kent30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6/29/2010 - 5/30/2011Kent40</v>
      </c>
      <c r="B790" t="s">
        <v>186</v>
      </c>
      <c r="C790" s="33" t="s">
        <v>14</v>
      </c>
      <c r="D790" s="34">
        <v>13040</v>
      </c>
      <c r="E790" s="34">
        <v>14880</v>
      </c>
      <c r="F790" s="34">
        <v>16760</v>
      </c>
      <c r="G790" s="34">
        <v>18600</v>
      </c>
      <c r="H790" s="34">
        <v>20120</v>
      </c>
      <c r="I790" s="34">
        <v>21600</v>
      </c>
      <c r="J790" s="34">
        <v>23080</v>
      </c>
      <c r="K790" s="34">
        <v>24560</v>
      </c>
    </row>
    <row r="791" spans="1:11">
      <c r="A791" t="str">
        <f t="shared" si="12"/>
        <v>6/29/2010 - 5/30/2011Kent50</v>
      </c>
      <c r="B791" t="s">
        <v>186</v>
      </c>
      <c r="C791" s="33" t="s">
        <v>15</v>
      </c>
      <c r="D791" s="34">
        <v>16300</v>
      </c>
      <c r="E791" s="34">
        <v>18600</v>
      </c>
      <c r="F791" s="34">
        <v>20950</v>
      </c>
      <c r="G791" s="34">
        <v>23250</v>
      </c>
      <c r="H791" s="34">
        <v>25150</v>
      </c>
      <c r="I791" s="34">
        <v>27000</v>
      </c>
      <c r="J791" s="34">
        <v>28850</v>
      </c>
      <c r="K791" s="34">
        <v>30700</v>
      </c>
    </row>
    <row r="792" spans="1:11">
      <c r="A792" t="str">
        <f t="shared" si="12"/>
        <v>6/29/2010 - 5/30/2011Kent60</v>
      </c>
      <c r="B792" t="s">
        <v>186</v>
      </c>
      <c r="C792" s="33" t="s">
        <v>16</v>
      </c>
      <c r="D792" s="34">
        <v>19560</v>
      </c>
      <c r="E792" s="34">
        <v>22320</v>
      </c>
      <c r="F792" s="34">
        <v>25140</v>
      </c>
      <c r="G792" s="34">
        <v>27900</v>
      </c>
      <c r="H792" s="34">
        <v>30180</v>
      </c>
      <c r="I792" s="34">
        <v>32400</v>
      </c>
      <c r="J792" s="34">
        <v>34620</v>
      </c>
      <c r="K792" s="34">
        <v>36840</v>
      </c>
    </row>
    <row r="793" spans="1:11">
      <c r="A793" t="str">
        <f t="shared" si="12"/>
        <v>6/29/2010 - 5/30/2011Kent80</v>
      </c>
      <c r="B793" t="s">
        <v>186</v>
      </c>
      <c r="C793" s="33" t="s">
        <v>17</v>
      </c>
      <c r="D793" s="34">
        <v>26080</v>
      </c>
      <c r="E793" s="34">
        <v>29760</v>
      </c>
      <c r="F793" s="34">
        <v>33520</v>
      </c>
      <c r="G793" s="34">
        <v>37200</v>
      </c>
      <c r="H793" s="34">
        <v>40240</v>
      </c>
      <c r="I793" s="34">
        <v>43200</v>
      </c>
      <c r="J793" s="34">
        <v>46160</v>
      </c>
      <c r="K793" s="34">
        <v>49120</v>
      </c>
    </row>
    <row r="794" spans="1:11">
      <c r="A794" t="str">
        <f t="shared" si="12"/>
        <v>6/29/2010 - 5/30/2011Kerr30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6/29/2010 - 5/30/2011Kerr40</v>
      </c>
      <c r="B795" t="s">
        <v>187</v>
      </c>
      <c r="C795" s="33" t="s">
        <v>14</v>
      </c>
      <c r="D795" s="34">
        <v>14560</v>
      </c>
      <c r="E795" s="34">
        <v>16640</v>
      </c>
      <c r="F795" s="34">
        <v>18720</v>
      </c>
      <c r="G795" s="34">
        <v>20760</v>
      </c>
      <c r="H795" s="34">
        <v>22440</v>
      </c>
      <c r="I795" s="34">
        <v>24120</v>
      </c>
      <c r="J795" s="34">
        <v>25760</v>
      </c>
      <c r="K795" s="34">
        <v>27440</v>
      </c>
    </row>
    <row r="796" spans="1:11">
      <c r="A796" t="str">
        <f t="shared" si="12"/>
        <v>6/29/2010 - 5/30/2011Kerr50</v>
      </c>
      <c r="B796" t="s">
        <v>187</v>
      </c>
      <c r="C796" s="33" t="s">
        <v>15</v>
      </c>
      <c r="D796" s="34">
        <v>18200</v>
      </c>
      <c r="E796" s="34">
        <v>20800</v>
      </c>
      <c r="F796" s="34">
        <v>23400</v>
      </c>
      <c r="G796" s="34">
        <v>25950</v>
      </c>
      <c r="H796" s="34">
        <v>28050</v>
      </c>
      <c r="I796" s="34">
        <v>30150</v>
      </c>
      <c r="J796" s="34">
        <v>32200</v>
      </c>
      <c r="K796" s="34">
        <v>34300</v>
      </c>
    </row>
    <row r="797" spans="1:11">
      <c r="A797" t="str">
        <f t="shared" si="12"/>
        <v>6/29/2010 - 5/30/2011Kerr60</v>
      </c>
      <c r="B797" t="s">
        <v>187</v>
      </c>
      <c r="C797" s="33" t="s">
        <v>16</v>
      </c>
      <c r="D797" s="34">
        <v>21840</v>
      </c>
      <c r="E797" s="34">
        <v>24960</v>
      </c>
      <c r="F797" s="34">
        <v>28080</v>
      </c>
      <c r="G797" s="34">
        <v>31140</v>
      </c>
      <c r="H797" s="34">
        <v>33660</v>
      </c>
      <c r="I797" s="34">
        <v>36180</v>
      </c>
      <c r="J797" s="34">
        <v>38640</v>
      </c>
      <c r="K797" s="34">
        <v>41160</v>
      </c>
    </row>
    <row r="798" spans="1:11">
      <c r="A798" t="str">
        <f t="shared" si="12"/>
        <v>6/29/2010 - 5/30/2011Kerr80</v>
      </c>
      <c r="B798" t="s">
        <v>187</v>
      </c>
      <c r="C798" s="33" t="s">
        <v>17</v>
      </c>
      <c r="D798" s="34">
        <v>29120</v>
      </c>
      <c r="E798" s="34">
        <v>33280</v>
      </c>
      <c r="F798" s="34">
        <v>37440</v>
      </c>
      <c r="G798" s="34">
        <v>41520</v>
      </c>
      <c r="H798" s="34">
        <v>44880</v>
      </c>
      <c r="I798" s="34">
        <v>48240</v>
      </c>
      <c r="J798" s="34">
        <v>51520</v>
      </c>
      <c r="K798" s="34">
        <v>54880</v>
      </c>
    </row>
    <row r="799" spans="1:11">
      <c r="A799" t="str">
        <f t="shared" si="12"/>
        <v>6/29/2010 - 5/30/2011Kimble30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6/29/2010 - 5/30/2011Kimble40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6/29/2010 - 5/30/2011Kimble50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6/29/2010 - 5/30/2011Kimble60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6/29/2010 - 5/30/2011Kimble80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6/29/2010 - 5/30/2011King30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6/29/2010 - 5/30/2011King40</v>
      </c>
      <c r="B805" t="s">
        <v>189</v>
      </c>
      <c r="C805" s="33" t="s">
        <v>14</v>
      </c>
      <c r="D805" s="34">
        <v>13080</v>
      </c>
      <c r="E805" s="34">
        <v>14960</v>
      </c>
      <c r="F805" s="34">
        <v>16840</v>
      </c>
      <c r="G805" s="34">
        <v>18680</v>
      </c>
      <c r="H805" s="34">
        <v>20200</v>
      </c>
      <c r="I805" s="34">
        <v>21680</v>
      </c>
      <c r="J805" s="34">
        <v>23200</v>
      </c>
      <c r="K805" s="34">
        <v>24680</v>
      </c>
    </row>
    <row r="806" spans="1:11">
      <c r="A806" t="str">
        <f t="shared" si="12"/>
        <v>6/29/2010 - 5/30/2011King50</v>
      </c>
      <c r="B806" t="s">
        <v>189</v>
      </c>
      <c r="C806" s="33" t="s">
        <v>15</v>
      </c>
      <c r="D806" s="34">
        <v>16350</v>
      </c>
      <c r="E806" s="34">
        <v>18700</v>
      </c>
      <c r="F806" s="34">
        <v>21050</v>
      </c>
      <c r="G806" s="34">
        <v>23350</v>
      </c>
      <c r="H806" s="34">
        <v>25250</v>
      </c>
      <c r="I806" s="34">
        <v>27100</v>
      </c>
      <c r="J806" s="34">
        <v>29000</v>
      </c>
      <c r="K806" s="34">
        <v>30850</v>
      </c>
    </row>
    <row r="807" spans="1:11">
      <c r="A807" t="str">
        <f t="shared" si="12"/>
        <v>6/29/2010 - 5/30/2011King60</v>
      </c>
      <c r="B807" t="s">
        <v>189</v>
      </c>
      <c r="C807" s="33" t="s">
        <v>16</v>
      </c>
      <c r="D807" s="34">
        <v>19620</v>
      </c>
      <c r="E807" s="34">
        <v>22440</v>
      </c>
      <c r="F807" s="34">
        <v>25260</v>
      </c>
      <c r="G807" s="34">
        <v>28020</v>
      </c>
      <c r="H807" s="34">
        <v>30300</v>
      </c>
      <c r="I807" s="34">
        <v>32520</v>
      </c>
      <c r="J807" s="34">
        <v>34800</v>
      </c>
      <c r="K807" s="34">
        <v>37020</v>
      </c>
    </row>
    <row r="808" spans="1:11">
      <c r="A808" t="str">
        <f t="shared" si="12"/>
        <v>6/29/2010 - 5/30/2011King80</v>
      </c>
      <c r="B808" t="s">
        <v>189</v>
      </c>
      <c r="C808" s="33" t="s">
        <v>17</v>
      </c>
      <c r="D808" s="34">
        <v>26160</v>
      </c>
      <c r="E808" s="34">
        <v>29920</v>
      </c>
      <c r="F808" s="34">
        <v>33680</v>
      </c>
      <c r="G808" s="34">
        <v>37360</v>
      </c>
      <c r="H808" s="34">
        <v>40400</v>
      </c>
      <c r="I808" s="34">
        <v>43360</v>
      </c>
      <c r="J808" s="34">
        <v>46400</v>
      </c>
      <c r="K808" s="34">
        <v>49360</v>
      </c>
    </row>
    <row r="809" spans="1:11">
      <c r="A809" t="str">
        <f t="shared" si="12"/>
        <v>6/29/2010 - 5/30/2011Kinney30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6/29/2010 - 5/30/2011Kinney40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6/29/2010 - 5/30/2011Kinney50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6/29/2010 - 5/30/2011Kinney60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6/29/2010 - 5/30/2011Kinney80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6/29/2010 - 5/30/2011Kleberg30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6/29/2010 - 5/30/2011Kleberg40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6/29/2010 - 5/30/2011Kleberg50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6/29/2010 - 5/30/2011Kleberg60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6/29/2010 - 5/30/2011Kleberg80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6/29/2010 - 5/30/2011Knox30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6/29/2010 - 5/30/2011Knox40</v>
      </c>
      <c r="B820" t="s">
        <v>193</v>
      </c>
      <c r="C820" s="33" t="s">
        <v>14</v>
      </c>
      <c r="D820" s="34">
        <v>13040</v>
      </c>
      <c r="E820" s="34">
        <v>14880</v>
      </c>
      <c r="F820" s="34">
        <v>16760</v>
      </c>
      <c r="G820" s="34">
        <v>18600</v>
      </c>
      <c r="H820" s="34">
        <v>20120</v>
      </c>
      <c r="I820" s="34">
        <v>21600</v>
      </c>
      <c r="J820" s="34">
        <v>23080</v>
      </c>
      <c r="K820" s="34">
        <v>24560</v>
      </c>
    </row>
    <row r="821" spans="1:11">
      <c r="A821" t="str">
        <f t="shared" si="12"/>
        <v>6/29/2010 - 5/30/2011Knox50</v>
      </c>
      <c r="B821" t="s">
        <v>193</v>
      </c>
      <c r="C821" s="33" t="s">
        <v>15</v>
      </c>
      <c r="D821" s="34">
        <v>16300</v>
      </c>
      <c r="E821" s="34">
        <v>18600</v>
      </c>
      <c r="F821" s="34">
        <v>20950</v>
      </c>
      <c r="G821" s="34">
        <v>23250</v>
      </c>
      <c r="H821" s="34">
        <v>25150</v>
      </c>
      <c r="I821" s="34">
        <v>27000</v>
      </c>
      <c r="J821" s="34">
        <v>28850</v>
      </c>
      <c r="K821" s="34">
        <v>30700</v>
      </c>
    </row>
    <row r="822" spans="1:11">
      <c r="A822" t="str">
        <f t="shared" si="12"/>
        <v>6/29/2010 - 5/30/2011Knox60</v>
      </c>
      <c r="B822" t="s">
        <v>193</v>
      </c>
      <c r="C822" s="33" t="s">
        <v>16</v>
      </c>
      <c r="D822" s="34">
        <v>19560</v>
      </c>
      <c r="E822" s="34">
        <v>22320</v>
      </c>
      <c r="F822" s="34">
        <v>25140</v>
      </c>
      <c r="G822" s="34">
        <v>27900</v>
      </c>
      <c r="H822" s="34">
        <v>30180</v>
      </c>
      <c r="I822" s="34">
        <v>32400</v>
      </c>
      <c r="J822" s="34">
        <v>34620</v>
      </c>
      <c r="K822" s="34">
        <v>36840</v>
      </c>
    </row>
    <row r="823" spans="1:11">
      <c r="A823" t="str">
        <f t="shared" si="12"/>
        <v>6/29/2010 - 5/30/2011Knox80</v>
      </c>
      <c r="B823" t="s">
        <v>193</v>
      </c>
      <c r="C823" s="33" t="s">
        <v>17</v>
      </c>
      <c r="D823" s="34">
        <v>26080</v>
      </c>
      <c r="E823" s="34">
        <v>29760</v>
      </c>
      <c r="F823" s="34">
        <v>33520</v>
      </c>
      <c r="G823" s="34">
        <v>37200</v>
      </c>
      <c r="H823" s="34">
        <v>40240</v>
      </c>
      <c r="I823" s="34">
        <v>43200</v>
      </c>
      <c r="J823" s="34">
        <v>46160</v>
      </c>
      <c r="K823" s="34">
        <v>49120</v>
      </c>
    </row>
    <row r="824" spans="1:11">
      <c r="A824" t="str">
        <f t="shared" si="12"/>
        <v>6/29/2010 - 5/30/2011La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6/29/2010 - 5/30/2011La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6/29/2010 - 5/30/2011La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6/29/2010 - 5/30/2011La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6/29/2010 - 5/30/2011La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6/29/2010 - 5/30/2011Lamar30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6/29/2010 - 5/30/2011Lamar40</v>
      </c>
      <c r="B830" t="s">
        <v>196</v>
      </c>
      <c r="C830" s="33" t="s">
        <v>14</v>
      </c>
      <c r="D830" s="34">
        <v>13840</v>
      </c>
      <c r="E830" s="34">
        <v>15840</v>
      </c>
      <c r="F830" s="34">
        <v>17800</v>
      </c>
      <c r="G830" s="34">
        <v>19760</v>
      </c>
      <c r="H830" s="34">
        <v>21360</v>
      </c>
      <c r="I830" s="34">
        <v>22960</v>
      </c>
      <c r="J830" s="34">
        <v>24520</v>
      </c>
      <c r="K830" s="34">
        <v>26120</v>
      </c>
    </row>
    <row r="831" spans="1:11">
      <c r="A831" t="str">
        <f t="shared" si="12"/>
        <v>6/29/2010 - 5/30/2011Lamar50</v>
      </c>
      <c r="B831" t="s">
        <v>196</v>
      </c>
      <c r="C831" s="33" t="s">
        <v>15</v>
      </c>
      <c r="D831" s="34">
        <v>17300</v>
      </c>
      <c r="E831" s="34">
        <v>19800</v>
      </c>
      <c r="F831" s="34">
        <v>22250</v>
      </c>
      <c r="G831" s="34">
        <v>24700</v>
      </c>
      <c r="H831" s="34">
        <v>26700</v>
      </c>
      <c r="I831" s="34">
        <v>28700</v>
      </c>
      <c r="J831" s="34">
        <v>30650</v>
      </c>
      <c r="K831" s="34">
        <v>32650</v>
      </c>
    </row>
    <row r="832" spans="1:11">
      <c r="A832" t="str">
        <f t="shared" si="12"/>
        <v>6/29/2010 - 5/30/2011Lamar60</v>
      </c>
      <c r="B832" t="s">
        <v>196</v>
      </c>
      <c r="C832" s="33" t="s">
        <v>16</v>
      </c>
      <c r="D832" s="34">
        <v>20760</v>
      </c>
      <c r="E832" s="34">
        <v>23760</v>
      </c>
      <c r="F832" s="34">
        <v>26700</v>
      </c>
      <c r="G832" s="34">
        <v>29640</v>
      </c>
      <c r="H832" s="34">
        <v>32040</v>
      </c>
      <c r="I832" s="34">
        <v>34440</v>
      </c>
      <c r="J832" s="34">
        <v>36780</v>
      </c>
      <c r="K832" s="34">
        <v>39180</v>
      </c>
    </row>
    <row r="833" spans="1:11">
      <c r="A833" t="str">
        <f t="shared" si="12"/>
        <v>6/29/2010 - 5/30/2011Lamar80</v>
      </c>
      <c r="B833" t="s">
        <v>196</v>
      </c>
      <c r="C833" s="33" t="s">
        <v>17</v>
      </c>
      <c r="D833" s="34">
        <v>27680</v>
      </c>
      <c r="E833" s="34">
        <v>31680</v>
      </c>
      <c r="F833" s="34">
        <v>35600</v>
      </c>
      <c r="G833" s="34">
        <v>39520</v>
      </c>
      <c r="H833" s="34">
        <v>42720</v>
      </c>
      <c r="I833" s="34">
        <v>45920</v>
      </c>
      <c r="J833" s="34">
        <v>49040</v>
      </c>
      <c r="K833" s="34">
        <v>52240</v>
      </c>
    </row>
    <row r="834" spans="1:11">
      <c r="A834" t="str">
        <f t="shared" si="12"/>
        <v>6/29/2010 - 5/30/2011Lamb30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6/29/2010 - 5/30/2011Lamb40</v>
      </c>
      <c r="B835" t="s">
        <v>197</v>
      </c>
      <c r="C835" s="33" t="s">
        <v>14</v>
      </c>
      <c r="D835" s="34">
        <v>13040</v>
      </c>
      <c r="E835" s="34">
        <v>14880</v>
      </c>
      <c r="F835" s="34">
        <v>16760</v>
      </c>
      <c r="G835" s="34">
        <v>18600</v>
      </c>
      <c r="H835" s="34">
        <v>20120</v>
      </c>
      <c r="I835" s="34">
        <v>21600</v>
      </c>
      <c r="J835" s="34">
        <v>23080</v>
      </c>
      <c r="K835" s="34">
        <v>24560</v>
      </c>
    </row>
    <row r="836" spans="1:11">
      <c r="A836" t="str">
        <f t="shared" si="12"/>
        <v>6/29/2010 - 5/30/2011Lamb50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6/29/2010 - 5/30/2011Lamb60</v>
      </c>
      <c r="B837" t="s">
        <v>197</v>
      </c>
      <c r="C837" s="33" t="s">
        <v>16</v>
      </c>
      <c r="D837" s="34">
        <v>19560</v>
      </c>
      <c r="E837" s="34">
        <v>22320</v>
      </c>
      <c r="F837" s="34">
        <v>25140</v>
      </c>
      <c r="G837" s="34">
        <v>27900</v>
      </c>
      <c r="H837" s="34">
        <v>30180</v>
      </c>
      <c r="I837" s="34">
        <v>32400</v>
      </c>
      <c r="J837" s="34">
        <v>34620</v>
      </c>
      <c r="K837" s="34">
        <v>36840</v>
      </c>
    </row>
    <row r="838" spans="1:11">
      <c r="A838" t="str">
        <f t="shared" si="13"/>
        <v>6/29/2010 - 5/30/2011Lamb80</v>
      </c>
      <c r="B838" t="s">
        <v>197</v>
      </c>
      <c r="C838" s="33" t="s">
        <v>17</v>
      </c>
      <c r="D838" s="34">
        <v>26080</v>
      </c>
      <c r="E838" s="34">
        <v>29760</v>
      </c>
      <c r="F838" s="34">
        <v>33520</v>
      </c>
      <c r="G838" s="34">
        <v>37200</v>
      </c>
      <c r="H838" s="34">
        <v>40240</v>
      </c>
      <c r="I838" s="34">
        <v>43200</v>
      </c>
      <c r="J838" s="34">
        <v>46160</v>
      </c>
      <c r="K838" s="34">
        <v>49120</v>
      </c>
    </row>
    <row r="839" spans="1:11">
      <c r="A839" t="str">
        <f t="shared" si="13"/>
        <v>6/29/2010 - 5/30/2011Lampasas30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6/29/2010 - 5/30/2011Lampasas40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6/29/2010 - 5/30/2011Lampasas50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6/29/2010 - 5/30/2011Lampasas60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6/29/2010 - 5/30/2011Lampasas80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6/29/2010 - 5/30/2011Lavaca30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6/29/2010 - 5/30/2011Lavaca40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6/29/2010 - 5/30/2011Lavaca50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6/29/2010 - 5/30/2011Lavaca60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6/29/2010 - 5/30/2011Lavaca80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6/29/2010 - 5/30/2011Lee30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6/29/2010 - 5/30/2011Lee40</v>
      </c>
      <c r="B850" t="s">
        <v>200</v>
      </c>
      <c r="C850" s="33" t="s">
        <v>14</v>
      </c>
      <c r="D850" s="34">
        <v>15040</v>
      </c>
      <c r="E850" s="34">
        <v>17200</v>
      </c>
      <c r="F850" s="34">
        <v>19360</v>
      </c>
      <c r="G850" s="34">
        <v>21480</v>
      </c>
      <c r="H850" s="34">
        <v>23200</v>
      </c>
      <c r="I850" s="34">
        <v>24920</v>
      </c>
      <c r="J850" s="34">
        <v>26640</v>
      </c>
      <c r="K850" s="34">
        <v>28360</v>
      </c>
    </row>
    <row r="851" spans="1:11">
      <c r="A851" t="str">
        <f t="shared" si="13"/>
        <v>6/29/2010 - 5/30/2011Lee50</v>
      </c>
      <c r="B851" t="s">
        <v>200</v>
      </c>
      <c r="C851" s="33" t="s">
        <v>15</v>
      </c>
      <c r="D851" s="34">
        <v>18800</v>
      </c>
      <c r="E851" s="34">
        <v>21500</v>
      </c>
      <c r="F851" s="34">
        <v>24200</v>
      </c>
      <c r="G851" s="34">
        <v>26850</v>
      </c>
      <c r="H851" s="34">
        <v>29000</v>
      </c>
      <c r="I851" s="34">
        <v>31150</v>
      </c>
      <c r="J851" s="34">
        <v>33300</v>
      </c>
      <c r="K851" s="34">
        <v>35450</v>
      </c>
    </row>
    <row r="852" spans="1:11">
      <c r="A852" t="str">
        <f t="shared" si="13"/>
        <v>6/29/2010 - 5/30/2011Lee60</v>
      </c>
      <c r="B852" t="s">
        <v>200</v>
      </c>
      <c r="C852" s="33" t="s">
        <v>16</v>
      </c>
      <c r="D852" s="34">
        <v>22560</v>
      </c>
      <c r="E852" s="34">
        <v>25800</v>
      </c>
      <c r="F852" s="34">
        <v>29040</v>
      </c>
      <c r="G852" s="34">
        <v>32220</v>
      </c>
      <c r="H852" s="34">
        <v>34800</v>
      </c>
      <c r="I852" s="34">
        <v>37380</v>
      </c>
      <c r="J852" s="34">
        <v>39960</v>
      </c>
      <c r="K852" s="34">
        <v>42540</v>
      </c>
    </row>
    <row r="853" spans="1:11">
      <c r="A853" t="str">
        <f t="shared" si="13"/>
        <v>6/29/2010 - 5/30/2011Lee80</v>
      </c>
      <c r="B853" t="s">
        <v>200</v>
      </c>
      <c r="C853" s="33" t="s">
        <v>17</v>
      </c>
      <c r="D853" s="34">
        <v>30080</v>
      </c>
      <c r="E853" s="34">
        <v>34400</v>
      </c>
      <c r="F853" s="34">
        <v>38720</v>
      </c>
      <c r="G853" s="34">
        <v>42960</v>
      </c>
      <c r="H853" s="34">
        <v>46400</v>
      </c>
      <c r="I853" s="34">
        <v>49840</v>
      </c>
      <c r="J853" s="34">
        <v>53280</v>
      </c>
      <c r="K853" s="34">
        <v>56720</v>
      </c>
    </row>
    <row r="854" spans="1:11">
      <c r="A854" t="str">
        <f t="shared" si="13"/>
        <v>6/29/2010 - 5/30/2011Leon30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6/29/2010 - 5/30/2011Leon40</v>
      </c>
      <c r="B855" t="s">
        <v>201</v>
      </c>
      <c r="C855" s="33" t="s">
        <v>14</v>
      </c>
      <c r="D855" s="34">
        <v>13640</v>
      </c>
      <c r="E855" s="34">
        <v>15560</v>
      </c>
      <c r="F855" s="34">
        <v>17520</v>
      </c>
      <c r="G855" s="34">
        <v>19440</v>
      </c>
      <c r="H855" s="34">
        <v>21000</v>
      </c>
      <c r="I855" s="34">
        <v>22560</v>
      </c>
      <c r="J855" s="34">
        <v>24120</v>
      </c>
      <c r="K855" s="34">
        <v>25680</v>
      </c>
    </row>
    <row r="856" spans="1:11">
      <c r="A856" t="str">
        <f t="shared" si="13"/>
        <v>6/29/2010 - 5/30/2011Leon50</v>
      </c>
      <c r="B856" t="s">
        <v>201</v>
      </c>
      <c r="C856" s="33" t="s">
        <v>15</v>
      </c>
      <c r="D856" s="34">
        <v>17050</v>
      </c>
      <c r="E856" s="34">
        <v>19450</v>
      </c>
      <c r="F856" s="34">
        <v>21900</v>
      </c>
      <c r="G856" s="34">
        <v>24300</v>
      </c>
      <c r="H856" s="34">
        <v>26250</v>
      </c>
      <c r="I856" s="34">
        <v>28200</v>
      </c>
      <c r="J856" s="34">
        <v>30150</v>
      </c>
      <c r="K856" s="34">
        <v>32100</v>
      </c>
    </row>
    <row r="857" spans="1:11">
      <c r="A857" t="str">
        <f t="shared" si="13"/>
        <v>6/29/2010 - 5/30/2011Leon60</v>
      </c>
      <c r="B857" t="s">
        <v>201</v>
      </c>
      <c r="C857" s="33" t="s">
        <v>16</v>
      </c>
      <c r="D857" s="34">
        <v>20460</v>
      </c>
      <c r="E857" s="34">
        <v>23340</v>
      </c>
      <c r="F857" s="34">
        <v>26280</v>
      </c>
      <c r="G857" s="34">
        <v>29160</v>
      </c>
      <c r="H857" s="34">
        <v>31500</v>
      </c>
      <c r="I857" s="34">
        <v>33840</v>
      </c>
      <c r="J857" s="34">
        <v>36180</v>
      </c>
      <c r="K857" s="34">
        <v>38520</v>
      </c>
    </row>
    <row r="858" spans="1:11">
      <c r="A858" t="str">
        <f t="shared" si="13"/>
        <v>6/29/2010 - 5/30/2011Leon80</v>
      </c>
      <c r="B858" t="s">
        <v>201</v>
      </c>
      <c r="C858" s="33" t="s">
        <v>17</v>
      </c>
      <c r="D858" s="34">
        <v>27280</v>
      </c>
      <c r="E858" s="34">
        <v>31120</v>
      </c>
      <c r="F858" s="34">
        <v>35040</v>
      </c>
      <c r="G858" s="34">
        <v>38880</v>
      </c>
      <c r="H858" s="34">
        <v>42000</v>
      </c>
      <c r="I858" s="34">
        <v>45120</v>
      </c>
      <c r="J858" s="34">
        <v>48240</v>
      </c>
      <c r="K858" s="34">
        <v>51360</v>
      </c>
    </row>
    <row r="859" spans="1:11">
      <c r="A859" t="str">
        <f t="shared" si="13"/>
        <v>6/29/2010 - 5/30/2011Limestone30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6/29/2010 - 5/30/2011Limestone40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6/29/2010 - 5/30/2011Limestone50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6/29/2010 - 5/30/2011Limestone60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6/29/2010 - 5/30/2011Limestone80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6/29/2010 - 5/30/2011Lipscomb30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6/29/2010 - 5/30/2011Lipscomb40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6/29/2010 - 5/30/2011Lipscomb50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6/29/2010 - 5/30/2011Lipscomb60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6/29/2010 - 5/30/2011Lipscomb80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6/29/2010 - 5/30/2011Live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6/29/2010 - 5/30/2011Live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6/29/2010 - 5/30/2011Live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6/29/2010 - 5/30/2011Live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6/29/2010 - 5/30/2011Live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6/29/2010 - 5/30/2011Llano30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6/29/2010 - 5/30/2011Llano40</v>
      </c>
      <c r="B875" t="s">
        <v>205</v>
      </c>
      <c r="C875" s="33" t="s">
        <v>14</v>
      </c>
      <c r="D875" s="34">
        <v>14520</v>
      </c>
      <c r="E875" s="34">
        <v>16600</v>
      </c>
      <c r="F875" s="34">
        <v>18680</v>
      </c>
      <c r="G875" s="34">
        <v>20720</v>
      </c>
      <c r="H875" s="34">
        <v>22400</v>
      </c>
      <c r="I875" s="34">
        <v>24040</v>
      </c>
      <c r="J875" s="34">
        <v>25720</v>
      </c>
      <c r="K875" s="34">
        <v>27360</v>
      </c>
    </row>
    <row r="876" spans="1:11">
      <c r="A876" t="str">
        <f t="shared" si="13"/>
        <v>6/29/2010 - 5/30/2011Llano50</v>
      </c>
      <c r="B876" t="s">
        <v>205</v>
      </c>
      <c r="C876" s="33" t="s">
        <v>15</v>
      </c>
      <c r="D876" s="34">
        <v>18150</v>
      </c>
      <c r="E876" s="34">
        <v>20750</v>
      </c>
      <c r="F876" s="34">
        <v>23350</v>
      </c>
      <c r="G876" s="34">
        <v>25900</v>
      </c>
      <c r="H876" s="34">
        <v>28000</v>
      </c>
      <c r="I876" s="34">
        <v>30050</v>
      </c>
      <c r="J876" s="34">
        <v>32150</v>
      </c>
      <c r="K876" s="34">
        <v>34200</v>
      </c>
    </row>
    <row r="877" spans="1:11">
      <c r="A877" t="str">
        <f t="shared" si="13"/>
        <v>6/29/2010 - 5/30/2011Llano60</v>
      </c>
      <c r="B877" t="s">
        <v>205</v>
      </c>
      <c r="C877" s="33" t="s">
        <v>16</v>
      </c>
      <c r="D877" s="34">
        <v>21780</v>
      </c>
      <c r="E877" s="34">
        <v>24900</v>
      </c>
      <c r="F877" s="34">
        <v>28020</v>
      </c>
      <c r="G877" s="34">
        <v>31080</v>
      </c>
      <c r="H877" s="34">
        <v>33600</v>
      </c>
      <c r="I877" s="34">
        <v>36060</v>
      </c>
      <c r="J877" s="34">
        <v>38580</v>
      </c>
      <c r="K877" s="34">
        <v>41040</v>
      </c>
    </row>
    <row r="878" spans="1:11">
      <c r="A878" t="str">
        <f t="shared" si="13"/>
        <v>6/29/2010 - 5/30/2011Llano80</v>
      </c>
      <c r="B878" t="s">
        <v>205</v>
      </c>
      <c r="C878" s="33" t="s">
        <v>17</v>
      </c>
      <c r="D878" s="34">
        <v>29040</v>
      </c>
      <c r="E878" s="34">
        <v>33200</v>
      </c>
      <c r="F878" s="34">
        <v>37360</v>
      </c>
      <c r="G878" s="34">
        <v>41440</v>
      </c>
      <c r="H878" s="34">
        <v>44800</v>
      </c>
      <c r="I878" s="34">
        <v>48080</v>
      </c>
      <c r="J878" s="34">
        <v>51440</v>
      </c>
      <c r="K878" s="34">
        <v>54720</v>
      </c>
    </row>
    <row r="879" spans="1:11">
      <c r="A879" t="str">
        <f t="shared" si="13"/>
        <v>6/29/2010 - 5/30/2011Loving30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6/29/2010 - 5/30/2011Loving40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6/29/2010 - 5/30/2011Loving50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6/29/2010 - 5/30/2011Loving60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6/29/2010 - 5/30/2011Loving80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6/29/2010 - 5/30/2011Lynn30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6/29/2010 - 5/30/2011Lynn40</v>
      </c>
      <c r="B885" t="s">
        <v>207</v>
      </c>
      <c r="C885" s="33" t="s">
        <v>14</v>
      </c>
      <c r="D885" s="34">
        <v>13040</v>
      </c>
      <c r="E885" s="34">
        <v>14880</v>
      </c>
      <c r="F885" s="34">
        <v>16760</v>
      </c>
      <c r="G885" s="34">
        <v>18600</v>
      </c>
      <c r="H885" s="34">
        <v>20120</v>
      </c>
      <c r="I885" s="34">
        <v>21600</v>
      </c>
      <c r="J885" s="34">
        <v>23080</v>
      </c>
      <c r="K885" s="34">
        <v>24560</v>
      </c>
    </row>
    <row r="886" spans="1:11">
      <c r="A886" t="str">
        <f t="shared" si="13"/>
        <v>6/29/2010 - 5/30/2011Lynn50</v>
      </c>
      <c r="B886" t="s">
        <v>207</v>
      </c>
      <c r="C886" s="33" t="s">
        <v>15</v>
      </c>
      <c r="D886" s="34">
        <v>16300</v>
      </c>
      <c r="E886" s="34">
        <v>18600</v>
      </c>
      <c r="F886" s="34">
        <v>20950</v>
      </c>
      <c r="G886" s="34">
        <v>23250</v>
      </c>
      <c r="H886" s="34">
        <v>25150</v>
      </c>
      <c r="I886" s="34">
        <v>27000</v>
      </c>
      <c r="J886" s="34">
        <v>28850</v>
      </c>
      <c r="K886" s="34">
        <v>30700</v>
      </c>
    </row>
    <row r="887" spans="1:11">
      <c r="A887" t="str">
        <f t="shared" si="13"/>
        <v>6/29/2010 - 5/30/2011Lynn60</v>
      </c>
      <c r="B887" t="s">
        <v>207</v>
      </c>
      <c r="C887" s="33" t="s">
        <v>16</v>
      </c>
      <c r="D887" s="34">
        <v>19560</v>
      </c>
      <c r="E887" s="34">
        <v>22320</v>
      </c>
      <c r="F887" s="34">
        <v>25140</v>
      </c>
      <c r="G887" s="34">
        <v>27900</v>
      </c>
      <c r="H887" s="34">
        <v>30180</v>
      </c>
      <c r="I887" s="34">
        <v>32400</v>
      </c>
      <c r="J887" s="34">
        <v>34620</v>
      </c>
      <c r="K887" s="34">
        <v>36840</v>
      </c>
    </row>
    <row r="888" spans="1:11">
      <c r="A888" t="str">
        <f t="shared" si="13"/>
        <v>6/29/2010 - 5/30/2011Lynn80</v>
      </c>
      <c r="B888" t="s">
        <v>207</v>
      </c>
      <c r="C888" s="33" t="s">
        <v>17</v>
      </c>
      <c r="D888" s="34">
        <v>26080</v>
      </c>
      <c r="E888" s="34">
        <v>29760</v>
      </c>
      <c r="F888" s="34">
        <v>33520</v>
      </c>
      <c r="G888" s="34">
        <v>37200</v>
      </c>
      <c r="H888" s="34">
        <v>40240</v>
      </c>
      <c r="I888" s="34">
        <v>43200</v>
      </c>
      <c r="J888" s="34">
        <v>46160</v>
      </c>
      <c r="K888" s="34">
        <v>49120</v>
      </c>
    </row>
    <row r="889" spans="1:11">
      <c r="A889" t="str">
        <f t="shared" si="13"/>
        <v>6/29/2010 - 5/30/2011Madison30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6/29/2010 - 5/30/2011Madison40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6/29/2010 - 5/30/2011Madison50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6/29/2010 - 5/30/2011Madison60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6/29/2010 - 5/30/2011Madison80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6/29/2010 - 5/30/2011Marion30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6/29/2010 - 5/30/2011Marion40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6/29/2010 - 5/30/2011Marion50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6/29/2010 - 5/30/2011Marion60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6/29/2010 - 5/30/2011Marion80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6/29/2010 - 5/30/2011Martin30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6/29/2010 - 5/30/2011Martin40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6/29/2010 - 5/30/2011Martin50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6/29/2010 - 5/30/2011Martin60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6/29/2010 - 5/30/2011Martin80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6/29/2010 - 5/30/2011Mason30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6/29/2010 - 5/30/2011Mason40</v>
      </c>
      <c r="B905" t="s">
        <v>211</v>
      </c>
      <c r="C905" s="33" t="s">
        <v>14</v>
      </c>
      <c r="D905" s="34">
        <v>14120</v>
      </c>
      <c r="E905" s="34">
        <v>16120</v>
      </c>
      <c r="F905" s="34">
        <v>18120</v>
      </c>
      <c r="G905" s="34">
        <v>20120</v>
      </c>
      <c r="H905" s="34">
        <v>21760</v>
      </c>
      <c r="I905" s="34">
        <v>23360</v>
      </c>
      <c r="J905" s="34">
        <v>24960</v>
      </c>
      <c r="K905" s="34">
        <v>26560</v>
      </c>
    </row>
    <row r="906" spans="1:11">
      <c r="A906" t="str">
        <f t="shared" si="14"/>
        <v>6/29/2010 - 5/30/2011Mason50</v>
      </c>
      <c r="B906" t="s">
        <v>211</v>
      </c>
      <c r="C906" s="33" t="s">
        <v>15</v>
      </c>
      <c r="D906" s="34">
        <v>17650</v>
      </c>
      <c r="E906" s="34">
        <v>20150</v>
      </c>
      <c r="F906" s="34">
        <v>22650</v>
      </c>
      <c r="G906" s="34">
        <v>25150</v>
      </c>
      <c r="H906" s="34">
        <v>27200</v>
      </c>
      <c r="I906" s="34">
        <v>29200</v>
      </c>
      <c r="J906" s="34">
        <v>31200</v>
      </c>
      <c r="K906" s="34">
        <v>33200</v>
      </c>
    </row>
    <row r="907" spans="1:11">
      <c r="A907" t="str">
        <f t="shared" si="14"/>
        <v>6/29/2010 - 5/30/2011Mason60</v>
      </c>
      <c r="B907" t="s">
        <v>211</v>
      </c>
      <c r="C907" s="33" t="s">
        <v>16</v>
      </c>
      <c r="D907" s="34">
        <v>21180</v>
      </c>
      <c r="E907" s="34">
        <v>24180</v>
      </c>
      <c r="F907" s="34">
        <v>27180</v>
      </c>
      <c r="G907" s="34">
        <v>30180</v>
      </c>
      <c r="H907" s="34">
        <v>32640</v>
      </c>
      <c r="I907" s="34">
        <v>35040</v>
      </c>
      <c r="J907" s="34">
        <v>37440</v>
      </c>
      <c r="K907" s="34">
        <v>39840</v>
      </c>
    </row>
    <row r="908" spans="1:11">
      <c r="A908" t="str">
        <f t="shared" si="14"/>
        <v>6/29/2010 - 5/30/2011Mason80</v>
      </c>
      <c r="B908" t="s">
        <v>211</v>
      </c>
      <c r="C908" s="33" t="s">
        <v>17</v>
      </c>
      <c r="D908" s="34">
        <v>28240</v>
      </c>
      <c r="E908" s="34">
        <v>32240</v>
      </c>
      <c r="F908" s="34">
        <v>36240</v>
      </c>
      <c r="G908" s="34">
        <v>40240</v>
      </c>
      <c r="H908" s="34">
        <v>43520</v>
      </c>
      <c r="I908" s="34">
        <v>46720</v>
      </c>
      <c r="J908" s="34">
        <v>49920</v>
      </c>
      <c r="K908" s="34">
        <v>53120</v>
      </c>
    </row>
    <row r="909" spans="1:11">
      <c r="A909" t="str">
        <f t="shared" si="14"/>
        <v>6/29/2010 - 5/30/2011Matagorda30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6/29/2010 - 5/30/2011Matagorda40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6/29/2010 - 5/30/2011Matagorda50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6/29/2010 - 5/30/2011Matagorda60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6/29/2010 - 5/30/2011Matagorda80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6/29/2010 - 5/30/2011Maverick30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6/29/2010 - 5/30/2011Maverick40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6/29/2010 - 5/30/2011Maverick50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6/29/2010 - 5/30/2011Maverick60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6/29/2010 - 5/30/2011Maverick80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6/29/2010 - 5/30/2011McCulloch30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6/29/2010 - 5/30/2011McCulloch40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6/29/2010 - 5/30/2011McCulloch50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6/29/2010 - 5/30/2011McCulloch60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6/29/2010 - 5/30/2011McCulloch80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6/29/2010 - 5/30/2011McMullen30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6/29/2010 - 5/30/2011McMullen40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6/29/2010 - 5/30/2011McMullen50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6/29/2010 - 5/30/2011McMullen60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6/29/2010 - 5/30/2011McMullen80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6/29/2010 - 5/30/2011Medina30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6/29/2010 - 5/30/2011Medina40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6/29/2010 - 5/30/2011Medina50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6/29/2010 - 5/30/2011Medina60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6/29/2010 - 5/30/2011Medina80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6/29/2010 - 5/30/2011Menard30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6/29/2010 - 5/30/2011Menard40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6/29/2010 - 5/30/2011Menard50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6/29/2010 - 5/30/2011Menard60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6/29/2010 - 5/30/2011Menard80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6/29/2010 - 5/30/2011Milam30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6/29/2010 - 5/30/2011Milam40</v>
      </c>
      <c r="B940" t="s">
        <v>218</v>
      </c>
      <c r="C940" s="33" t="s">
        <v>14</v>
      </c>
      <c r="D940" s="34">
        <v>14480</v>
      </c>
      <c r="E940" s="34">
        <v>16520</v>
      </c>
      <c r="F940" s="34">
        <v>18600</v>
      </c>
      <c r="G940" s="34">
        <v>20640</v>
      </c>
      <c r="H940" s="34">
        <v>22320</v>
      </c>
      <c r="I940" s="34">
        <v>23960</v>
      </c>
      <c r="J940" s="34">
        <v>25600</v>
      </c>
      <c r="K940" s="34">
        <v>27280</v>
      </c>
    </row>
    <row r="941" spans="1:11">
      <c r="A941" t="str">
        <f t="shared" si="14"/>
        <v>6/29/2010 - 5/30/2011Milam50</v>
      </c>
      <c r="B941" t="s">
        <v>218</v>
      </c>
      <c r="C941" s="33" t="s">
        <v>15</v>
      </c>
      <c r="D941" s="34">
        <v>18100</v>
      </c>
      <c r="E941" s="34">
        <v>20650</v>
      </c>
      <c r="F941" s="34">
        <v>23250</v>
      </c>
      <c r="G941" s="34">
        <v>25800</v>
      </c>
      <c r="H941" s="34">
        <v>27900</v>
      </c>
      <c r="I941" s="34">
        <v>29950</v>
      </c>
      <c r="J941" s="34">
        <v>32000</v>
      </c>
      <c r="K941" s="34">
        <v>34100</v>
      </c>
    </row>
    <row r="942" spans="1:11">
      <c r="A942" t="str">
        <f t="shared" si="14"/>
        <v>6/29/2010 - 5/30/2011Milam60</v>
      </c>
      <c r="B942" t="s">
        <v>218</v>
      </c>
      <c r="C942" s="33" t="s">
        <v>16</v>
      </c>
      <c r="D942" s="34">
        <v>21720</v>
      </c>
      <c r="E942" s="34">
        <v>24780</v>
      </c>
      <c r="F942" s="34">
        <v>27900</v>
      </c>
      <c r="G942" s="34">
        <v>30960</v>
      </c>
      <c r="H942" s="34">
        <v>33480</v>
      </c>
      <c r="I942" s="34">
        <v>35940</v>
      </c>
      <c r="J942" s="34">
        <v>38400</v>
      </c>
      <c r="K942" s="34">
        <v>40920</v>
      </c>
    </row>
    <row r="943" spans="1:11">
      <c r="A943" t="str">
        <f t="shared" si="14"/>
        <v>6/29/2010 - 5/30/2011Milam80</v>
      </c>
      <c r="B943" t="s">
        <v>218</v>
      </c>
      <c r="C943" s="33" t="s">
        <v>17</v>
      </c>
      <c r="D943" s="34">
        <v>28960</v>
      </c>
      <c r="E943" s="34">
        <v>33040</v>
      </c>
      <c r="F943" s="34">
        <v>37200</v>
      </c>
      <c r="G943" s="34">
        <v>41280</v>
      </c>
      <c r="H943" s="34">
        <v>44640</v>
      </c>
      <c r="I943" s="34">
        <v>47920</v>
      </c>
      <c r="J943" s="34">
        <v>51200</v>
      </c>
      <c r="K943" s="34">
        <v>54560</v>
      </c>
    </row>
    <row r="944" spans="1:11">
      <c r="A944" t="str">
        <f t="shared" si="14"/>
        <v>6/29/2010 - 5/30/2011Mills30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6/29/2010 - 5/30/2011Mills40</v>
      </c>
      <c r="B945" t="s">
        <v>219</v>
      </c>
      <c r="C945" s="33" t="s">
        <v>14</v>
      </c>
      <c r="D945" s="34">
        <v>13400</v>
      </c>
      <c r="E945" s="34">
        <v>15320</v>
      </c>
      <c r="F945" s="34">
        <v>17240</v>
      </c>
      <c r="G945" s="34">
        <v>19120</v>
      </c>
      <c r="H945" s="34">
        <v>20680</v>
      </c>
      <c r="I945" s="34">
        <v>22200</v>
      </c>
      <c r="J945" s="34">
        <v>23720</v>
      </c>
      <c r="K945" s="34">
        <v>25240</v>
      </c>
    </row>
    <row r="946" spans="1:11">
      <c r="A946" t="str">
        <f t="shared" si="14"/>
        <v>6/29/2010 - 5/30/2011Mills50</v>
      </c>
      <c r="B946" t="s">
        <v>219</v>
      </c>
      <c r="C946" s="33" t="s">
        <v>15</v>
      </c>
      <c r="D946" s="34">
        <v>16750</v>
      </c>
      <c r="E946" s="34">
        <v>19150</v>
      </c>
      <c r="F946" s="34">
        <v>21550</v>
      </c>
      <c r="G946" s="34">
        <v>23900</v>
      </c>
      <c r="H946" s="34">
        <v>25850</v>
      </c>
      <c r="I946" s="34">
        <v>27750</v>
      </c>
      <c r="J946" s="34">
        <v>29650</v>
      </c>
      <c r="K946" s="34">
        <v>31550</v>
      </c>
    </row>
    <row r="947" spans="1:11">
      <c r="A947" t="str">
        <f t="shared" si="14"/>
        <v>6/29/2010 - 5/30/2011Mills60</v>
      </c>
      <c r="B947" t="s">
        <v>219</v>
      </c>
      <c r="C947" s="33" t="s">
        <v>16</v>
      </c>
      <c r="D947" s="34">
        <v>20100</v>
      </c>
      <c r="E947" s="34">
        <v>22980</v>
      </c>
      <c r="F947" s="34">
        <v>25860</v>
      </c>
      <c r="G947" s="34">
        <v>28680</v>
      </c>
      <c r="H947" s="34">
        <v>31020</v>
      </c>
      <c r="I947" s="34">
        <v>33300</v>
      </c>
      <c r="J947" s="34">
        <v>35580</v>
      </c>
      <c r="K947" s="34">
        <v>37860</v>
      </c>
    </row>
    <row r="948" spans="1:11">
      <c r="A948" t="str">
        <f t="shared" si="14"/>
        <v>6/29/2010 - 5/30/2011Mills80</v>
      </c>
      <c r="B948" t="s">
        <v>219</v>
      </c>
      <c r="C948" s="33" t="s">
        <v>17</v>
      </c>
      <c r="D948" s="34">
        <v>26800</v>
      </c>
      <c r="E948" s="34">
        <v>30640</v>
      </c>
      <c r="F948" s="34">
        <v>34480</v>
      </c>
      <c r="G948" s="34">
        <v>38240</v>
      </c>
      <c r="H948" s="34">
        <v>41360</v>
      </c>
      <c r="I948" s="34">
        <v>44400</v>
      </c>
      <c r="J948" s="34">
        <v>47440</v>
      </c>
      <c r="K948" s="34">
        <v>50480</v>
      </c>
    </row>
    <row r="949" spans="1:11">
      <c r="A949" t="str">
        <f t="shared" si="14"/>
        <v>6/29/2010 - 5/30/2011Mitchell30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6/29/2010 - 5/30/2011Mitchell40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6/29/2010 - 5/30/2011Mitchell50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6/29/2010 - 5/30/2011Mitchell60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6/29/2010 - 5/30/2011Mitchell80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6/29/2010 - 5/30/2011Montague30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6/29/2010 - 5/30/2011Montague40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6/29/2010 - 5/30/2011Montague50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6/29/2010 - 5/30/2011Montague60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6/29/2010 - 5/30/2011Montague80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6/29/2010 - 5/30/2011Moore30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6/29/2010 - 5/30/2011Moore40</v>
      </c>
      <c r="B960" t="s">
        <v>222</v>
      </c>
      <c r="C960" s="33" t="s">
        <v>14</v>
      </c>
      <c r="D960" s="34">
        <v>13560</v>
      </c>
      <c r="E960" s="34">
        <v>15520</v>
      </c>
      <c r="F960" s="34">
        <v>17440</v>
      </c>
      <c r="G960" s="34">
        <v>19360</v>
      </c>
      <c r="H960" s="34">
        <v>20920</v>
      </c>
      <c r="I960" s="34">
        <v>22480</v>
      </c>
      <c r="J960" s="34">
        <v>24040</v>
      </c>
      <c r="K960" s="34">
        <v>25560</v>
      </c>
    </row>
    <row r="961" spans="1:11">
      <c r="A961" t="str">
        <f t="shared" si="14"/>
        <v>6/29/2010 - 5/30/2011Moore50</v>
      </c>
      <c r="B961" t="s">
        <v>222</v>
      </c>
      <c r="C961" s="33" t="s">
        <v>15</v>
      </c>
      <c r="D961" s="34">
        <v>16950</v>
      </c>
      <c r="E961" s="34">
        <v>19400</v>
      </c>
      <c r="F961" s="34">
        <v>21800</v>
      </c>
      <c r="G961" s="34">
        <v>24200</v>
      </c>
      <c r="H961" s="34">
        <v>26150</v>
      </c>
      <c r="I961" s="34">
        <v>28100</v>
      </c>
      <c r="J961" s="34">
        <v>30050</v>
      </c>
      <c r="K961" s="34">
        <v>31950</v>
      </c>
    </row>
    <row r="962" spans="1:11">
      <c r="A962" t="str">
        <f t="shared" si="14"/>
        <v>6/29/2010 - 5/30/2011Moore60</v>
      </c>
      <c r="B962" t="s">
        <v>222</v>
      </c>
      <c r="C962" s="33" t="s">
        <v>16</v>
      </c>
      <c r="D962" s="34">
        <v>20340</v>
      </c>
      <c r="E962" s="34">
        <v>23280</v>
      </c>
      <c r="F962" s="34">
        <v>26160</v>
      </c>
      <c r="G962" s="34">
        <v>29040</v>
      </c>
      <c r="H962" s="34">
        <v>31380</v>
      </c>
      <c r="I962" s="34">
        <v>33720</v>
      </c>
      <c r="J962" s="34">
        <v>36060</v>
      </c>
      <c r="K962" s="34">
        <v>38340</v>
      </c>
    </row>
    <row r="963" spans="1:11">
      <c r="A963" t="str">
        <f t="shared" si="14"/>
        <v>6/29/2010 - 5/30/2011Moore80</v>
      </c>
      <c r="B963" t="s">
        <v>222</v>
      </c>
      <c r="C963" s="33" t="s">
        <v>17</v>
      </c>
      <c r="D963" s="34">
        <v>27120</v>
      </c>
      <c r="E963" s="34">
        <v>31040</v>
      </c>
      <c r="F963" s="34">
        <v>34880</v>
      </c>
      <c r="G963" s="34">
        <v>38720</v>
      </c>
      <c r="H963" s="34">
        <v>41840</v>
      </c>
      <c r="I963" s="34">
        <v>44960</v>
      </c>
      <c r="J963" s="34">
        <v>48080</v>
      </c>
      <c r="K963" s="34">
        <v>51120</v>
      </c>
    </row>
    <row r="964" spans="1:11">
      <c r="A964" t="str">
        <f t="shared" si="14"/>
        <v>6/29/2010 - 5/30/2011Morris30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6/29/2010 - 5/30/2011Morris40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6/29/2010 - 5/30/2011Morris50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6/29/2010 - 5/30/2011Morris60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6/29/2010 - 5/30/2011Morris80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6/29/2010 - 5/30/2011Motley30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6/29/2010 - 5/30/2011Motley40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6/29/2010 - 5/30/2011Motley50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6/29/2010 - 5/30/2011Motley60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6/29/2010 - 5/30/2011Motley80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6/29/2010 - 5/30/2011Nacogdoches30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6/29/2010 - 5/30/2011Nacogdoches40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6/29/2010 - 5/30/2011Nacogdoches50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6/29/2010 - 5/30/2011Nacogdoches60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6/29/2010 - 5/30/2011Nacogdoches80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6/29/2010 - 5/30/2011Navarro30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6/29/2010 - 5/30/2011Navarro40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6/29/2010 - 5/30/2011Navarro50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6/29/2010 - 5/30/2011Navarro60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6/29/2010 - 5/30/2011Navarro80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6/29/2010 - 5/30/2011Newton30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6/29/2010 - 5/30/2011Newton40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6/29/2010 - 5/30/2011Newton50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6/29/2010 - 5/30/2011Newton60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6/29/2010 - 5/30/2011Newton80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6/29/2010 - 5/30/2011Nolan30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6/29/2010 - 5/30/2011Nolan40</v>
      </c>
      <c r="B990" t="s">
        <v>228</v>
      </c>
      <c r="C990" s="33" t="s">
        <v>14</v>
      </c>
      <c r="D990" s="34">
        <v>13040</v>
      </c>
      <c r="E990" s="34">
        <v>14880</v>
      </c>
      <c r="F990" s="34">
        <v>16760</v>
      </c>
      <c r="G990" s="34">
        <v>18600</v>
      </c>
      <c r="H990" s="34">
        <v>20120</v>
      </c>
      <c r="I990" s="34">
        <v>21600</v>
      </c>
      <c r="J990" s="34">
        <v>23080</v>
      </c>
      <c r="K990" s="34">
        <v>24560</v>
      </c>
    </row>
    <row r="991" spans="1:11">
      <c r="A991" t="str">
        <f t="shared" si="15"/>
        <v>6/29/2010 - 5/30/2011Nolan50</v>
      </c>
      <c r="B991" t="s">
        <v>228</v>
      </c>
      <c r="C991" s="33" t="s">
        <v>15</v>
      </c>
      <c r="D991" s="34">
        <v>16300</v>
      </c>
      <c r="E991" s="34">
        <v>18600</v>
      </c>
      <c r="F991" s="34">
        <v>20950</v>
      </c>
      <c r="G991" s="34">
        <v>23250</v>
      </c>
      <c r="H991" s="34">
        <v>25150</v>
      </c>
      <c r="I991" s="34">
        <v>27000</v>
      </c>
      <c r="J991" s="34">
        <v>28850</v>
      </c>
      <c r="K991" s="34">
        <v>30700</v>
      </c>
    </row>
    <row r="992" spans="1:11">
      <c r="A992" t="str">
        <f t="shared" si="15"/>
        <v>6/29/2010 - 5/30/2011Nolan60</v>
      </c>
      <c r="B992" t="s">
        <v>228</v>
      </c>
      <c r="C992" s="33" t="s">
        <v>16</v>
      </c>
      <c r="D992" s="34">
        <v>19560</v>
      </c>
      <c r="E992" s="34">
        <v>22320</v>
      </c>
      <c r="F992" s="34">
        <v>25140</v>
      </c>
      <c r="G992" s="34">
        <v>27900</v>
      </c>
      <c r="H992" s="34">
        <v>30180</v>
      </c>
      <c r="I992" s="34">
        <v>32400</v>
      </c>
      <c r="J992" s="34">
        <v>34620</v>
      </c>
      <c r="K992" s="34">
        <v>36840</v>
      </c>
    </row>
    <row r="993" spans="1:11">
      <c r="A993" t="str">
        <f t="shared" si="15"/>
        <v>6/29/2010 - 5/30/2011Nolan80</v>
      </c>
      <c r="B993" t="s">
        <v>228</v>
      </c>
      <c r="C993" s="33" t="s">
        <v>17</v>
      </c>
      <c r="D993" s="34">
        <v>26080</v>
      </c>
      <c r="E993" s="34">
        <v>29760</v>
      </c>
      <c r="F993" s="34">
        <v>33520</v>
      </c>
      <c r="G993" s="34">
        <v>37200</v>
      </c>
      <c r="H993" s="34">
        <v>40240</v>
      </c>
      <c r="I993" s="34">
        <v>43200</v>
      </c>
      <c r="J993" s="34">
        <v>46160</v>
      </c>
      <c r="K993" s="34">
        <v>49120</v>
      </c>
    </row>
    <row r="994" spans="1:11">
      <c r="A994" t="str">
        <f t="shared" si="15"/>
        <v>6/29/2010 - 5/30/2011Ochiltree30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6/29/2010 - 5/30/2011Ochiltree40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6/29/2010 - 5/30/2011Ochiltree50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6/29/2010 - 5/30/2011Ochiltree60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6/29/2010 - 5/30/2011Ochiltree80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6/29/2010 - 5/30/2011Oldham30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6/29/2010 - 5/30/2011Oldham40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6/29/2010 - 5/30/2011Oldham50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6/29/2010 - 5/30/2011Oldham60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6/29/2010 - 5/30/2011Oldham80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6/29/2010 - 5/30/2011Palo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6/29/2010 - 5/30/2011Palo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6/29/2010 - 5/30/2011Palo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6/29/2010 - 5/30/2011Palo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6/29/2010 - 5/30/2011Palo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6/29/2010 - 5/30/2011Panola30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6/29/2010 - 5/30/2011Panola40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6/29/2010 - 5/30/2011Panola50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6/29/2010 - 5/30/2011Panola60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6/29/2010 - 5/30/2011Panola80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6/29/2010 - 5/30/2011Parmer30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6/29/2010 - 5/30/2011Parmer40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6/29/2010 - 5/30/2011Parmer50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6/29/2010 - 5/30/2011Parmer60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6/29/2010 - 5/30/2011Parmer80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6/29/2010 - 5/30/2011Pecos30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6/29/2010 - 5/30/2011Pecos40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6/29/2010 - 5/30/2011Pecos50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6/29/2010 - 5/30/2011Pecos60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6/29/2010 - 5/30/2011Pecos80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6/29/2010 - 5/30/2011Polk30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6/29/2010 - 5/30/2011Polk40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6/29/2010 - 5/30/2011Polk50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6/29/2010 - 5/30/2011Polk60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6/29/2010 - 5/30/2011Polk80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6/29/2010 - 5/30/2011Presidio30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6/29/2010 - 5/30/2011Presidio40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6/29/2010 - 5/30/2011Presidio50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6/29/2010 - 5/30/2011Presidio60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6/29/2010 - 5/30/2011Presidio80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6/29/2010 - 5/30/2011Rains30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6/29/2010 - 5/30/2011Rains40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6/29/2010 - 5/30/2011Rains50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6/29/2010 - 5/30/2011Rains60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6/29/2010 - 5/30/2011Rains80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6/29/2010 - 5/30/2011Reagan30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6/29/2010 - 5/30/2011Reagan40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6/29/2010 - 5/30/2011Reagan50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6/29/2010 - 5/30/2011Reagan60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6/29/2010 - 5/30/2011Reagan80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6/29/2010 - 5/30/2011Real30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6/29/2010 - 5/30/2011Real40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6/29/2010 - 5/30/2011Real50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6/29/2010 - 5/30/2011Real60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6/29/2010 - 5/30/2011Real80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6/29/2010 - 5/30/2011Red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6/29/2010 - 5/30/2011Red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6/29/2010 - 5/30/2011Red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6/29/2010 - 5/30/2011Red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6/29/2010 - 5/30/2011Red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6/29/2010 - 5/30/2011Reeves30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6/29/2010 - 5/30/2011Reeves40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6/29/2010 - 5/30/2011Reeves50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6/29/2010 - 5/30/2011Reeves60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6/29/2010 - 5/30/2011Reeves80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6/29/2010 - 5/30/2011Refugio30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6/29/2010 - 5/30/2011Refugio40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6/29/2010 - 5/30/2011Refugio50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6/29/2010 - 5/30/2011Refugio60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6/29/2010 - 5/30/2011Refugio80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6/29/2010 - 5/30/2011Roberts30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6/29/2010 - 5/30/2011Roberts40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6/29/2010 - 5/30/2011Roberts50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6/29/2010 - 5/30/2011Roberts60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6/29/2010 - 5/30/2011Roberts80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6/29/2010 - 5/30/2011Runnels30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6/29/2010 - 5/30/2011Runnels40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6/29/2010 - 5/30/2011Runnels50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6/29/2010 - 5/30/2011Runnels60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6/29/2010 - 5/30/2011Runnels80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6/29/2010 - 5/30/2011Rusk30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6/29/2010 - 5/30/2011Rusk40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6/29/2010 - 5/30/2011Rusk50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6/29/2010 - 5/30/2011Rusk60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6/29/2010 - 5/30/2011Rusk80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6/29/2010 - 5/30/2011Sabine30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6/29/2010 - 5/30/2011Sabine40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6/29/2010 - 5/30/2011Sabine50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6/29/2010 - 5/30/2011Sabine60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6/29/2010 - 5/30/2011Sabine80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6/29/2010 - 5/30/2011San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6/29/2010 - 5/30/2011San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6/29/2010 - 5/30/2011San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6/29/2010 - 5/30/2011San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6/29/2010 - 5/30/2011San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6/29/2010 - 5/30/2011San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6/29/2010 - 5/30/2011San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6/29/2010 - 5/30/2011San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6/29/2010 - 5/30/2011San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6/29/2010 - 5/30/2011San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6/29/2010 - 5/30/2011Schleicher30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6/29/2010 - 5/30/2011Schleicher40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6/29/2010 - 5/30/2011Schleicher50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6/29/2010 - 5/30/2011Schleicher60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6/29/2010 - 5/30/2011Schleicher80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6/29/2010 - 5/30/2011Scurry30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6/29/2010 - 5/30/2011Scurry40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6/29/2010 - 5/30/2011Scurry50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6/29/2010 - 5/30/2011Scurry60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6/29/2010 - 5/30/2011Scurry80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6/29/2010 - 5/30/2011Shackelford30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6/29/2010 - 5/30/2011Shackelford40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6/29/2010 - 5/30/2011Shackelford50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6/29/2010 - 5/30/2011Shackelford60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6/29/2010 - 5/30/2011Shackelford80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6/29/2010 - 5/30/2011Shelby30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6/29/2010 - 5/30/2011Shelby40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6/29/2010 - 5/30/2011Shelby50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6/29/2010 - 5/30/2011Shelby60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6/29/2010 - 5/30/2011Shelby80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6/29/2010 - 5/30/2011Sherman30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6/29/2010 - 5/30/2011Sherman40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6/29/2010 - 5/30/2011Sherman50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6/29/2010 - 5/30/2011Sherman60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6/29/2010 - 5/30/2011Sherman80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6/29/2010 - 5/30/2011Somervell30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6/29/2010 - 5/30/2011Somervell40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6/29/2010 - 5/30/2011Somervell50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6/29/2010 - 5/30/2011Somervell60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6/29/2010 - 5/30/2011Somervell80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6/29/2010 - 5/30/2011Starr30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6/29/2010 - 5/30/2011Starr40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6/29/2010 - 5/30/2011Starr50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6/29/2010 - 5/30/2011Starr60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6/29/2010 - 5/30/2011Starr80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6/29/2010 - 5/30/2011Stephens30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6/29/2010 - 5/30/2011Stephens40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6/29/2010 - 5/30/2011Stephens50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6/29/2010 - 5/30/2011Stephens60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6/29/2010 - 5/30/2011Stephens80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6/29/2010 - 5/30/2011Sterling30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6/29/2010 - 5/30/2011Sterling40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6/29/2010 - 5/30/2011Sterling50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6/29/2010 - 5/30/2011Sterling60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6/29/2010 - 5/30/2011Sterling80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6/29/2010 - 5/30/2011Stonewall30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6/29/2010 - 5/30/2011Stonewall40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6/29/2010 - 5/30/2011Stonewall50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6/29/2010 - 5/30/2011Stonewall60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6/29/2010 - 5/30/2011Stonewall80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6/29/2010 - 5/30/2011Sutton30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6/29/2010 - 5/30/2011Sutton40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6/29/2010 - 5/30/2011Sutton50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6/29/2010 - 5/30/2011Sutton60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6/29/2010 - 5/30/2011Sutton80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6/29/2010 - 5/30/2011Swisher30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6/29/2010 - 5/30/2011Swisher40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6/29/2010 - 5/30/2011Swisher50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6/29/2010 - 5/30/2011Swisher60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6/29/2010 - 5/30/2011Swisher80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6/29/2010 - 5/30/2011Terrell30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6/29/2010 - 5/30/2011Terrell40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6/29/2010 - 5/30/2011Terrell50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6/29/2010 - 5/30/2011Terrell60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6/29/2010 - 5/30/2011Terrell80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6/29/2010 - 5/30/2011Terry30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6/29/2010 - 5/30/2011Terry40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6/29/2010 - 5/30/2011Terry50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6/29/2010 - 5/30/2011Terry60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6/29/2010 - 5/30/2011Terry80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6/29/2010 - 5/30/2011Throckmorton30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6/29/2010 - 5/30/2011Throckmorton40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6/29/2010 - 5/30/2011Throckmorton50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6/29/2010 - 5/30/2011Throckmorton60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6/29/2010 - 5/30/2011Throckmorton80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6/29/2010 - 5/30/2011Titus30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6/29/2010 - 5/30/2011Titus40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6/29/2010 - 5/30/2011Titus50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6/29/2010 - 5/30/2011Titus60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6/29/2010 - 5/30/2011Titus80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6/29/2010 - 5/30/2011Trinity30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6/29/2010 - 5/30/2011Trinity40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6/29/2010 - 5/30/2011Trinity50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6/29/2010 - 5/30/2011Trinity60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6/29/2010 - 5/30/2011Trinity80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6/29/2010 - 5/30/2011Tyler30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6/29/2010 - 5/30/2011Tyler40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6/29/2010 - 5/30/2011Tyler50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6/29/2010 - 5/30/2011Tyler60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6/29/2010 - 5/30/2011Tyler80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6/29/2010 - 5/30/2011Upton30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6/29/2010 - 5/30/2011Upton40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6/29/2010 - 5/30/2011Upton50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6/29/2010 - 5/30/2011Upton60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6/29/2010 - 5/30/2011Upton80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6/29/2010 - 5/30/2011Uvalde30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6/29/2010 - 5/30/2011Uvalde40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6/29/2010 - 5/30/2011Uvalde50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6/29/2010 - 5/30/2011Uvalde60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6/29/2010 - 5/30/2011Uvalde80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6/29/2010 - 5/30/2011Val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6/29/2010 - 5/30/2011Val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6/29/2010 - 5/30/2011Val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6/29/2010 - 5/30/2011Val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6/29/2010 - 5/30/2011Val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6/29/2010 - 5/30/2011Van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6/29/2010 - 5/30/2011Van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6/29/2010 - 5/30/2011Van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6/29/2010 - 5/30/2011Van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6/29/2010 - 5/30/2011Van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6/29/2010 - 5/30/2011Walker30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6/29/2010 - 5/30/2011Walker40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6/29/2010 - 5/30/2011Walker50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6/29/2010 - 5/30/2011Walker60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6/29/2010 - 5/30/2011Walker80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6/29/2010 - 5/30/2011Ward30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6/29/2010 - 5/30/2011Ward40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6/29/2010 - 5/30/2011Ward50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6/29/2010 - 5/30/2011Ward60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6/29/2010 - 5/30/2011Ward80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6/29/2010 - 5/30/2011Washington30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6/29/2010 - 5/30/2011Washington40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6/29/2010 - 5/30/2011Washington50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6/29/2010 - 5/30/2011Washington60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6/29/2010 - 5/30/2011Washington80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6/29/2010 - 5/30/2011Wharton30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6/29/2010 - 5/30/2011Wharton40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6/29/2010 - 5/30/2011Wharton50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6/29/2010 - 5/30/2011Wharton60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6/29/2010 - 5/30/2011Wharton80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6/29/2010 - 5/30/2011Wheeler30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6/29/2010 - 5/30/2011Wheeler40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6/29/2010 - 5/30/2011Wheeler50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6/29/2010 - 5/30/2011Wheeler60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6/29/2010 - 5/30/2011Wheeler80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6/29/2010 - 5/30/2011Wilbarger30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6/29/2010 - 5/30/2011Wilbarger40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6/29/2010 - 5/30/2011Wilbarger50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6/29/2010 - 5/30/2011Wilbarger60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6/29/2010 - 5/30/2011Wilbarger80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6/29/2010 - 5/30/2011Willacy30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6/29/2010 - 5/30/2011Willacy40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6/29/2010 - 5/30/2011Willacy50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6/29/2010 - 5/30/2011Willacy60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6/29/2010 - 5/30/2011Willacy80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6/29/2010 - 5/30/2011Winkler30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6/29/2010 - 5/30/2011Winkler40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6/29/2010 - 5/30/2011Winkler50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6/29/2010 - 5/30/2011Winkler60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6/29/2010 - 5/30/2011Winkler80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6/29/2010 - 5/30/2011Wise30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6/29/2010 - 5/30/2011Wise40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6/29/2010 - 5/30/2011Wise50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6/29/2010 - 5/30/2011Wise60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6/29/2010 - 5/30/2011Wise80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6/29/2010 - 5/30/2011Wood30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6/29/2010 - 5/30/2011Wood40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6/29/2010 - 5/30/2011Wood50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6/29/2010 - 5/30/2011Wood60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6/29/2010 - 5/30/2011Wood80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6/29/2010 - 5/30/2011Yoakum30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6/29/2010 - 5/30/2011Yoakum40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6/29/2010 - 5/30/2011Yoakum50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6/29/2010 - 5/30/2011Yoakum60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6/29/2010 - 5/30/2011Yoakum80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6/29/2010 - 5/30/2011Young30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6/29/2010 - 5/30/2011Young40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6/29/2010 - 5/30/2011Young50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6/29/2010 - 5/30/2011Young60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6/29/2010 - 5/30/2011Young80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6/29/2010 - 5/30/2011Zapata30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6/29/2010 - 5/30/2011Zapata40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6/29/2010 - 5/30/2011Zapata50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6/29/2010 - 5/30/2011Zapata60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6/29/2010 - 5/30/2011Zapata80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6/29/2010 - 5/30/2011Zavala30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6/29/2010 - 5/30/2011Zavala40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6/29/2010 - 5/30/2011Zavala50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6/29/2010 - 5/30/2011Zavala60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6/29/2010 - 5/30/2011Zavala80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07"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7" t="str">
        <f>+'Income-Rent Tool'!AU17</f>
        <v>1/16/2012 - 12/3/2012</v>
      </c>
    </row>
    <row r="3" spans="1:44">
      <c r="A3" s="95" t="s">
        <v>1378</v>
      </c>
      <c r="B3" s="95"/>
      <c r="C3" s="95"/>
      <c r="D3" s="95" t="s">
        <v>1379</v>
      </c>
      <c r="E3" s="96" t="s">
        <v>1380</v>
      </c>
      <c r="F3" s="95" t="s">
        <v>1381</v>
      </c>
      <c r="G3" s="95" t="s">
        <v>1382</v>
      </c>
      <c r="H3" s="95" t="s">
        <v>1383</v>
      </c>
      <c r="I3" s="95" t="s">
        <v>1384</v>
      </c>
      <c r="J3" s="95" t="s">
        <v>1385</v>
      </c>
      <c r="K3" s="95" t="s">
        <v>1386</v>
      </c>
      <c r="L3" s="95" t="s">
        <v>1387</v>
      </c>
      <c r="M3" s="96" t="s">
        <v>1388</v>
      </c>
      <c r="N3" s="95" t="s">
        <v>1389</v>
      </c>
      <c r="O3" s="95" t="s">
        <v>1390</v>
      </c>
      <c r="P3" s="95" t="s">
        <v>1391</v>
      </c>
      <c r="Q3" s="95" t="s">
        <v>1392</v>
      </c>
      <c r="R3" s="95" t="s">
        <v>1393</v>
      </c>
      <c r="S3" s="95" t="s">
        <v>1394</v>
      </c>
      <c r="T3" s="95" t="s">
        <v>1395</v>
      </c>
      <c r="U3" s="95" t="s">
        <v>1396</v>
      </c>
      <c r="V3" s="96" t="s">
        <v>1397</v>
      </c>
      <c r="W3" s="95" t="s">
        <v>1398</v>
      </c>
      <c r="X3" s="95" t="s">
        <v>1399</v>
      </c>
      <c r="Y3" s="95" t="s">
        <v>1400</v>
      </c>
      <c r="Z3" s="95" t="s">
        <v>1401</v>
      </c>
      <c r="AA3" s="95" t="s">
        <v>1402</v>
      </c>
      <c r="AB3" s="95" t="s">
        <v>1403</v>
      </c>
      <c r="AC3" s="95" t="s">
        <v>1404</v>
      </c>
      <c r="AD3" s="96" t="s">
        <v>1405</v>
      </c>
      <c r="AE3" s="95" t="s">
        <v>1406</v>
      </c>
      <c r="AF3" s="95" t="s">
        <v>1407</v>
      </c>
      <c r="AG3" s="95" t="s">
        <v>1408</v>
      </c>
      <c r="AH3" s="95" t="s">
        <v>1409</v>
      </c>
      <c r="AI3" s="95" t="s">
        <v>1410</v>
      </c>
      <c r="AJ3" s="95" t="s">
        <v>1411</v>
      </c>
      <c r="AK3" s="95" t="s">
        <v>1412</v>
      </c>
      <c r="AL3" s="95" t="s">
        <v>1059</v>
      </c>
      <c r="AM3" s="95" t="s">
        <v>1060</v>
      </c>
      <c r="AN3" s="95" t="s">
        <v>1061</v>
      </c>
      <c r="AO3" s="95" t="s">
        <v>1062</v>
      </c>
      <c r="AP3" s="95" t="s">
        <v>1063</v>
      </c>
      <c r="AQ3" s="95" t="s">
        <v>1064</v>
      </c>
      <c r="AR3" s="95" t="s">
        <v>1065</v>
      </c>
    </row>
    <row r="4" spans="1:44">
      <c r="A4" s="3" t="str">
        <f>CONCATENATE($B$2,C4)</f>
        <v>1/16/2012 - 12/3/2012Anderson</v>
      </c>
      <c r="B4" s="95" t="s">
        <v>289</v>
      </c>
      <c r="C4" s="95" t="s">
        <v>95</v>
      </c>
      <c r="D4" s="95">
        <v>52800</v>
      </c>
      <c r="E4" s="95">
        <v>18500</v>
      </c>
      <c r="F4" s="95">
        <v>21150</v>
      </c>
      <c r="G4" s="95">
        <v>23800</v>
      </c>
      <c r="H4" s="95">
        <v>26400</v>
      </c>
      <c r="I4" s="95">
        <v>28550</v>
      </c>
      <c r="J4" s="95">
        <v>30650</v>
      </c>
      <c r="K4" s="95">
        <v>32750</v>
      </c>
      <c r="L4" s="95">
        <v>34850</v>
      </c>
      <c r="M4" s="95">
        <v>22200</v>
      </c>
      <c r="N4" s="95">
        <v>25380</v>
      </c>
      <c r="O4" s="95">
        <v>28560</v>
      </c>
      <c r="P4" s="95">
        <v>31680</v>
      </c>
      <c r="Q4" s="95">
        <v>34260</v>
      </c>
      <c r="R4" s="95">
        <v>36780</v>
      </c>
      <c r="S4" s="95">
        <v>39300</v>
      </c>
      <c r="T4" s="95">
        <v>41820</v>
      </c>
      <c r="U4" s="95" t="s">
        <v>301</v>
      </c>
      <c r="AL4" s="95" t="s">
        <v>287</v>
      </c>
      <c r="AM4" s="95" t="s">
        <v>288</v>
      </c>
      <c r="AN4" s="95">
        <v>0</v>
      </c>
      <c r="AO4" s="95" t="s">
        <v>289</v>
      </c>
      <c r="AP4" s="95" t="s">
        <v>290</v>
      </c>
      <c r="AQ4" s="95">
        <v>1</v>
      </c>
      <c r="AR4" s="95" t="s">
        <v>289</v>
      </c>
    </row>
    <row r="5" spans="1:44">
      <c r="A5" s="3" t="str">
        <f t="shared" ref="A5:A68" si="0">CONCATENATE($B$2,C5)</f>
        <v>1/16/2012 - 12/3/2012Andrews</v>
      </c>
      <c r="B5" s="95" t="s">
        <v>293</v>
      </c>
      <c r="C5" s="95" t="s">
        <v>96</v>
      </c>
      <c r="D5" s="95">
        <v>56900</v>
      </c>
      <c r="E5" s="95">
        <v>18200</v>
      </c>
      <c r="F5" s="95">
        <v>20800</v>
      </c>
      <c r="G5" s="95">
        <v>23400</v>
      </c>
      <c r="H5" s="95">
        <v>26000</v>
      </c>
      <c r="I5" s="95">
        <v>28100</v>
      </c>
      <c r="J5" s="95">
        <v>30200</v>
      </c>
      <c r="K5" s="95">
        <v>32250</v>
      </c>
      <c r="L5" s="95">
        <v>34350</v>
      </c>
      <c r="M5" s="95">
        <v>21840</v>
      </c>
      <c r="N5" s="95">
        <v>24960</v>
      </c>
      <c r="O5" s="95">
        <v>28080</v>
      </c>
      <c r="P5" s="95">
        <v>31200</v>
      </c>
      <c r="Q5" s="95">
        <v>33720</v>
      </c>
      <c r="R5" s="95">
        <v>36240</v>
      </c>
      <c r="S5" s="95">
        <v>38700</v>
      </c>
      <c r="T5" s="95">
        <v>41220</v>
      </c>
      <c r="U5" s="95" t="s">
        <v>286</v>
      </c>
      <c r="V5" s="95">
        <v>20450</v>
      </c>
      <c r="W5" s="95">
        <v>23350</v>
      </c>
      <c r="X5" s="95">
        <v>26250</v>
      </c>
      <c r="Y5" s="95">
        <v>29150</v>
      </c>
      <c r="Z5" s="95">
        <v>31500</v>
      </c>
      <c r="AA5" s="95">
        <v>33850</v>
      </c>
      <c r="AB5" s="95">
        <v>36150</v>
      </c>
      <c r="AC5" s="95">
        <v>38500</v>
      </c>
      <c r="AD5" s="95">
        <v>24540</v>
      </c>
      <c r="AE5" s="95">
        <v>28020</v>
      </c>
      <c r="AF5" s="95">
        <v>31500</v>
      </c>
      <c r="AG5" s="95">
        <v>34980</v>
      </c>
      <c r="AH5" s="95">
        <v>37800</v>
      </c>
      <c r="AI5" s="95">
        <v>40620</v>
      </c>
      <c r="AJ5" s="95">
        <v>43380</v>
      </c>
      <c r="AK5" s="95">
        <v>46200</v>
      </c>
      <c r="AL5" s="95" t="s">
        <v>292</v>
      </c>
      <c r="AM5" s="95" t="s">
        <v>288</v>
      </c>
      <c r="AN5" s="95">
        <v>0</v>
      </c>
      <c r="AO5" s="95" t="s">
        <v>293</v>
      </c>
      <c r="AP5" s="95" t="s">
        <v>290</v>
      </c>
      <c r="AQ5" s="95">
        <v>3</v>
      </c>
      <c r="AR5" s="95" t="s">
        <v>293</v>
      </c>
    </row>
    <row r="6" spans="1:44">
      <c r="A6" s="3" t="str">
        <f t="shared" si="0"/>
        <v>1/16/2012 - 12/3/2012Angelina</v>
      </c>
      <c r="B6" s="95" t="s">
        <v>296</v>
      </c>
      <c r="C6" s="95" t="s">
        <v>97</v>
      </c>
      <c r="D6" s="95">
        <v>50000</v>
      </c>
      <c r="E6" s="95">
        <v>17500</v>
      </c>
      <c r="F6" s="95">
        <v>20000</v>
      </c>
      <c r="G6" s="95">
        <v>22500</v>
      </c>
      <c r="H6" s="95">
        <v>25000</v>
      </c>
      <c r="I6" s="95">
        <v>27000</v>
      </c>
      <c r="J6" s="95">
        <v>29000</v>
      </c>
      <c r="K6" s="95">
        <v>31000</v>
      </c>
      <c r="L6" s="95">
        <v>33000</v>
      </c>
      <c r="M6" s="95">
        <v>21000</v>
      </c>
      <c r="N6" s="95">
        <v>24000</v>
      </c>
      <c r="O6" s="95">
        <v>27000</v>
      </c>
      <c r="P6" s="95">
        <v>30000</v>
      </c>
      <c r="Q6" s="95">
        <v>32400</v>
      </c>
      <c r="R6" s="95">
        <v>34800</v>
      </c>
      <c r="S6" s="95">
        <v>37200</v>
      </c>
      <c r="T6" s="95">
        <v>39600</v>
      </c>
      <c r="U6" s="95" t="s">
        <v>301</v>
      </c>
      <c r="AL6" s="95" t="s">
        <v>295</v>
      </c>
      <c r="AM6" s="95" t="s">
        <v>288</v>
      </c>
      <c r="AN6" s="95">
        <v>0</v>
      </c>
      <c r="AO6" s="95" t="s">
        <v>296</v>
      </c>
      <c r="AP6" s="95" t="s">
        <v>290</v>
      </c>
      <c r="AQ6" s="95">
        <v>5</v>
      </c>
      <c r="AR6" s="95" t="s">
        <v>296</v>
      </c>
    </row>
    <row r="7" spans="1:44">
      <c r="A7" s="3" t="str">
        <f t="shared" si="0"/>
        <v>1/16/2012 - 12/3/2012Aransas</v>
      </c>
      <c r="B7" s="95" t="s">
        <v>299</v>
      </c>
      <c r="C7" s="95" t="s">
        <v>98</v>
      </c>
      <c r="D7" s="95">
        <v>54700</v>
      </c>
      <c r="E7" s="95">
        <v>17950</v>
      </c>
      <c r="F7" s="95">
        <v>20500</v>
      </c>
      <c r="G7" s="95">
        <v>23050</v>
      </c>
      <c r="H7" s="95">
        <v>25600</v>
      </c>
      <c r="I7" s="95">
        <v>27650</v>
      </c>
      <c r="J7" s="95">
        <v>29700</v>
      </c>
      <c r="K7" s="95">
        <v>31750</v>
      </c>
      <c r="L7" s="95">
        <v>33800</v>
      </c>
      <c r="M7" s="95">
        <v>21540</v>
      </c>
      <c r="N7" s="95">
        <v>24600</v>
      </c>
      <c r="O7" s="95">
        <v>27660</v>
      </c>
      <c r="P7" s="95">
        <v>30720</v>
      </c>
      <c r="Q7" s="95">
        <v>33180</v>
      </c>
      <c r="R7" s="95">
        <v>35640</v>
      </c>
      <c r="S7" s="95">
        <v>38100</v>
      </c>
      <c r="T7" s="95">
        <v>40560</v>
      </c>
      <c r="U7" s="95" t="s">
        <v>286</v>
      </c>
      <c r="V7" s="95">
        <v>19900</v>
      </c>
      <c r="W7" s="95">
        <v>22750</v>
      </c>
      <c r="X7" s="95">
        <v>25600</v>
      </c>
      <c r="Y7" s="95">
        <v>28400</v>
      </c>
      <c r="Z7" s="95">
        <v>30700</v>
      </c>
      <c r="AA7" s="95">
        <v>32950</v>
      </c>
      <c r="AB7" s="95">
        <v>35250</v>
      </c>
      <c r="AC7" s="95">
        <v>37500</v>
      </c>
      <c r="AD7" s="95">
        <v>23880</v>
      </c>
      <c r="AE7" s="95">
        <v>27300</v>
      </c>
      <c r="AF7" s="95">
        <v>30720</v>
      </c>
      <c r="AG7" s="95">
        <v>34080</v>
      </c>
      <c r="AH7" s="95">
        <v>36840</v>
      </c>
      <c r="AI7" s="95">
        <v>39540</v>
      </c>
      <c r="AJ7" s="95">
        <v>42300</v>
      </c>
      <c r="AK7" s="95">
        <v>45000</v>
      </c>
      <c r="AL7" s="95" t="s">
        <v>298</v>
      </c>
      <c r="AM7" s="95" t="s">
        <v>288</v>
      </c>
      <c r="AN7" s="95">
        <v>1</v>
      </c>
      <c r="AO7" s="95" t="s">
        <v>299</v>
      </c>
      <c r="AP7" s="95" t="s">
        <v>290</v>
      </c>
      <c r="AQ7" s="95">
        <v>7</v>
      </c>
      <c r="AR7" s="95" t="s">
        <v>299</v>
      </c>
    </row>
    <row r="8" spans="1:44">
      <c r="A8" s="3" t="str">
        <f t="shared" si="0"/>
        <v>1/16/2012 - 12/3/2012Archer</v>
      </c>
      <c r="B8" s="95" t="s">
        <v>303</v>
      </c>
      <c r="C8" s="95" t="s">
        <v>92</v>
      </c>
      <c r="D8" s="95">
        <v>55800</v>
      </c>
      <c r="E8" s="95">
        <v>19550</v>
      </c>
      <c r="F8" s="95">
        <v>22350</v>
      </c>
      <c r="G8" s="95">
        <v>25150</v>
      </c>
      <c r="H8" s="95">
        <v>27900</v>
      </c>
      <c r="I8" s="95">
        <v>30150</v>
      </c>
      <c r="J8" s="95">
        <v>32400</v>
      </c>
      <c r="K8" s="95">
        <v>34600</v>
      </c>
      <c r="L8" s="95">
        <v>36850</v>
      </c>
      <c r="M8" s="95">
        <v>23460</v>
      </c>
      <c r="N8" s="95">
        <v>26820</v>
      </c>
      <c r="O8" s="95">
        <v>30180</v>
      </c>
      <c r="P8" s="95">
        <v>33480</v>
      </c>
      <c r="Q8" s="95">
        <v>36180</v>
      </c>
      <c r="R8" s="95">
        <v>38880</v>
      </c>
      <c r="S8" s="95">
        <v>41520</v>
      </c>
      <c r="T8" s="95">
        <v>44220</v>
      </c>
      <c r="U8" s="95" t="s">
        <v>301</v>
      </c>
      <c r="AL8" s="95" t="s">
        <v>302</v>
      </c>
      <c r="AM8" s="95" t="s">
        <v>288</v>
      </c>
      <c r="AN8" s="95">
        <v>1</v>
      </c>
      <c r="AO8" s="95" t="s">
        <v>303</v>
      </c>
      <c r="AP8" s="95" t="s">
        <v>290</v>
      </c>
      <c r="AQ8" s="95">
        <v>9</v>
      </c>
      <c r="AR8" s="95" t="s">
        <v>303</v>
      </c>
    </row>
    <row r="9" spans="1:44">
      <c r="A9" s="3" t="str">
        <f t="shared" si="0"/>
        <v>1/16/2012 - 12/3/2012Armstrong</v>
      </c>
      <c r="B9" s="95" t="s">
        <v>306</v>
      </c>
      <c r="C9" s="95" t="s">
        <v>21</v>
      </c>
      <c r="D9" s="95">
        <v>58900</v>
      </c>
      <c r="E9" s="95">
        <v>20650</v>
      </c>
      <c r="F9" s="95">
        <v>23600</v>
      </c>
      <c r="G9" s="95">
        <v>26550</v>
      </c>
      <c r="H9" s="95">
        <v>29450</v>
      </c>
      <c r="I9" s="95">
        <v>31850</v>
      </c>
      <c r="J9" s="95">
        <v>34200</v>
      </c>
      <c r="K9" s="95">
        <v>36550</v>
      </c>
      <c r="L9" s="95">
        <v>38900</v>
      </c>
      <c r="M9" s="95">
        <v>24780</v>
      </c>
      <c r="N9" s="95">
        <v>28320</v>
      </c>
      <c r="O9" s="95">
        <v>31860</v>
      </c>
      <c r="P9" s="95">
        <v>35340</v>
      </c>
      <c r="Q9" s="95">
        <v>38220</v>
      </c>
      <c r="R9" s="95">
        <v>41040</v>
      </c>
      <c r="S9" s="95">
        <v>43860</v>
      </c>
      <c r="T9" s="95">
        <v>46680</v>
      </c>
      <c r="U9" s="95" t="s">
        <v>301</v>
      </c>
      <c r="AL9" s="95" t="s">
        <v>305</v>
      </c>
      <c r="AM9" s="95" t="s">
        <v>288</v>
      </c>
      <c r="AN9" s="95">
        <v>1</v>
      </c>
      <c r="AO9" s="95" t="s">
        <v>306</v>
      </c>
      <c r="AP9" s="95" t="s">
        <v>290</v>
      </c>
      <c r="AQ9" s="95">
        <v>11</v>
      </c>
      <c r="AR9" s="95" t="s">
        <v>306</v>
      </c>
    </row>
    <row r="10" spans="1:44">
      <c r="A10" s="3" t="str">
        <f t="shared" si="0"/>
        <v>1/16/2012 - 12/3/2012Atascosa</v>
      </c>
      <c r="B10" s="95" t="s">
        <v>309</v>
      </c>
      <c r="C10" s="95" t="s">
        <v>99</v>
      </c>
      <c r="D10" s="95">
        <v>51800</v>
      </c>
      <c r="E10" s="95">
        <v>18150</v>
      </c>
      <c r="F10" s="95">
        <v>20750</v>
      </c>
      <c r="G10" s="95">
        <v>23350</v>
      </c>
      <c r="H10" s="95">
        <v>25900</v>
      </c>
      <c r="I10" s="95">
        <v>28000</v>
      </c>
      <c r="J10" s="95">
        <v>30050</v>
      </c>
      <c r="K10" s="95">
        <v>32150</v>
      </c>
      <c r="L10" s="95">
        <v>34200</v>
      </c>
      <c r="M10" s="95">
        <v>21780</v>
      </c>
      <c r="N10" s="95">
        <v>24900</v>
      </c>
      <c r="O10" s="95">
        <v>28020</v>
      </c>
      <c r="P10" s="95">
        <v>31080</v>
      </c>
      <c r="Q10" s="95">
        <v>33600</v>
      </c>
      <c r="R10" s="95">
        <v>36060</v>
      </c>
      <c r="S10" s="95">
        <v>38580</v>
      </c>
      <c r="T10" s="95">
        <v>41040</v>
      </c>
      <c r="U10" s="95" t="s">
        <v>301</v>
      </c>
      <c r="AL10" s="95" t="s">
        <v>308</v>
      </c>
      <c r="AM10" s="95" t="s">
        <v>288</v>
      </c>
      <c r="AN10" s="95">
        <v>1</v>
      </c>
      <c r="AO10" s="95" t="s">
        <v>309</v>
      </c>
      <c r="AP10" s="95" t="s">
        <v>290</v>
      </c>
      <c r="AQ10" s="95">
        <v>13</v>
      </c>
      <c r="AR10" s="95" t="s">
        <v>309</v>
      </c>
    </row>
    <row r="11" spans="1:44">
      <c r="A11" s="3" t="str">
        <f t="shared" si="0"/>
        <v>1/16/2012 - 12/3/2012Austin</v>
      </c>
      <c r="B11" s="95" t="s">
        <v>312</v>
      </c>
      <c r="C11" s="95" t="s">
        <v>100</v>
      </c>
      <c r="D11" s="95">
        <v>65100</v>
      </c>
      <c r="E11" s="95">
        <v>22800</v>
      </c>
      <c r="F11" s="95">
        <v>26050</v>
      </c>
      <c r="G11" s="95">
        <v>29300</v>
      </c>
      <c r="H11" s="95">
        <v>32550</v>
      </c>
      <c r="I11" s="95">
        <v>35200</v>
      </c>
      <c r="J11" s="95">
        <v>37800</v>
      </c>
      <c r="K11" s="95">
        <v>40400</v>
      </c>
      <c r="L11" s="95">
        <v>43000</v>
      </c>
      <c r="M11" s="95">
        <v>27360</v>
      </c>
      <c r="N11" s="95">
        <v>31260</v>
      </c>
      <c r="O11" s="95">
        <v>35160</v>
      </c>
      <c r="P11" s="95">
        <v>39060</v>
      </c>
      <c r="Q11" s="95">
        <v>42240</v>
      </c>
      <c r="R11" s="95">
        <v>45360</v>
      </c>
      <c r="S11" s="95">
        <v>48480</v>
      </c>
      <c r="T11" s="95">
        <v>51600</v>
      </c>
      <c r="U11" s="95" t="s">
        <v>286</v>
      </c>
      <c r="V11" s="95">
        <v>23000</v>
      </c>
      <c r="W11" s="95">
        <v>26300</v>
      </c>
      <c r="X11" s="95">
        <v>29600</v>
      </c>
      <c r="Y11" s="95">
        <v>32850</v>
      </c>
      <c r="Z11" s="95">
        <v>35500</v>
      </c>
      <c r="AA11" s="95">
        <v>38150</v>
      </c>
      <c r="AB11" s="95">
        <v>40750</v>
      </c>
      <c r="AC11" s="95">
        <v>43400</v>
      </c>
      <c r="AD11" s="95">
        <v>27600</v>
      </c>
      <c r="AE11" s="95">
        <v>31560</v>
      </c>
      <c r="AF11" s="95">
        <v>35520</v>
      </c>
      <c r="AG11" s="95">
        <v>39420</v>
      </c>
      <c r="AH11" s="95">
        <v>42600</v>
      </c>
      <c r="AI11" s="95">
        <v>45780</v>
      </c>
      <c r="AJ11" s="95">
        <v>48900</v>
      </c>
      <c r="AK11" s="95">
        <v>52080</v>
      </c>
      <c r="AL11" s="95" t="s">
        <v>311</v>
      </c>
      <c r="AM11" s="95" t="s">
        <v>288</v>
      </c>
      <c r="AN11" s="95">
        <v>1</v>
      </c>
      <c r="AO11" s="95" t="s">
        <v>312</v>
      </c>
      <c r="AP11" s="95" t="s">
        <v>290</v>
      </c>
      <c r="AQ11" s="95">
        <v>15</v>
      </c>
      <c r="AR11" s="95" t="s">
        <v>312</v>
      </c>
    </row>
    <row r="12" spans="1:44">
      <c r="A12" s="3" t="str">
        <f t="shared" si="0"/>
        <v>1/16/2012 - 12/3/2012Bailey</v>
      </c>
      <c r="B12" s="95" t="s">
        <v>315</v>
      </c>
      <c r="C12" s="95" t="s">
        <v>101</v>
      </c>
      <c r="D12" s="95">
        <v>57700</v>
      </c>
      <c r="E12" s="95">
        <v>17950</v>
      </c>
      <c r="F12" s="95">
        <v>20500</v>
      </c>
      <c r="G12" s="95">
        <v>23050</v>
      </c>
      <c r="H12" s="95">
        <v>25600</v>
      </c>
      <c r="I12" s="95">
        <v>27650</v>
      </c>
      <c r="J12" s="95">
        <v>29700</v>
      </c>
      <c r="K12" s="95">
        <v>31750</v>
      </c>
      <c r="L12" s="95">
        <v>33800</v>
      </c>
      <c r="M12" s="95">
        <v>21540</v>
      </c>
      <c r="N12" s="95">
        <v>24600</v>
      </c>
      <c r="O12" s="95">
        <v>27660</v>
      </c>
      <c r="P12" s="95">
        <v>30720</v>
      </c>
      <c r="Q12" s="95">
        <v>33180</v>
      </c>
      <c r="R12" s="95">
        <v>35640</v>
      </c>
      <c r="S12" s="95">
        <v>38100</v>
      </c>
      <c r="T12" s="95">
        <v>40560</v>
      </c>
      <c r="U12" s="95" t="s">
        <v>286</v>
      </c>
      <c r="V12" s="95">
        <v>22400</v>
      </c>
      <c r="W12" s="95">
        <v>25600</v>
      </c>
      <c r="X12" s="95">
        <v>28800</v>
      </c>
      <c r="Y12" s="95">
        <v>31950</v>
      </c>
      <c r="Z12" s="95">
        <v>34550</v>
      </c>
      <c r="AA12" s="95">
        <v>37100</v>
      </c>
      <c r="AB12" s="95">
        <v>39650</v>
      </c>
      <c r="AC12" s="95">
        <v>42200</v>
      </c>
      <c r="AD12" s="95">
        <v>26880</v>
      </c>
      <c r="AE12" s="95">
        <v>30720</v>
      </c>
      <c r="AF12" s="95">
        <v>34560</v>
      </c>
      <c r="AG12" s="95">
        <v>38340</v>
      </c>
      <c r="AH12" s="95">
        <v>41460</v>
      </c>
      <c r="AI12" s="95">
        <v>44520</v>
      </c>
      <c r="AJ12" s="95">
        <v>47580</v>
      </c>
      <c r="AK12" s="95">
        <v>50640</v>
      </c>
      <c r="AL12" s="95" t="s">
        <v>314</v>
      </c>
      <c r="AM12" s="95" t="s">
        <v>288</v>
      </c>
      <c r="AN12" s="95">
        <v>0</v>
      </c>
      <c r="AO12" s="95" t="s">
        <v>315</v>
      </c>
      <c r="AP12" s="95" t="s">
        <v>290</v>
      </c>
      <c r="AQ12" s="95">
        <v>17</v>
      </c>
      <c r="AR12" s="95" t="s">
        <v>315</v>
      </c>
    </row>
    <row r="13" spans="1:44">
      <c r="A13" s="3" t="str">
        <f t="shared" si="0"/>
        <v>1/16/2012 - 12/3/2012Bandera</v>
      </c>
      <c r="B13" s="95" t="s">
        <v>318</v>
      </c>
      <c r="C13" s="95" t="s">
        <v>78</v>
      </c>
      <c r="D13" s="95">
        <v>60800</v>
      </c>
      <c r="E13" s="95">
        <v>21300</v>
      </c>
      <c r="F13" s="95">
        <v>24350</v>
      </c>
      <c r="G13" s="95">
        <v>27400</v>
      </c>
      <c r="H13" s="95">
        <v>30400</v>
      </c>
      <c r="I13" s="95">
        <v>32850</v>
      </c>
      <c r="J13" s="95">
        <v>35300</v>
      </c>
      <c r="K13" s="95">
        <v>37700</v>
      </c>
      <c r="L13" s="95">
        <v>40150</v>
      </c>
      <c r="M13" s="95">
        <v>25560</v>
      </c>
      <c r="N13" s="95">
        <v>29220</v>
      </c>
      <c r="O13" s="95">
        <v>32880</v>
      </c>
      <c r="P13" s="95">
        <v>36480</v>
      </c>
      <c r="Q13" s="95">
        <v>39420</v>
      </c>
      <c r="R13" s="95">
        <v>42360</v>
      </c>
      <c r="S13" s="95">
        <v>45240</v>
      </c>
      <c r="T13" s="95">
        <v>48180</v>
      </c>
      <c r="U13" s="95" t="s">
        <v>301</v>
      </c>
      <c r="AL13" s="95" t="s">
        <v>317</v>
      </c>
      <c r="AM13" s="95" t="s">
        <v>288</v>
      </c>
      <c r="AN13" s="95">
        <v>1</v>
      </c>
      <c r="AO13" s="95" t="s">
        <v>318</v>
      </c>
      <c r="AP13" s="95" t="s">
        <v>290</v>
      </c>
      <c r="AQ13" s="95">
        <v>19</v>
      </c>
      <c r="AR13" s="95" t="s">
        <v>318</v>
      </c>
    </row>
    <row r="14" spans="1:44">
      <c r="A14" s="3" t="str">
        <f t="shared" si="0"/>
        <v>1/16/2012 - 12/3/2012Bastrop</v>
      </c>
      <c r="B14" s="95" t="s">
        <v>321</v>
      </c>
      <c r="C14" s="95" t="s">
        <v>25</v>
      </c>
      <c r="D14" s="95">
        <v>75900</v>
      </c>
      <c r="E14" s="95">
        <v>26600</v>
      </c>
      <c r="F14" s="95">
        <v>30400</v>
      </c>
      <c r="G14" s="95">
        <v>34200</v>
      </c>
      <c r="H14" s="95">
        <v>37950</v>
      </c>
      <c r="I14" s="95">
        <v>41000</v>
      </c>
      <c r="J14" s="95">
        <v>44050</v>
      </c>
      <c r="K14" s="95">
        <v>47100</v>
      </c>
      <c r="L14" s="95">
        <v>50100</v>
      </c>
      <c r="M14" s="95">
        <v>31920</v>
      </c>
      <c r="N14" s="95">
        <v>36480</v>
      </c>
      <c r="O14" s="95">
        <v>41040</v>
      </c>
      <c r="P14" s="95">
        <v>45540</v>
      </c>
      <c r="Q14" s="95">
        <v>49200</v>
      </c>
      <c r="R14" s="95">
        <v>52860</v>
      </c>
      <c r="S14" s="95">
        <v>56520</v>
      </c>
      <c r="T14" s="95">
        <v>60120</v>
      </c>
      <c r="U14" s="95" t="s">
        <v>286</v>
      </c>
      <c r="V14" s="95">
        <v>27350</v>
      </c>
      <c r="W14" s="95">
        <v>31250</v>
      </c>
      <c r="X14" s="95">
        <v>35150</v>
      </c>
      <c r="Y14" s="95">
        <v>39050</v>
      </c>
      <c r="Z14" s="95">
        <v>42200</v>
      </c>
      <c r="AA14" s="95">
        <v>45300</v>
      </c>
      <c r="AB14" s="95">
        <v>48450</v>
      </c>
      <c r="AC14" s="95">
        <v>51550</v>
      </c>
      <c r="AD14" s="95">
        <v>32820</v>
      </c>
      <c r="AE14" s="95">
        <v>37500</v>
      </c>
      <c r="AF14" s="95">
        <v>42180</v>
      </c>
      <c r="AG14" s="95">
        <v>46860</v>
      </c>
      <c r="AH14" s="95">
        <v>50640</v>
      </c>
      <c r="AI14" s="95">
        <v>54360</v>
      </c>
      <c r="AJ14" s="95">
        <v>58140</v>
      </c>
      <c r="AK14" s="95">
        <v>61860</v>
      </c>
      <c r="AL14" s="95" t="s">
        <v>320</v>
      </c>
      <c r="AM14" s="95" t="s">
        <v>288</v>
      </c>
      <c r="AN14" s="95">
        <v>1</v>
      </c>
      <c r="AO14" s="95" t="s">
        <v>321</v>
      </c>
      <c r="AP14" s="95" t="s">
        <v>290</v>
      </c>
      <c r="AQ14" s="95">
        <v>21</v>
      </c>
      <c r="AR14" s="95" t="s">
        <v>321</v>
      </c>
    </row>
    <row r="15" spans="1:44">
      <c r="A15" s="3" t="str">
        <f t="shared" si="0"/>
        <v>1/16/2012 - 12/3/2012Baylor</v>
      </c>
      <c r="B15" s="95" t="s">
        <v>324</v>
      </c>
      <c r="C15" s="95" t="s">
        <v>102</v>
      </c>
      <c r="D15" s="95">
        <v>51600</v>
      </c>
      <c r="E15" s="95">
        <v>17950</v>
      </c>
      <c r="F15" s="95">
        <v>20500</v>
      </c>
      <c r="G15" s="95">
        <v>23050</v>
      </c>
      <c r="H15" s="95">
        <v>25600</v>
      </c>
      <c r="I15" s="95">
        <v>27650</v>
      </c>
      <c r="J15" s="95">
        <v>29700</v>
      </c>
      <c r="K15" s="95">
        <v>31750</v>
      </c>
      <c r="L15" s="95">
        <v>33800</v>
      </c>
      <c r="M15" s="95">
        <v>21540</v>
      </c>
      <c r="N15" s="95">
        <v>24600</v>
      </c>
      <c r="O15" s="95">
        <v>27660</v>
      </c>
      <c r="P15" s="95">
        <v>30720</v>
      </c>
      <c r="Q15" s="95">
        <v>33180</v>
      </c>
      <c r="R15" s="95">
        <v>35640</v>
      </c>
      <c r="S15" s="95">
        <v>38100</v>
      </c>
      <c r="T15" s="95">
        <v>40560</v>
      </c>
      <c r="U15" s="95" t="s">
        <v>286</v>
      </c>
      <c r="V15" s="95">
        <v>19150</v>
      </c>
      <c r="W15" s="95">
        <v>21850</v>
      </c>
      <c r="X15" s="95">
        <v>24600</v>
      </c>
      <c r="Y15" s="95">
        <v>27300</v>
      </c>
      <c r="Z15" s="95">
        <v>29500</v>
      </c>
      <c r="AA15" s="95">
        <v>31700</v>
      </c>
      <c r="AB15" s="95">
        <v>33900</v>
      </c>
      <c r="AC15" s="95">
        <v>36050</v>
      </c>
      <c r="AD15" s="95">
        <v>22980</v>
      </c>
      <c r="AE15" s="95">
        <v>26220</v>
      </c>
      <c r="AF15" s="95">
        <v>29520</v>
      </c>
      <c r="AG15" s="95">
        <v>32760</v>
      </c>
      <c r="AH15" s="95">
        <v>35400</v>
      </c>
      <c r="AI15" s="95">
        <v>38040</v>
      </c>
      <c r="AJ15" s="95">
        <v>40680</v>
      </c>
      <c r="AK15" s="95">
        <v>43260</v>
      </c>
      <c r="AL15" s="95" t="s">
        <v>323</v>
      </c>
      <c r="AM15" s="95" t="s">
        <v>288</v>
      </c>
      <c r="AN15" s="95">
        <v>0</v>
      </c>
      <c r="AO15" s="95" t="s">
        <v>324</v>
      </c>
      <c r="AP15" s="95" t="s">
        <v>290</v>
      </c>
      <c r="AQ15" s="95">
        <v>23</v>
      </c>
      <c r="AR15" s="95" t="s">
        <v>324</v>
      </c>
    </row>
    <row r="16" spans="1:44">
      <c r="A16" s="3" t="str">
        <f t="shared" si="0"/>
        <v>1/16/2012 - 12/3/2012Bee</v>
      </c>
      <c r="B16" s="95" t="s">
        <v>327</v>
      </c>
      <c r="C16" s="95" t="s">
        <v>103</v>
      </c>
      <c r="D16" s="95">
        <v>45100</v>
      </c>
      <c r="E16" s="95">
        <v>17300</v>
      </c>
      <c r="F16" s="95">
        <v>19750</v>
      </c>
      <c r="G16" s="95">
        <v>22200</v>
      </c>
      <c r="H16" s="95">
        <v>24650</v>
      </c>
      <c r="I16" s="95">
        <v>26650</v>
      </c>
      <c r="J16" s="95">
        <v>28600</v>
      </c>
      <c r="K16" s="95">
        <v>30600</v>
      </c>
      <c r="L16" s="95">
        <v>32550</v>
      </c>
      <c r="M16" s="95">
        <v>20760</v>
      </c>
      <c r="N16" s="95">
        <v>23700</v>
      </c>
      <c r="O16" s="95">
        <v>26640</v>
      </c>
      <c r="P16" s="95">
        <v>29580</v>
      </c>
      <c r="Q16" s="95">
        <v>31980</v>
      </c>
      <c r="R16" s="95">
        <v>34320</v>
      </c>
      <c r="S16" s="95">
        <v>36720</v>
      </c>
      <c r="T16" s="95">
        <v>39060</v>
      </c>
      <c r="U16" s="95" t="s">
        <v>286</v>
      </c>
      <c r="V16" s="95">
        <v>17400</v>
      </c>
      <c r="W16" s="95">
        <v>19900</v>
      </c>
      <c r="X16" s="95">
        <v>22400</v>
      </c>
      <c r="Y16" s="95">
        <v>24850</v>
      </c>
      <c r="Z16" s="95">
        <v>26850</v>
      </c>
      <c r="AA16" s="95">
        <v>28850</v>
      </c>
      <c r="AB16" s="95">
        <v>30850</v>
      </c>
      <c r="AC16" s="95">
        <v>32850</v>
      </c>
      <c r="AD16" s="95">
        <v>20880</v>
      </c>
      <c r="AE16" s="95">
        <v>23880</v>
      </c>
      <c r="AF16" s="95">
        <v>26880</v>
      </c>
      <c r="AG16" s="95">
        <v>29820</v>
      </c>
      <c r="AH16" s="95">
        <v>32220</v>
      </c>
      <c r="AI16" s="95">
        <v>34620</v>
      </c>
      <c r="AJ16" s="95">
        <v>37020</v>
      </c>
      <c r="AK16" s="95">
        <v>39420</v>
      </c>
      <c r="AL16" s="95" t="s">
        <v>326</v>
      </c>
      <c r="AM16" s="95" t="s">
        <v>288</v>
      </c>
      <c r="AN16" s="95">
        <v>0</v>
      </c>
      <c r="AO16" s="95" t="s">
        <v>327</v>
      </c>
      <c r="AP16" s="95" t="s">
        <v>290</v>
      </c>
      <c r="AQ16" s="95">
        <v>25</v>
      </c>
      <c r="AR16" s="95" t="s">
        <v>327</v>
      </c>
    </row>
    <row r="17" spans="1:44">
      <c r="A17" s="3" t="str">
        <f t="shared" si="0"/>
        <v>1/16/2012 - 12/3/2012Bell</v>
      </c>
      <c r="B17" s="95" t="s">
        <v>330</v>
      </c>
      <c r="C17" s="95" t="s">
        <v>60</v>
      </c>
      <c r="D17" s="95">
        <v>56700</v>
      </c>
      <c r="E17" s="95">
        <v>19850</v>
      </c>
      <c r="F17" s="95">
        <v>22700</v>
      </c>
      <c r="G17" s="95">
        <v>25550</v>
      </c>
      <c r="H17" s="95">
        <v>28350</v>
      </c>
      <c r="I17" s="95">
        <v>30650</v>
      </c>
      <c r="J17" s="95">
        <v>32900</v>
      </c>
      <c r="K17" s="95">
        <v>35200</v>
      </c>
      <c r="L17" s="95">
        <v>37450</v>
      </c>
      <c r="M17" s="95">
        <v>23820</v>
      </c>
      <c r="N17" s="95">
        <v>27240</v>
      </c>
      <c r="O17" s="95">
        <v>30660</v>
      </c>
      <c r="P17" s="95">
        <v>34020</v>
      </c>
      <c r="Q17" s="95">
        <v>36780</v>
      </c>
      <c r="R17" s="95">
        <v>39480</v>
      </c>
      <c r="S17" s="95">
        <v>42240</v>
      </c>
      <c r="T17" s="95">
        <v>44940</v>
      </c>
      <c r="U17" s="95" t="s">
        <v>301</v>
      </c>
      <c r="AL17" s="95" t="s">
        <v>329</v>
      </c>
      <c r="AM17" s="95" t="s">
        <v>288</v>
      </c>
      <c r="AN17" s="95">
        <v>1</v>
      </c>
      <c r="AO17" s="95" t="s">
        <v>330</v>
      </c>
      <c r="AP17" s="95" t="s">
        <v>290</v>
      </c>
      <c r="AQ17" s="95">
        <v>27</v>
      </c>
      <c r="AR17" s="95" t="s">
        <v>330</v>
      </c>
    </row>
    <row r="18" spans="1:44">
      <c r="A18" s="3" t="str">
        <f t="shared" si="0"/>
        <v>1/16/2012 - 12/3/2012Bexar</v>
      </c>
      <c r="B18" s="95" t="s">
        <v>332</v>
      </c>
      <c r="C18" s="95" t="s">
        <v>79</v>
      </c>
      <c r="D18" s="95">
        <v>60800</v>
      </c>
      <c r="E18" s="95">
        <v>21300</v>
      </c>
      <c r="F18" s="95">
        <v>24350</v>
      </c>
      <c r="G18" s="95">
        <v>27400</v>
      </c>
      <c r="H18" s="95">
        <v>30400</v>
      </c>
      <c r="I18" s="95">
        <v>32850</v>
      </c>
      <c r="J18" s="95">
        <v>35300</v>
      </c>
      <c r="K18" s="95">
        <v>37700</v>
      </c>
      <c r="L18" s="95">
        <v>40150</v>
      </c>
      <c r="M18" s="95">
        <v>25560</v>
      </c>
      <c r="N18" s="95">
        <v>29220</v>
      </c>
      <c r="O18" s="95">
        <v>32880</v>
      </c>
      <c r="P18" s="95">
        <v>36480</v>
      </c>
      <c r="Q18" s="95">
        <v>39420</v>
      </c>
      <c r="R18" s="95">
        <v>42360</v>
      </c>
      <c r="S18" s="95">
        <v>45240</v>
      </c>
      <c r="T18" s="95">
        <v>48180</v>
      </c>
      <c r="U18" s="95" t="s">
        <v>301</v>
      </c>
      <c r="AL18" s="95" t="s">
        <v>331</v>
      </c>
      <c r="AM18" s="95" t="s">
        <v>288</v>
      </c>
      <c r="AN18" s="95">
        <v>1</v>
      </c>
      <c r="AO18" s="95" t="s">
        <v>332</v>
      </c>
      <c r="AP18" s="95" t="s">
        <v>290</v>
      </c>
      <c r="AQ18" s="95">
        <v>29</v>
      </c>
      <c r="AR18" s="95" t="s">
        <v>332</v>
      </c>
    </row>
    <row r="19" spans="1:44">
      <c r="A19" s="3" t="str">
        <f t="shared" si="0"/>
        <v>1/16/2012 - 12/3/2012Blanco</v>
      </c>
      <c r="B19" s="95" t="s">
        <v>335</v>
      </c>
      <c r="C19" s="95" t="s">
        <v>104</v>
      </c>
      <c r="D19" s="95">
        <v>75300</v>
      </c>
      <c r="E19" s="95">
        <v>22400</v>
      </c>
      <c r="F19" s="95">
        <v>25600</v>
      </c>
      <c r="G19" s="95">
        <v>28800</v>
      </c>
      <c r="H19" s="95">
        <v>31950</v>
      </c>
      <c r="I19" s="95">
        <v>34550</v>
      </c>
      <c r="J19" s="95">
        <v>37100</v>
      </c>
      <c r="K19" s="95">
        <v>39650</v>
      </c>
      <c r="L19" s="95">
        <v>42200</v>
      </c>
      <c r="M19" s="95">
        <v>26880</v>
      </c>
      <c r="N19" s="95">
        <v>30720</v>
      </c>
      <c r="O19" s="95">
        <v>34560</v>
      </c>
      <c r="P19" s="95">
        <v>38340</v>
      </c>
      <c r="Q19" s="95">
        <v>41460</v>
      </c>
      <c r="R19" s="95">
        <v>44520</v>
      </c>
      <c r="S19" s="95">
        <v>47580</v>
      </c>
      <c r="T19" s="95">
        <v>50640</v>
      </c>
      <c r="U19" s="95" t="s">
        <v>286</v>
      </c>
      <c r="V19" s="95">
        <v>26400</v>
      </c>
      <c r="W19" s="95">
        <v>30200</v>
      </c>
      <c r="X19" s="95">
        <v>33950</v>
      </c>
      <c r="Y19" s="95">
        <v>37700</v>
      </c>
      <c r="Z19" s="95">
        <v>40750</v>
      </c>
      <c r="AA19" s="95">
        <v>43750</v>
      </c>
      <c r="AB19" s="95">
        <v>46750</v>
      </c>
      <c r="AC19" s="95">
        <v>49800</v>
      </c>
      <c r="AD19" s="95">
        <v>31680</v>
      </c>
      <c r="AE19" s="95">
        <v>36240</v>
      </c>
      <c r="AF19" s="95">
        <v>40740</v>
      </c>
      <c r="AG19" s="95">
        <v>45240</v>
      </c>
      <c r="AH19" s="95">
        <v>48900</v>
      </c>
      <c r="AI19" s="95">
        <v>52500</v>
      </c>
      <c r="AJ19" s="95">
        <v>56100</v>
      </c>
      <c r="AK19" s="95">
        <v>59760</v>
      </c>
      <c r="AL19" s="95" t="s">
        <v>334</v>
      </c>
      <c r="AM19" s="95" t="s">
        <v>288</v>
      </c>
      <c r="AN19" s="95">
        <v>0</v>
      </c>
      <c r="AO19" s="95" t="s">
        <v>335</v>
      </c>
      <c r="AP19" s="95" t="s">
        <v>290</v>
      </c>
      <c r="AQ19" s="95">
        <v>31</v>
      </c>
      <c r="AR19" s="95" t="s">
        <v>335</v>
      </c>
    </row>
    <row r="20" spans="1:44">
      <c r="A20" s="3" t="str">
        <f t="shared" si="0"/>
        <v>1/16/2012 - 12/3/2012Borden</v>
      </c>
      <c r="B20" s="95" t="s">
        <v>338</v>
      </c>
      <c r="C20" s="95" t="s">
        <v>105</v>
      </c>
      <c r="D20" s="95">
        <v>55200</v>
      </c>
      <c r="E20" s="95">
        <v>18000</v>
      </c>
      <c r="F20" s="95">
        <v>20550</v>
      </c>
      <c r="G20" s="95">
        <v>23100</v>
      </c>
      <c r="H20" s="95">
        <v>25650</v>
      </c>
      <c r="I20" s="95">
        <v>27750</v>
      </c>
      <c r="J20" s="95">
        <v>29800</v>
      </c>
      <c r="K20" s="95">
        <v>31850</v>
      </c>
      <c r="L20" s="95">
        <v>33900</v>
      </c>
      <c r="M20" s="95">
        <v>21600</v>
      </c>
      <c r="N20" s="95">
        <v>24660</v>
      </c>
      <c r="O20" s="95">
        <v>27720</v>
      </c>
      <c r="P20" s="95">
        <v>30780</v>
      </c>
      <c r="Q20" s="95">
        <v>33300</v>
      </c>
      <c r="R20" s="95">
        <v>35760</v>
      </c>
      <c r="S20" s="95">
        <v>38220</v>
      </c>
      <c r="T20" s="95">
        <v>40680</v>
      </c>
      <c r="U20" s="95" t="s">
        <v>286</v>
      </c>
      <c r="V20" s="95">
        <v>19700</v>
      </c>
      <c r="W20" s="95">
        <v>22500</v>
      </c>
      <c r="X20" s="95">
        <v>25300</v>
      </c>
      <c r="Y20" s="95">
        <v>28100</v>
      </c>
      <c r="Z20" s="95">
        <v>30350</v>
      </c>
      <c r="AA20" s="95">
        <v>32600</v>
      </c>
      <c r="AB20" s="95">
        <v>34850</v>
      </c>
      <c r="AC20" s="95">
        <v>37100</v>
      </c>
      <c r="AD20" s="95">
        <v>23640</v>
      </c>
      <c r="AE20" s="95">
        <v>27000</v>
      </c>
      <c r="AF20" s="95">
        <v>30360</v>
      </c>
      <c r="AG20" s="95">
        <v>33720</v>
      </c>
      <c r="AH20" s="95">
        <v>36420</v>
      </c>
      <c r="AI20" s="95">
        <v>39120</v>
      </c>
      <c r="AJ20" s="95">
        <v>41820</v>
      </c>
      <c r="AK20" s="95">
        <v>44520</v>
      </c>
      <c r="AL20" s="95" t="s">
        <v>337</v>
      </c>
      <c r="AM20" s="95" t="s">
        <v>288</v>
      </c>
      <c r="AN20" s="95">
        <v>0</v>
      </c>
      <c r="AO20" s="95" t="s">
        <v>338</v>
      </c>
      <c r="AP20" s="95" t="s">
        <v>290</v>
      </c>
      <c r="AQ20" s="95">
        <v>33</v>
      </c>
      <c r="AR20" s="95" t="s">
        <v>338</v>
      </c>
    </row>
    <row r="21" spans="1:44">
      <c r="A21" s="3" t="str">
        <f t="shared" si="0"/>
        <v>1/16/2012 - 12/3/2012Bosque</v>
      </c>
      <c r="B21" s="95" t="s">
        <v>341</v>
      </c>
      <c r="C21" s="95" t="s">
        <v>106</v>
      </c>
      <c r="D21" s="95">
        <v>53600</v>
      </c>
      <c r="E21" s="95">
        <v>18800</v>
      </c>
      <c r="F21" s="95">
        <v>21450</v>
      </c>
      <c r="G21" s="95">
        <v>24150</v>
      </c>
      <c r="H21" s="95">
        <v>26800</v>
      </c>
      <c r="I21" s="95">
        <v>28950</v>
      </c>
      <c r="J21" s="95">
        <v>31100</v>
      </c>
      <c r="K21" s="95">
        <v>33250</v>
      </c>
      <c r="L21" s="95">
        <v>35400</v>
      </c>
      <c r="M21" s="95">
        <v>22560</v>
      </c>
      <c r="N21" s="95">
        <v>25740</v>
      </c>
      <c r="O21" s="95">
        <v>28980</v>
      </c>
      <c r="P21" s="95">
        <v>32160</v>
      </c>
      <c r="Q21" s="95">
        <v>34740</v>
      </c>
      <c r="R21" s="95">
        <v>37320</v>
      </c>
      <c r="S21" s="95">
        <v>39900</v>
      </c>
      <c r="T21" s="95">
        <v>42480</v>
      </c>
      <c r="U21" s="95" t="s">
        <v>301</v>
      </c>
      <c r="AL21" s="95" t="s">
        <v>340</v>
      </c>
      <c r="AM21" s="95" t="s">
        <v>288</v>
      </c>
      <c r="AN21" s="95">
        <v>0</v>
      </c>
      <c r="AO21" s="95" t="s">
        <v>341</v>
      </c>
      <c r="AP21" s="95" t="s">
        <v>290</v>
      </c>
      <c r="AQ21" s="95">
        <v>35</v>
      </c>
      <c r="AR21" s="95" t="s">
        <v>341</v>
      </c>
    </row>
    <row r="22" spans="1:44">
      <c r="A22" s="3" t="str">
        <f t="shared" si="0"/>
        <v>1/16/2012 - 12/3/2012Bowie</v>
      </c>
      <c r="B22" s="95" t="s">
        <v>344</v>
      </c>
      <c r="C22" s="95" t="s">
        <v>84</v>
      </c>
      <c r="D22" s="95">
        <v>51900</v>
      </c>
      <c r="E22" s="95">
        <v>18200</v>
      </c>
      <c r="F22" s="95">
        <v>20800</v>
      </c>
      <c r="G22" s="95">
        <v>23400</v>
      </c>
      <c r="H22" s="95">
        <v>25950</v>
      </c>
      <c r="I22" s="95">
        <v>28050</v>
      </c>
      <c r="J22" s="95">
        <v>30150</v>
      </c>
      <c r="K22" s="95">
        <v>32200</v>
      </c>
      <c r="L22" s="95">
        <v>34300</v>
      </c>
      <c r="M22" s="95">
        <v>21840</v>
      </c>
      <c r="N22" s="95">
        <v>24960</v>
      </c>
      <c r="O22" s="95">
        <v>28080</v>
      </c>
      <c r="P22" s="95">
        <v>31140</v>
      </c>
      <c r="Q22" s="95">
        <v>33660</v>
      </c>
      <c r="R22" s="95">
        <v>36180</v>
      </c>
      <c r="S22" s="95">
        <v>38640</v>
      </c>
      <c r="T22" s="95">
        <v>41160</v>
      </c>
      <c r="U22" s="95" t="s">
        <v>301</v>
      </c>
      <c r="AL22" s="95" t="s">
        <v>343</v>
      </c>
      <c r="AM22" s="95" t="s">
        <v>288</v>
      </c>
      <c r="AN22" s="95">
        <v>1</v>
      </c>
      <c r="AO22" s="95" t="s">
        <v>344</v>
      </c>
      <c r="AP22" s="95" t="s">
        <v>290</v>
      </c>
      <c r="AQ22" s="95">
        <v>37</v>
      </c>
      <c r="AR22" s="95" t="s">
        <v>344</v>
      </c>
    </row>
    <row r="23" spans="1:44">
      <c r="A23" s="3" t="str">
        <f t="shared" si="0"/>
        <v>1/16/2012 - 12/3/2012Brazoria</v>
      </c>
      <c r="B23" s="95" t="s">
        <v>347</v>
      </c>
      <c r="C23" s="95" t="s">
        <v>107</v>
      </c>
      <c r="D23" s="95">
        <v>77700</v>
      </c>
      <c r="E23" s="95">
        <v>27200</v>
      </c>
      <c r="F23" s="95">
        <v>31100</v>
      </c>
      <c r="G23" s="95">
        <v>35000</v>
      </c>
      <c r="H23" s="95">
        <v>38850</v>
      </c>
      <c r="I23" s="95">
        <v>42000</v>
      </c>
      <c r="J23" s="95">
        <v>45100</v>
      </c>
      <c r="K23" s="95">
        <v>48200</v>
      </c>
      <c r="L23" s="95">
        <v>51300</v>
      </c>
      <c r="M23" s="95">
        <v>32640</v>
      </c>
      <c r="N23" s="95">
        <v>37320</v>
      </c>
      <c r="O23" s="95">
        <v>42000</v>
      </c>
      <c r="P23" s="95">
        <v>46620</v>
      </c>
      <c r="Q23" s="95">
        <v>50400</v>
      </c>
      <c r="R23" s="95">
        <v>54120</v>
      </c>
      <c r="S23" s="95">
        <v>57840</v>
      </c>
      <c r="T23" s="95">
        <v>61560</v>
      </c>
      <c r="U23" s="95" t="s">
        <v>301</v>
      </c>
      <c r="AL23" s="95" t="s">
        <v>346</v>
      </c>
      <c r="AM23" s="95" t="s">
        <v>288</v>
      </c>
      <c r="AN23" s="95">
        <v>1</v>
      </c>
      <c r="AO23" s="95" t="s">
        <v>347</v>
      </c>
      <c r="AP23" s="95" t="s">
        <v>290</v>
      </c>
      <c r="AQ23" s="95">
        <v>39</v>
      </c>
      <c r="AR23" s="95" t="s">
        <v>347</v>
      </c>
    </row>
    <row r="24" spans="1:44">
      <c r="A24" s="3" t="str">
        <f t="shared" si="0"/>
        <v>1/16/2012 - 12/3/2012Brazos</v>
      </c>
      <c r="B24" s="95" t="s">
        <v>350</v>
      </c>
      <c r="C24" s="95" t="s">
        <v>34</v>
      </c>
      <c r="D24" s="95">
        <v>58200</v>
      </c>
      <c r="E24" s="95">
        <v>20400</v>
      </c>
      <c r="F24" s="95">
        <v>23300</v>
      </c>
      <c r="G24" s="95">
        <v>26200</v>
      </c>
      <c r="H24" s="95">
        <v>29100</v>
      </c>
      <c r="I24" s="95">
        <v>31450</v>
      </c>
      <c r="J24" s="95">
        <v>33800</v>
      </c>
      <c r="K24" s="95">
        <v>36100</v>
      </c>
      <c r="L24" s="95">
        <v>38450</v>
      </c>
      <c r="M24" s="95">
        <v>24480</v>
      </c>
      <c r="N24" s="95">
        <v>27960</v>
      </c>
      <c r="O24" s="95">
        <v>31440</v>
      </c>
      <c r="P24" s="95">
        <v>34920</v>
      </c>
      <c r="Q24" s="95">
        <v>37740</v>
      </c>
      <c r="R24" s="95">
        <v>40560</v>
      </c>
      <c r="S24" s="95">
        <v>43320</v>
      </c>
      <c r="T24" s="95">
        <v>46140</v>
      </c>
      <c r="U24" s="95" t="s">
        <v>301</v>
      </c>
      <c r="AL24" s="95" t="s">
        <v>349</v>
      </c>
      <c r="AM24" s="95" t="s">
        <v>288</v>
      </c>
      <c r="AN24" s="95">
        <v>1</v>
      </c>
      <c r="AO24" s="95" t="s">
        <v>350</v>
      </c>
      <c r="AP24" s="95" t="s">
        <v>290</v>
      </c>
      <c r="AQ24" s="95">
        <v>41</v>
      </c>
      <c r="AR24" s="95" t="s">
        <v>350</v>
      </c>
    </row>
    <row r="25" spans="1:44">
      <c r="A25" s="3" t="str">
        <f t="shared" si="0"/>
        <v>1/16/2012 - 12/3/2012Brewster</v>
      </c>
      <c r="B25" s="95" t="s">
        <v>353</v>
      </c>
      <c r="C25" s="95" t="s">
        <v>108</v>
      </c>
      <c r="D25" s="95">
        <v>54300</v>
      </c>
      <c r="E25" s="95">
        <v>17950</v>
      </c>
      <c r="F25" s="95">
        <v>20500</v>
      </c>
      <c r="G25" s="95">
        <v>23050</v>
      </c>
      <c r="H25" s="95">
        <v>25600</v>
      </c>
      <c r="I25" s="95">
        <v>27650</v>
      </c>
      <c r="J25" s="95">
        <v>29700</v>
      </c>
      <c r="K25" s="95">
        <v>31750</v>
      </c>
      <c r="L25" s="95">
        <v>33800</v>
      </c>
      <c r="M25" s="95">
        <v>21540</v>
      </c>
      <c r="N25" s="95">
        <v>24600</v>
      </c>
      <c r="O25" s="95">
        <v>27660</v>
      </c>
      <c r="P25" s="95">
        <v>30720</v>
      </c>
      <c r="Q25" s="95">
        <v>33180</v>
      </c>
      <c r="R25" s="95">
        <v>35640</v>
      </c>
      <c r="S25" s="95">
        <v>38100</v>
      </c>
      <c r="T25" s="95">
        <v>40560</v>
      </c>
      <c r="U25" s="95" t="s">
        <v>286</v>
      </c>
      <c r="V25" s="95">
        <v>20200</v>
      </c>
      <c r="W25" s="95">
        <v>23050</v>
      </c>
      <c r="X25" s="95">
        <v>25950</v>
      </c>
      <c r="Y25" s="95">
        <v>28800</v>
      </c>
      <c r="Z25" s="95">
        <v>31150</v>
      </c>
      <c r="AA25" s="95">
        <v>33450</v>
      </c>
      <c r="AB25" s="95">
        <v>35750</v>
      </c>
      <c r="AC25" s="95">
        <v>38050</v>
      </c>
      <c r="AD25" s="95">
        <v>24240</v>
      </c>
      <c r="AE25" s="95">
        <v>27660</v>
      </c>
      <c r="AF25" s="95">
        <v>31140</v>
      </c>
      <c r="AG25" s="95">
        <v>34560</v>
      </c>
      <c r="AH25" s="95">
        <v>37380</v>
      </c>
      <c r="AI25" s="95">
        <v>40140</v>
      </c>
      <c r="AJ25" s="95">
        <v>42900</v>
      </c>
      <c r="AK25" s="95">
        <v>45660</v>
      </c>
      <c r="AL25" s="95" t="s">
        <v>352</v>
      </c>
      <c r="AM25" s="95" t="s">
        <v>288</v>
      </c>
      <c r="AN25" s="95">
        <v>0</v>
      </c>
      <c r="AO25" s="95" t="s">
        <v>353</v>
      </c>
      <c r="AP25" s="95" t="s">
        <v>290</v>
      </c>
      <c r="AQ25" s="95">
        <v>43</v>
      </c>
      <c r="AR25" s="95" t="s">
        <v>353</v>
      </c>
    </row>
    <row r="26" spans="1:44">
      <c r="A26" s="3" t="str">
        <f t="shared" si="0"/>
        <v>1/16/2012 - 12/3/2012Briscoe</v>
      </c>
      <c r="B26" s="95" t="s">
        <v>356</v>
      </c>
      <c r="C26" s="95" t="s">
        <v>109</v>
      </c>
      <c r="D26" s="95">
        <v>48100</v>
      </c>
      <c r="E26" s="95">
        <v>17300</v>
      </c>
      <c r="F26" s="95">
        <v>19750</v>
      </c>
      <c r="G26" s="95">
        <v>22200</v>
      </c>
      <c r="H26" s="95">
        <v>24650</v>
      </c>
      <c r="I26" s="95">
        <v>26650</v>
      </c>
      <c r="J26" s="95">
        <v>28600</v>
      </c>
      <c r="K26" s="95">
        <v>30600</v>
      </c>
      <c r="L26" s="95">
        <v>32550</v>
      </c>
      <c r="M26" s="95">
        <v>20760</v>
      </c>
      <c r="N26" s="95">
        <v>23700</v>
      </c>
      <c r="O26" s="95">
        <v>26640</v>
      </c>
      <c r="P26" s="95">
        <v>29580</v>
      </c>
      <c r="Q26" s="95">
        <v>31980</v>
      </c>
      <c r="R26" s="95">
        <v>34320</v>
      </c>
      <c r="S26" s="95">
        <v>36720</v>
      </c>
      <c r="T26" s="95">
        <v>39060</v>
      </c>
      <c r="U26" s="95" t="s">
        <v>286</v>
      </c>
      <c r="V26" s="95">
        <v>17400</v>
      </c>
      <c r="W26" s="95">
        <v>19850</v>
      </c>
      <c r="X26" s="95">
        <v>22350</v>
      </c>
      <c r="Y26" s="95">
        <v>24800</v>
      </c>
      <c r="Z26" s="95">
        <v>26800</v>
      </c>
      <c r="AA26" s="95">
        <v>28800</v>
      </c>
      <c r="AB26" s="95">
        <v>30800</v>
      </c>
      <c r="AC26" s="95">
        <v>32750</v>
      </c>
      <c r="AD26" s="95">
        <v>20880</v>
      </c>
      <c r="AE26" s="95">
        <v>23820</v>
      </c>
      <c r="AF26" s="95">
        <v>26820</v>
      </c>
      <c r="AG26" s="95">
        <v>29760</v>
      </c>
      <c r="AH26" s="95">
        <v>32160</v>
      </c>
      <c r="AI26" s="95">
        <v>34560</v>
      </c>
      <c r="AJ26" s="95">
        <v>36960</v>
      </c>
      <c r="AK26" s="95">
        <v>39300</v>
      </c>
      <c r="AL26" s="95" t="s">
        <v>355</v>
      </c>
      <c r="AM26" s="95" t="s">
        <v>288</v>
      </c>
      <c r="AN26" s="95">
        <v>0</v>
      </c>
      <c r="AO26" s="95" t="s">
        <v>356</v>
      </c>
      <c r="AP26" s="95" t="s">
        <v>290</v>
      </c>
      <c r="AQ26" s="95">
        <v>45</v>
      </c>
      <c r="AR26" s="95" t="s">
        <v>356</v>
      </c>
    </row>
    <row r="27" spans="1:44">
      <c r="A27" s="3" t="str">
        <f t="shared" si="0"/>
        <v>1/16/2012 - 12/3/2012Brooks</v>
      </c>
      <c r="B27" s="95" t="s">
        <v>359</v>
      </c>
      <c r="C27" s="95" t="s">
        <v>110</v>
      </c>
      <c r="D27" s="95">
        <v>27700</v>
      </c>
      <c r="E27" s="95">
        <v>17300</v>
      </c>
      <c r="F27" s="95">
        <v>19750</v>
      </c>
      <c r="G27" s="95">
        <v>22200</v>
      </c>
      <c r="H27" s="95">
        <v>24650</v>
      </c>
      <c r="I27" s="95">
        <v>26650</v>
      </c>
      <c r="J27" s="95">
        <v>28600</v>
      </c>
      <c r="K27" s="95">
        <v>30600</v>
      </c>
      <c r="L27" s="95">
        <v>32550</v>
      </c>
      <c r="M27" s="95">
        <v>20760</v>
      </c>
      <c r="N27" s="95">
        <v>23700</v>
      </c>
      <c r="O27" s="95">
        <v>26640</v>
      </c>
      <c r="P27" s="95">
        <v>29580</v>
      </c>
      <c r="Q27" s="95">
        <v>31980</v>
      </c>
      <c r="R27" s="95">
        <v>34320</v>
      </c>
      <c r="S27" s="95">
        <v>36720</v>
      </c>
      <c r="T27" s="95">
        <v>39060</v>
      </c>
      <c r="U27" s="95" t="s">
        <v>301</v>
      </c>
      <c r="AL27" s="95" t="s">
        <v>358</v>
      </c>
      <c r="AM27" s="95" t="s">
        <v>288</v>
      </c>
      <c r="AN27" s="95">
        <v>0</v>
      </c>
      <c r="AO27" s="95" t="s">
        <v>359</v>
      </c>
      <c r="AP27" s="95" t="s">
        <v>290</v>
      </c>
      <c r="AQ27" s="95">
        <v>47</v>
      </c>
      <c r="AR27" s="95" t="s">
        <v>359</v>
      </c>
    </row>
    <row r="28" spans="1:44">
      <c r="A28" s="3" t="str">
        <f t="shared" si="0"/>
        <v>1/16/2012 - 12/3/2012Brown</v>
      </c>
      <c r="B28" s="95" t="s">
        <v>362</v>
      </c>
      <c r="C28" s="95" t="s">
        <v>111</v>
      </c>
      <c r="D28" s="95">
        <v>52300</v>
      </c>
      <c r="E28" s="95">
        <v>18350</v>
      </c>
      <c r="F28" s="95">
        <v>20950</v>
      </c>
      <c r="G28" s="95">
        <v>23550</v>
      </c>
      <c r="H28" s="95">
        <v>26150</v>
      </c>
      <c r="I28" s="95">
        <v>28250</v>
      </c>
      <c r="J28" s="95">
        <v>30350</v>
      </c>
      <c r="K28" s="95">
        <v>32450</v>
      </c>
      <c r="L28" s="95">
        <v>34550</v>
      </c>
      <c r="M28" s="95">
        <v>22020</v>
      </c>
      <c r="N28" s="95">
        <v>25140</v>
      </c>
      <c r="O28" s="95">
        <v>28260</v>
      </c>
      <c r="P28" s="95">
        <v>31380</v>
      </c>
      <c r="Q28" s="95">
        <v>33900</v>
      </c>
      <c r="R28" s="95">
        <v>36420</v>
      </c>
      <c r="S28" s="95">
        <v>38940</v>
      </c>
      <c r="T28" s="95">
        <v>41460</v>
      </c>
      <c r="U28" s="95" t="s">
        <v>301</v>
      </c>
      <c r="AL28" s="95" t="s">
        <v>361</v>
      </c>
      <c r="AM28" s="95" t="s">
        <v>288</v>
      </c>
      <c r="AN28" s="95">
        <v>0</v>
      </c>
      <c r="AO28" s="95" t="s">
        <v>362</v>
      </c>
      <c r="AP28" s="95" t="s">
        <v>290</v>
      </c>
      <c r="AQ28" s="95">
        <v>49</v>
      </c>
      <c r="AR28" s="95" t="s">
        <v>362</v>
      </c>
    </row>
    <row r="29" spans="1:44">
      <c r="A29" s="3" t="str">
        <f t="shared" si="0"/>
        <v>1/16/2012 - 12/3/2012Burleson</v>
      </c>
      <c r="B29" s="95" t="s">
        <v>364</v>
      </c>
      <c r="C29" s="95" t="s">
        <v>35</v>
      </c>
      <c r="D29" s="95">
        <v>58200</v>
      </c>
      <c r="E29" s="95">
        <v>20400</v>
      </c>
      <c r="F29" s="95">
        <v>23300</v>
      </c>
      <c r="G29" s="95">
        <v>26200</v>
      </c>
      <c r="H29" s="95">
        <v>29100</v>
      </c>
      <c r="I29" s="95">
        <v>31450</v>
      </c>
      <c r="J29" s="95">
        <v>33800</v>
      </c>
      <c r="K29" s="95">
        <v>36100</v>
      </c>
      <c r="L29" s="95">
        <v>38450</v>
      </c>
      <c r="M29" s="95">
        <v>24480</v>
      </c>
      <c r="N29" s="95">
        <v>27960</v>
      </c>
      <c r="O29" s="95">
        <v>31440</v>
      </c>
      <c r="P29" s="95">
        <v>34920</v>
      </c>
      <c r="Q29" s="95">
        <v>37740</v>
      </c>
      <c r="R29" s="95">
        <v>40560</v>
      </c>
      <c r="S29" s="95">
        <v>43320</v>
      </c>
      <c r="T29" s="95">
        <v>46140</v>
      </c>
      <c r="U29" s="95" t="s">
        <v>301</v>
      </c>
      <c r="AL29" s="95" t="s">
        <v>363</v>
      </c>
      <c r="AM29" s="95" t="s">
        <v>288</v>
      </c>
      <c r="AN29" s="95">
        <v>1</v>
      </c>
      <c r="AO29" s="95" t="s">
        <v>364</v>
      </c>
      <c r="AP29" s="95" t="s">
        <v>290</v>
      </c>
      <c r="AQ29" s="95">
        <v>51</v>
      </c>
      <c r="AR29" s="95" t="s">
        <v>364</v>
      </c>
    </row>
    <row r="30" spans="1:44">
      <c r="A30" s="3" t="str">
        <f t="shared" si="0"/>
        <v>1/16/2012 - 12/3/2012Burnet</v>
      </c>
      <c r="B30" s="95" t="s">
        <v>367</v>
      </c>
      <c r="C30" s="95" t="s">
        <v>112</v>
      </c>
      <c r="D30" s="95">
        <v>59000</v>
      </c>
      <c r="E30" s="95">
        <v>20650</v>
      </c>
      <c r="F30" s="95">
        <v>23600</v>
      </c>
      <c r="G30" s="95">
        <v>26550</v>
      </c>
      <c r="H30" s="95">
        <v>29500</v>
      </c>
      <c r="I30" s="95">
        <v>31900</v>
      </c>
      <c r="J30" s="95">
        <v>34250</v>
      </c>
      <c r="K30" s="95">
        <v>36600</v>
      </c>
      <c r="L30" s="95">
        <v>38950</v>
      </c>
      <c r="M30" s="95">
        <v>24780</v>
      </c>
      <c r="N30" s="95">
        <v>28320</v>
      </c>
      <c r="O30" s="95">
        <v>31860</v>
      </c>
      <c r="P30" s="95">
        <v>35400</v>
      </c>
      <c r="Q30" s="95">
        <v>38280</v>
      </c>
      <c r="R30" s="95">
        <v>41100</v>
      </c>
      <c r="S30" s="95">
        <v>43920</v>
      </c>
      <c r="T30" s="95">
        <v>46740</v>
      </c>
      <c r="U30" s="95" t="s">
        <v>301</v>
      </c>
      <c r="AL30" s="95" t="s">
        <v>366</v>
      </c>
      <c r="AM30" s="95" t="s">
        <v>288</v>
      </c>
      <c r="AN30" s="95">
        <v>0</v>
      </c>
      <c r="AO30" s="95" t="s">
        <v>367</v>
      </c>
      <c r="AP30" s="95" t="s">
        <v>290</v>
      </c>
      <c r="AQ30" s="95">
        <v>53</v>
      </c>
      <c r="AR30" s="95" t="s">
        <v>367</v>
      </c>
    </row>
    <row r="31" spans="1:44">
      <c r="A31" s="3" t="str">
        <f t="shared" si="0"/>
        <v>1/16/2012 - 12/3/2012Caldwell</v>
      </c>
      <c r="B31" s="95" t="s">
        <v>369</v>
      </c>
      <c r="C31" s="95" t="s">
        <v>26</v>
      </c>
      <c r="D31" s="95">
        <v>75900</v>
      </c>
      <c r="E31" s="95">
        <v>26600</v>
      </c>
      <c r="F31" s="95">
        <v>30400</v>
      </c>
      <c r="G31" s="95">
        <v>34200</v>
      </c>
      <c r="H31" s="95">
        <v>37950</v>
      </c>
      <c r="I31" s="95">
        <v>41000</v>
      </c>
      <c r="J31" s="95">
        <v>44050</v>
      </c>
      <c r="K31" s="95">
        <v>47100</v>
      </c>
      <c r="L31" s="95">
        <v>50100</v>
      </c>
      <c r="M31" s="95">
        <v>31920</v>
      </c>
      <c r="N31" s="95">
        <v>36480</v>
      </c>
      <c r="O31" s="95">
        <v>41040</v>
      </c>
      <c r="P31" s="95">
        <v>45540</v>
      </c>
      <c r="Q31" s="95">
        <v>49200</v>
      </c>
      <c r="R31" s="95">
        <v>52860</v>
      </c>
      <c r="S31" s="95">
        <v>56520</v>
      </c>
      <c r="T31" s="95">
        <v>60120</v>
      </c>
      <c r="U31" s="95" t="s">
        <v>286</v>
      </c>
      <c r="V31" s="95">
        <v>27350</v>
      </c>
      <c r="W31" s="95">
        <v>31250</v>
      </c>
      <c r="X31" s="95">
        <v>35150</v>
      </c>
      <c r="Y31" s="95">
        <v>39050</v>
      </c>
      <c r="Z31" s="95">
        <v>42200</v>
      </c>
      <c r="AA31" s="95">
        <v>45300</v>
      </c>
      <c r="AB31" s="95">
        <v>48450</v>
      </c>
      <c r="AC31" s="95">
        <v>51550</v>
      </c>
      <c r="AD31" s="95">
        <v>32820</v>
      </c>
      <c r="AE31" s="95">
        <v>37500</v>
      </c>
      <c r="AF31" s="95">
        <v>42180</v>
      </c>
      <c r="AG31" s="95">
        <v>46860</v>
      </c>
      <c r="AH31" s="95">
        <v>50640</v>
      </c>
      <c r="AI31" s="95">
        <v>54360</v>
      </c>
      <c r="AJ31" s="95">
        <v>58140</v>
      </c>
      <c r="AK31" s="95">
        <v>61860</v>
      </c>
      <c r="AL31" s="95" t="s">
        <v>368</v>
      </c>
      <c r="AM31" s="95" t="s">
        <v>288</v>
      </c>
      <c r="AN31" s="95">
        <v>1</v>
      </c>
      <c r="AO31" s="95" t="s">
        <v>369</v>
      </c>
      <c r="AP31" s="95" t="s">
        <v>290</v>
      </c>
      <c r="AQ31" s="95">
        <v>55</v>
      </c>
      <c r="AR31" s="95" t="s">
        <v>369</v>
      </c>
    </row>
    <row r="32" spans="1:44">
      <c r="A32" s="3" t="str">
        <f t="shared" si="0"/>
        <v>1/16/2012 - 12/3/2012Calhoun</v>
      </c>
      <c r="B32" s="95" t="s">
        <v>372</v>
      </c>
      <c r="C32" s="95" t="s">
        <v>113</v>
      </c>
      <c r="D32" s="95">
        <v>57100</v>
      </c>
      <c r="E32" s="95">
        <v>19950</v>
      </c>
      <c r="F32" s="95">
        <v>22800</v>
      </c>
      <c r="G32" s="95">
        <v>25650</v>
      </c>
      <c r="H32" s="95">
        <v>28450</v>
      </c>
      <c r="I32" s="95">
        <v>30750</v>
      </c>
      <c r="J32" s="95">
        <v>33050</v>
      </c>
      <c r="K32" s="95">
        <v>35300</v>
      </c>
      <c r="L32" s="95">
        <v>37600</v>
      </c>
      <c r="M32" s="95">
        <v>23940</v>
      </c>
      <c r="N32" s="95">
        <v>27360</v>
      </c>
      <c r="O32" s="95">
        <v>30780</v>
      </c>
      <c r="P32" s="95">
        <v>34140</v>
      </c>
      <c r="Q32" s="95">
        <v>36900</v>
      </c>
      <c r="R32" s="95">
        <v>39660</v>
      </c>
      <c r="S32" s="95">
        <v>42360</v>
      </c>
      <c r="T32" s="95">
        <v>45120</v>
      </c>
      <c r="U32" s="95" t="s">
        <v>286</v>
      </c>
      <c r="V32" s="95">
        <v>20000</v>
      </c>
      <c r="W32" s="95">
        <v>22850</v>
      </c>
      <c r="X32" s="95">
        <v>25700</v>
      </c>
      <c r="Y32" s="95">
        <v>28550</v>
      </c>
      <c r="Z32" s="95">
        <v>30850</v>
      </c>
      <c r="AA32" s="95">
        <v>33150</v>
      </c>
      <c r="AB32" s="95">
        <v>35450</v>
      </c>
      <c r="AC32" s="95">
        <v>37700</v>
      </c>
      <c r="AD32" s="95">
        <v>24000</v>
      </c>
      <c r="AE32" s="95">
        <v>27420</v>
      </c>
      <c r="AF32" s="95">
        <v>30840</v>
      </c>
      <c r="AG32" s="95">
        <v>34260</v>
      </c>
      <c r="AH32" s="95">
        <v>37020</v>
      </c>
      <c r="AI32" s="95">
        <v>39780</v>
      </c>
      <c r="AJ32" s="95">
        <v>42540</v>
      </c>
      <c r="AK32" s="95">
        <v>45240</v>
      </c>
      <c r="AL32" s="95" t="s">
        <v>371</v>
      </c>
      <c r="AM32" s="95" t="s">
        <v>288</v>
      </c>
      <c r="AN32" s="95">
        <v>1</v>
      </c>
      <c r="AO32" s="95" t="s">
        <v>372</v>
      </c>
      <c r="AP32" s="95" t="s">
        <v>290</v>
      </c>
      <c r="AQ32" s="95">
        <v>57</v>
      </c>
      <c r="AR32" s="95" t="s">
        <v>372</v>
      </c>
    </row>
    <row r="33" spans="1:44">
      <c r="A33" s="3" t="str">
        <f t="shared" si="0"/>
        <v>1/16/2012 - 12/3/2012Callahan</v>
      </c>
      <c r="B33" s="95" t="s">
        <v>375</v>
      </c>
      <c r="C33" s="95" t="s">
        <v>12</v>
      </c>
      <c r="D33" s="95">
        <v>52900</v>
      </c>
      <c r="E33" s="95">
        <v>18550</v>
      </c>
      <c r="F33" s="95">
        <v>21200</v>
      </c>
      <c r="G33" s="95">
        <v>23850</v>
      </c>
      <c r="H33" s="95">
        <v>26450</v>
      </c>
      <c r="I33" s="95">
        <v>28600</v>
      </c>
      <c r="J33" s="95">
        <v>30700</v>
      </c>
      <c r="K33" s="95">
        <v>32800</v>
      </c>
      <c r="L33" s="95">
        <v>34950</v>
      </c>
      <c r="M33" s="95">
        <v>22260</v>
      </c>
      <c r="N33" s="95">
        <v>25440</v>
      </c>
      <c r="O33" s="95">
        <v>28620</v>
      </c>
      <c r="P33" s="95">
        <v>31740</v>
      </c>
      <c r="Q33" s="95">
        <v>34320</v>
      </c>
      <c r="R33" s="95">
        <v>36840</v>
      </c>
      <c r="S33" s="95">
        <v>39360</v>
      </c>
      <c r="T33" s="95">
        <v>41940</v>
      </c>
      <c r="U33" s="95" t="s">
        <v>301</v>
      </c>
      <c r="AL33" s="95" t="s">
        <v>374</v>
      </c>
      <c r="AM33" s="95" t="s">
        <v>288</v>
      </c>
      <c r="AN33" s="95">
        <v>1</v>
      </c>
      <c r="AO33" s="95" t="s">
        <v>375</v>
      </c>
      <c r="AP33" s="95" t="s">
        <v>290</v>
      </c>
      <c r="AQ33" s="95">
        <v>59</v>
      </c>
      <c r="AR33" s="95" t="s">
        <v>375</v>
      </c>
    </row>
    <row r="34" spans="1:44">
      <c r="A34" s="3" t="str">
        <f t="shared" si="0"/>
        <v>1/16/2012 - 12/3/2012Cameron</v>
      </c>
      <c r="B34" s="95" t="s">
        <v>378</v>
      </c>
      <c r="C34" s="95" t="s">
        <v>33</v>
      </c>
      <c r="D34" s="95">
        <v>34100</v>
      </c>
      <c r="E34" s="95">
        <v>17300</v>
      </c>
      <c r="F34" s="95">
        <v>19750</v>
      </c>
      <c r="G34" s="95">
        <v>22200</v>
      </c>
      <c r="H34" s="95">
        <v>24650</v>
      </c>
      <c r="I34" s="95">
        <v>26650</v>
      </c>
      <c r="J34" s="95">
        <v>28600</v>
      </c>
      <c r="K34" s="95">
        <v>30600</v>
      </c>
      <c r="L34" s="95">
        <v>32550</v>
      </c>
      <c r="M34" s="95">
        <v>20760</v>
      </c>
      <c r="N34" s="95">
        <v>23700</v>
      </c>
      <c r="O34" s="95">
        <v>26640</v>
      </c>
      <c r="P34" s="95">
        <v>29580</v>
      </c>
      <c r="Q34" s="95">
        <v>31980</v>
      </c>
      <c r="R34" s="95">
        <v>34320</v>
      </c>
      <c r="S34" s="95">
        <v>36720</v>
      </c>
      <c r="T34" s="95">
        <v>39060</v>
      </c>
      <c r="U34" s="95" t="s">
        <v>301</v>
      </c>
      <c r="AL34" s="95" t="s">
        <v>377</v>
      </c>
      <c r="AM34" s="95" t="s">
        <v>288</v>
      </c>
      <c r="AN34" s="95">
        <v>1</v>
      </c>
      <c r="AO34" s="95" t="s">
        <v>378</v>
      </c>
      <c r="AP34" s="95" t="s">
        <v>290</v>
      </c>
      <c r="AQ34" s="95">
        <v>61</v>
      </c>
      <c r="AR34" s="95" t="s">
        <v>378</v>
      </c>
    </row>
    <row r="35" spans="1:44">
      <c r="A35" s="3" t="str">
        <f t="shared" si="0"/>
        <v>1/16/2012 - 12/3/2012Camp</v>
      </c>
      <c r="B35" s="95" t="s">
        <v>381</v>
      </c>
      <c r="C35" s="95" t="s">
        <v>114</v>
      </c>
      <c r="D35" s="95">
        <v>43200</v>
      </c>
      <c r="E35" s="95">
        <v>17300</v>
      </c>
      <c r="F35" s="95">
        <v>19750</v>
      </c>
      <c r="G35" s="95">
        <v>22200</v>
      </c>
      <c r="H35" s="95">
        <v>24650</v>
      </c>
      <c r="I35" s="95">
        <v>26650</v>
      </c>
      <c r="J35" s="95">
        <v>28600</v>
      </c>
      <c r="K35" s="95">
        <v>30600</v>
      </c>
      <c r="L35" s="95">
        <v>32550</v>
      </c>
      <c r="M35" s="95">
        <v>20760</v>
      </c>
      <c r="N35" s="95">
        <v>23700</v>
      </c>
      <c r="O35" s="95">
        <v>26640</v>
      </c>
      <c r="P35" s="95">
        <v>29580</v>
      </c>
      <c r="Q35" s="95">
        <v>31980</v>
      </c>
      <c r="R35" s="95">
        <v>34320</v>
      </c>
      <c r="S35" s="95">
        <v>36720</v>
      </c>
      <c r="T35" s="95">
        <v>39060</v>
      </c>
      <c r="U35" s="95" t="s">
        <v>301</v>
      </c>
      <c r="AL35" s="95" t="s">
        <v>380</v>
      </c>
      <c r="AM35" s="95" t="s">
        <v>288</v>
      </c>
      <c r="AN35" s="95">
        <v>0</v>
      </c>
      <c r="AO35" s="95" t="s">
        <v>381</v>
      </c>
      <c r="AP35" s="95" t="s">
        <v>290</v>
      </c>
      <c r="AQ35" s="95">
        <v>63</v>
      </c>
      <c r="AR35" s="95" t="s">
        <v>381</v>
      </c>
    </row>
    <row r="36" spans="1:44">
      <c r="A36" s="3" t="str">
        <f t="shared" si="0"/>
        <v>1/16/2012 - 12/3/2012Carson</v>
      </c>
      <c r="B36" s="95" t="s">
        <v>383</v>
      </c>
      <c r="C36" s="95" t="s">
        <v>22</v>
      </c>
      <c r="D36" s="95">
        <v>58900</v>
      </c>
      <c r="E36" s="95">
        <v>20650</v>
      </c>
      <c r="F36" s="95">
        <v>23600</v>
      </c>
      <c r="G36" s="95">
        <v>26550</v>
      </c>
      <c r="H36" s="95">
        <v>29450</v>
      </c>
      <c r="I36" s="95">
        <v>31850</v>
      </c>
      <c r="J36" s="95">
        <v>34200</v>
      </c>
      <c r="K36" s="95">
        <v>36550</v>
      </c>
      <c r="L36" s="95">
        <v>38900</v>
      </c>
      <c r="M36" s="95">
        <v>24780</v>
      </c>
      <c r="N36" s="95">
        <v>28320</v>
      </c>
      <c r="O36" s="95">
        <v>31860</v>
      </c>
      <c r="P36" s="95">
        <v>35340</v>
      </c>
      <c r="Q36" s="95">
        <v>38220</v>
      </c>
      <c r="R36" s="95">
        <v>41040</v>
      </c>
      <c r="S36" s="95">
        <v>43860</v>
      </c>
      <c r="T36" s="95">
        <v>46680</v>
      </c>
      <c r="U36" s="95" t="s">
        <v>301</v>
      </c>
      <c r="AL36" s="95" t="s">
        <v>382</v>
      </c>
      <c r="AM36" s="95" t="s">
        <v>288</v>
      </c>
      <c r="AN36" s="95">
        <v>1</v>
      </c>
      <c r="AO36" s="95" t="s">
        <v>383</v>
      </c>
      <c r="AP36" s="95" t="s">
        <v>290</v>
      </c>
      <c r="AQ36" s="95">
        <v>65</v>
      </c>
      <c r="AR36" s="95" t="s">
        <v>383</v>
      </c>
    </row>
    <row r="37" spans="1:44">
      <c r="A37" s="3" t="str">
        <f t="shared" si="0"/>
        <v>1/16/2012 - 12/3/2012Cass</v>
      </c>
      <c r="B37" s="95" t="s">
        <v>386</v>
      </c>
      <c r="C37" s="95" t="s">
        <v>115</v>
      </c>
      <c r="D37" s="95">
        <v>48300</v>
      </c>
      <c r="E37" s="95">
        <v>17300</v>
      </c>
      <c r="F37" s="95">
        <v>19750</v>
      </c>
      <c r="G37" s="95">
        <v>22200</v>
      </c>
      <c r="H37" s="95">
        <v>24650</v>
      </c>
      <c r="I37" s="95">
        <v>26650</v>
      </c>
      <c r="J37" s="95">
        <v>28600</v>
      </c>
      <c r="K37" s="95">
        <v>30600</v>
      </c>
      <c r="L37" s="95">
        <v>32550</v>
      </c>
      <c r="M37" s="95">
        <v>20760</v>
      </c>
      <c r="N37" s="95">
        <v>23700</v>
      </c>
      <c r="O37" s="95">
        <v>26640</v>
      </c>
      <c r="P37" s="95">
        <v>29580</v>
      </c>
      <c r="Q37" s="95">
        <v>31980</v>
      </c>
      <c r="R37" s="95">
        <v>34320</v>
      </c>
      <c r="S37" s="95">
        <v>36720</v>
      </c>
      <c r="T37" s="95">
        <v>39060</v>
      </c>
      <c r="U37" s="95" t="s">
        <v>286</v>
      </c>
      <c r="V37" s="95">
        <v>17450</v>
      </c>
      <c r="W37" s="95">
        <v>19950</v>
      </c>
      <c r="X37" s="95">
        <v>22450</v>
      </c>
      <c r="Y37" s="95">
        <v>24900</v>
      </c>
      <c r="Z37" s="95">
        <v>26900</v>
      </c>
      <c r="AA37" s="95">
        <v>28900</v>
      </c>
      <c r="AB37" s="95">
        <v>30900</v>
      </c>
      <c r="AC37" s="95">
        <v>32900</v>
      </c>
      <c r="AD37" s="95">
        <v>20940</v>
      </c>
      <c r="AE37" s="95">
        <v>23940</v>
      </c>
      <c r="AF37" s="95">
        <v>26940</v>
      </c>
      <c r="AG37" s="95">
        <v>29880</v>
      </c>
      <c r="AH37" s="95">
        <v>32280</v>
      </c>
      <c r="AI37" s="95">
        <v>34680</v>
      </c>
      <c r="AJ37" s="95">
        <v>37080</v>
      </c>
      <c r="AK37" s="95">
        <v>39480</v>
      </c>
      <c r="AL37" s="95" t="s">
        <v>385</v>
      </c>
      <c r="AM37" s="95" t="s">
        <v>288</v>
      </c>
      <c r="AN37" s="95">
        <v>0</v>
      </c>
      <c r="AO37" s="95" t="s">
        <v>386</v>
      </c>
      <c r="AP37" s="95" t="s">
        <v>290</v>
      </c>
      <c r="AQ37" s="95">
        <v>67</v>
      </c>
      <c r="AR37" s="95" t="s">
        <v>386</v>
      </c>
    </row>
    <row r="38" spans="1:44">
      <c r="A38" s="3" t="str">
        <f t="shared" si="0"/>
        <v>1/16/2012 - 12/3/2012Castro</v>
      </c>
      <c r="B38" s="95" t="s">
        <v>389</v>
      </c>
      <c r="C38" s="95" t="s">
        <v>116</v>
      </c>
      <c r="D38" s="95">
        <v>41700</v>
      </c>
      <c r="E38" s="95">
        <v>17300</v>
      </c>
      <c r="F38" s="95">
        <v>19750</v>
      </c>
      <c r="G38" s="95">
        <v>22200</v>
      </c>
      <c r="H38" s="95">
        <v>24650</v>
      </c>
      <c r="I38" s="95">
        <v>26650</v>
      </c>
      <c r="J38" s="95">
        <v>28600</v>
      </c>
      <c r="K38" s="95">
        <v>30600</v>
      </c>
      <c r="L38" s="95">
        <v>32550</v>
      </c>
      <c r="M38" s="95">
        <v>20760</v>
      </c>
      <c r="N38" s="95">
        <v>23700</v>
      </c>
      <c r="O38" s="95">
        <v>26640</v>
      </c>
      <c r="P38" s="95">
        <v>29580</v>
      </c>
      <c r="Q38" s="95">
        <v>31980</v>
      </c>
      <c r="R38" s="95">
        <v>34320</v>
      </c>
      <c r="S38" s="95">
        <v>36720</v>
      </c>
      <c r="T38" s="95">
        <v>39060</v>
      </c>
      <c r="U38" s="95" t="s">
        <v>301</v>
      </c>
      <c r="AL38" s="95" t="s">
        <v>388</v>
      </c>
      <c r="AM38" s="95" t="s">
        <v>288</v>
      </c>
      <c r="AN38" s="95">
        <v>0</v>
      </c>
      <c r="AO38" s="95" t="s">
        <v>389</v>
      </c>
      <c r="AP38" s="95" t="s">
        <v>290</v>
      </c>
      <c r="AQ38" s="95">
        <v>69</v>
      </c>
      <c r="AR38" s="95" t="s">
        <v>389</v>
      </c>
    </row>
    <row r="39" spans="1:44">
      <c r="A39" s="3" t="str">
        <f t="shared" si="0"/>
        <v>1/16/2012 - 12/3/2012Chambers</v>
      </c>
      <c r="B39" s="95" t="s">
        <v>392</v>
      </c>
      <c r="C39" s="95" t="s">
        <v>52</v>
      </c>
      <c r="D39" s="95">
        <v>66900</v>
      </c>
      <c r="E39" s="95">
        <v>23450</v>
      </c>
      <c r="F39" s="95">
        <v>26800</v>
      </c>
      <c r="G39" s="95">
        <v>30150</v>
      </c>
      <c r="H39" s="95">
        <v>33450</v>
      </c>
      <c r="I39" s="95">
        <v>36150</v>
      </c>
      <c r="J39" s="95">
        <v>38850</v>
      </c>
      <c r="K39" s="95">
        <v>41500</v>
      </c>
      <c r="L39" s="95">
        <v>44200</v>
      </c>
      <c r="M39" s="95">
        <v>28140</v>
      </c>
      <c r="N39" s="95">
        <v>32160</v>
      </c>
      <c r="O39" s="95">
        <v>36180</v>
      </c>
      <c r="P39" s="95">
        <v>40140</v>
      </c>
      <c r="Q39" s="95">
        <v>43380</v>
      </c>
      <c r="R39" s="95">
        <v>46620</v>
      </c>
      <c r="S39" s="95">
        <v>49800</v>
      </c>
      <c r="T39" s="95">
        <v>53040</v>
      </c>
      <c r="U39" s="95" t="s">
        <v>301</v>
      </c>
      <c r="AL39" s="95" t="s">
        <v>391</v>
      </c>
      <c r="AM39" s="95" t="s">
        <v>288</v>
      </c>
      <c r="AN39" s="95">
        <v>1</v>
      </c>
      <c r="AO39" s="95" t="s">
        <v>392</v>
      </c>
      <c r="AP39" s="95" t="s">
        <v>290</v>
      </c>
      <c r="AQ39" s="95">
        <v>71</v>
      </c>
      <c r="AR39" s="95" t="s">
        <v>392</v>
      </c>
    </row>
    <row r="40" spans="1:44">
      <c r="A40" s="3" t="str">
        <f t="shared" si="0"/>
        <v>1/16/2012 - 12/3/2012Cherokee</v>
      </c>
      <c r="B40" s="95" t="s">
        <v>395</v>
      </c>
      <c r="C40" s="95" t="s">
        <v>117</v>
      </c>
      <c r="D40" s="95">
        <v>47900</v>
      </c>
      <c r="E40" s="95">
        <v>17300</v>
      </c>
      <c r="F40" s="95">
        <v>19750</v>
      </c>
      <c r="G40" s="95">
        <v>22200</v>
      </c>
      <c r="H40" s="95">
        <v>24650</v>
      </c>
      <c r="I40" s="95">
        <v>26650</v>
      </c>
      <c r="J40" s="95">
        <v>28600</v>
      </c>
      <c r="K40" s="95">
        <v>30600</v>
      </c>
      <c r="L40" s="95">
        <v>32550</v>
      </c>
      <c r="M40" s="95">
        <v>20760</v>
      </c>
      <c r="N40" s="95">
        <v>23700</v>
      </c>
      <c r="O40" s="95">
        <v>26640</v>
      </c>
      <c r="P40" s="95">
        <v>29580</v>
      </c>
      <c r="Q40" s="95">
        <v>31980</v>
      </c>
      <c r="R40" s="95">
        <v>34320</v>
      </c>
      <c r="S40" s="95">
        <v>36720</v>
      </c>
      <c r="T40" s="95">
        <v>39060</v>
      </c>
      <c r="U40" s="95" t="s">
        <v>286</v>
      </c>
      <c r="V40" s="95">
        <v>17750</v>
      </c>
      <c r="W40" s="95">
        <v>20300</v>
      </c>
      <c r="X40" s="95">
        <v>22850</v>
      </c>
      <c r="Y40" s="95">
        <v>25350</v>
      </c>
      <c r="Z40" s="95">
        <v>27400</v>
      </c>
      <c r="AA40" s="95">
        <v>29450</v>
      </c>
      <c r="AB40" s="95">
        <v>31450</v>
      </c>
      <c r="AC40" s="95">
        <v>33500</v>
      </c>
      <c r="AD40" s="95">
        <v>21300</v>
      </c>
      <c r="AE40" s="95">
        <v>24360</v>
      </c>
      <c r="AF40" s="95">
        <v>27420</v>
      </c>
      <c r="AG40" s="95">
        <v>30420</v>
      </c>
      <c r="AH40" s="95">
        <v>32880</v>
      </c>
      <c r="AI40" s="95">
        <v>35340</v>
      </c>
      <c r="AJ40" s="95">
        <v>37740</v>
      </c>
      <c r="AK40" s="95">
        <v>40200</v>
      </c>
      <c r="AL40" s="95" t="s">
        <v>394</v>
      </c>
      <c r="AM40" s="95" t="s">
        <v>288</v>
      </c>
      <c r="AN40" s="95">
        <v>0</v>
      </c>
      <c r="AO40" s="95" t="s">
        <v>395</v>
      </c>
      <c r="AP40" s="95" t="s">
        <v>290</v>
      </c>
      <c r="AQ40" s="95">
        <v>73</v>
      </c>
      <c r="AR40" s="95" t="s">
        <v>395</v>
      </c>
    </row>
    <row r="41" spans="1:44">
      <c r="A41" s="3" t="str">
        <f t="shared" si="0"/>
        <v>1/16/2012 - 12/3/2012Childress</v>
      </c>
      <c r="B41" s="95" t="s">
        <v>398</v>
      </c>
      <c r="C41" s="95" t="s">
        <v>118</v>
      </c>
      <c r="D41" s="95">
        <v>45300</v>
      </c>
      <c r="E41" s="95">
        <v>17300</v>
      </c>
      <c r="F41" s="95">
        <v>19750</v>
      </c>
      <c r="G41" s="95">
        <v>22200</v>
      </c>
      <c r="H41" s="95">
        <v>24650</v>
      </c>
      <c r="I41" s="95">
        <v>26650</v>
      </c>
      <c r="J41" s="95">
        <v>28600</v>
      </c>
      <c r="K41" s="95">
        <v>30600</v>
      </c>
      <c r="L41" s="95">
        <v>32550</v>
      </c>
      <c r="M41" s="95">
        <v>20760</v>
      </c>
      <c r="N41" s="95">
        <v>23700</v>
      </c>
      <c r="O41" s="95">
        <v>26640</v>
      </c>
      <c r="P41" s="95">
        <v>29580</v>
      </c>
      <c r="Q41" s="95">
        <v>31980</v>
      </c>
      <c r="R41" s="95">
        <v>34320</v>
      </c>
      <c r="S41" s="95">
        <v>36720</v>
      </c>
      <c r="T41" s="95">
        <v>39060</v>
      </c>
      <c r="U41" s="95" t="s">
        <v>301</v>
      </c>
      <c r="AL41" s="95" t="s">
        <v>397</v>
      </c>
      <c r="AM41" s="95" t="s">
        <v>288</v>
      </c>
      <c r="AN41" s="95">
        <v>0</v>
      </c>
      <c r="AO41" s="95" t="s">
        <v>398</v>
      </c>
      <c r="AP41" s="95" t="s">
        <v>290</v>
      </c>
      <c r="AQ41" s="95">
        <v>75</v>
      </c>
      <c r="AR41" s="95" t="s">
        <v>398</v>
      </c>
    </row>
    <row r="42" spans="1:44">
      <c r="A42" s="3" t="str">
        <f t="shared" si="0"/>
        <v>1/16/2012 - 12/3/2012Clay</v>
      </c>
      <c r="B42" s="95" t="s">
        <v>400</v>
      </c>
      <c r="C42" s="95" t="s">
        <v>93</v>
      </c>
      <c r="D42" s="95">
        <v>55800</v>
      </c>
      <c r="E42" s="95">
        <v>19550</v>
      </c>
      <c r="F42" s="95">
        <v>22350</v>
      </c>
      <c r="G42" s="95">
        <v>25150</v>
      </c>
      <c r="H42" s="95">
        <v>27900</v>
      </c>
      <c r="I42" s="95">
        <v>30150</v>
      </c>
      <c r="J42" s="95">
        <v>32400</v>
      </c>
      <c r="K42" s="95">
        <v>34600</v>
      </c>
      <c r="L42" s="95">
        <v>36850</v>
      </c>
      <c r="M42" s="95">
        <v>23460</v>
      </c>
      <c r="N42" s="95">
        <v>26820</v>
      </c>
      <c r="O42" s="95">
        <v>30180</v>
      </c>
      <c r="P42" s="95">
        <v>33480</v>
      </c>
      <c r="Q42" s="95">
        <v>36180</v>
      </c>
      <c r="R42" s="95">
        <v>38880</v>
      </c>
      <c r="S42" s="95">
        <v>41520</v>
      </c>
      <c r="T42" s="95">
        <v>44220</v>
      </c>
      <c r="U42" s="95" t="s">
        <v>301</v>
      </c>
      <c r="AL42" s="95" t="s">
        <v>399</v>
      </c>
      <c r="AM42" s="95" t="s">
        <v>288</v>
      </c>
      <c r="AN42" s="95">
        <v>1</v>
      </c>
      <c r="AO42" s="95" t="s">
        <v>400</v>
      </c>
      <c r="AP42" s="95" t="s">
        <v>290</v>
      </c>
      <c r="AQ42" s="95">
        <v>77</v>
      </c>
      <c r="AR42" s="95" t="s">
        <v>400</v>
      </c>
    </row>
    <row r="43" spans="1:44">
      <c r="A43" s="3" t="str">
        <f t="shared" si="0"/>
        <v>1/16/2012 - 12/3/2012Cochran</v>
      </c>
      <c r="B43" s="95" t="s">
        <v>403</v>
      </c>
      <c r="C43" s="95" t="s">
        <v>119</v>
      </c>
      <c r="D43" s="95">
        <v>42400</v>
      </c>
      <c r="E43" s="95">
        <v>17300</v>
      </c>
      <c r="F43" s="95">
        <v>19750</v>
      </c>
      <c r="G43" s="95">
        <v>22200</v>
      </c>
      <c r="H43" s="95">
        <v>24650</v>
      </c>
      <c r="I43" s="95">
        <v>26650</v>
      </c>
      <c r="J43" s="95">
        <v>28600</v>
      </c>
      <c r="K43" s="95">
        <v>30600</v>
      </c>
      <c r="L43" s="95">
        <v>32550</v>
      </c>
      <c r="M43" s="95">
        <v>20760</v>
      </c>
      <c r="N43" s="95">
        <v>23700</v>
      </c>
      <c r="O43" s="95">
        <v>26640</v>
      </c>
      <c r="P43" s="95">
        <v>29580</v>
      </c>
      <c r="Q43" s="95">
        <v>31980</v>
      </c>
      <c r="R43" s="95">
        <v>34320</v>
      </c>
      <c r="S43" s="95">
        <v>36720</v>
      </c>
      <c r="T43" s="95">
        <v>39060</v>
      </c>
      <c r="U43" s="95" t="s">
        <v>286</v>
      </c>
      <c r="V43" s="95">
        <v>17400</v>
      </c>
      <c r="W43" s="95">
        <v>19900</v>
      </c>
      <c r="X43" s="95">
        <v>22400</v>
      </c>
      <c r="Y43" s="95">
        <v>24850</v>
      </c>
      <c r="Z43" s="95">
        <v>26850</v>
      </c>
      <c r="AA43" s="95">
        <v>28850</v>
      </c>
      <c r="AB43" s="95">
        <v>30850</v>
      </c>
      <c r="AC43" s="95">
        <v>32850</v>
      </c>
      <c r="AD43" s="95">
        <v>20880</v>
      </c>
      <c r="AE43" s="95">
        <v>23880</v>
      </c>
      <c r="AF43" s="95">
        <v>26880</v>
      </c>
      <c r="AG43" s="95">
        <v>29820</v>
      </c>
      <c r="AH43" s="95">
        <v>32220</v>
      </c>
      <c r="AI43" s="95">
        <v>34620</v>
      </c>
      <c r="AJ43" s="95">
        <v>37020</v>
      </c>
      <c r="AK43" s="95">
        <v>39420</v>
      </c>
      <c r="AL43" s="95" t="s">
        <v>402</v>
      </c>
      <c r="AM43" s="95" t="s">
        <v>288</v>
      </c>
      <c r="AN43" s="95">
        <v>0</v>
      </c>
      <c r="AO43" s="95" t="s">
        <v>403</v>
      </c>
      <c r="AP43" s="95" t="s">
        <v>290</v>
      </c>
      <c r="AQ43" s="95">
        <v>79</v>
      </c>
      <c r="AR43" s="95" t="s">
        <v>403</v>
      </c>
    </row>
    <row r="44" spans="1:44">
      <c r="A44" s="3" t="str">
        <f t="shared" si="0"/>
        <v>1/16/2012 - 12/3/2012Coke</v>
      </c>
      <c r="B44" s="95" t="s">
        <v>406</v>
      </c>
      <c r="C44" s="95" t="s">
        <v>120</v>
      </c>
      <c r="D44" s="95">
        <v>48200</v>
      </c>
      <c r="E44" s="95">
        <v>17300</v>
      </c>
      <c r="F44" s="95">
        <v>19750</v>
      </c>
      <c r="G44" s="95">
        <v>22200</v>
      </c>
      <c r="H44" s="95">
        <v>24650</v>
      </c>
      <c r="I44" s="95">
        <v>26650</v>
      </c>
      <c r="J44" s="95">
        <v>28600</v>
      </c>
      <c r="K44" s="95">
        <v>30600</v>
      </c>
      <c r="L44" s="95">
        <v>32550</v>
      </c>
      <c r="M44" s="95">
        <v>20760</v>
      </c>
      <c r="N44" s="95">
        <v>23700</v>
      </c>
      <c r="O44" s="95">
        <v>26640</v>
      </c>
      <c r="P44" s="95">
        <v>29580</v>
      </c>
      <c r="Q44" s="95">
        <v>31980</v>
      </c>
      <c r="R44" s="95">
        <v>34320</v>
      </c>
      <c r="S44" s="95">
        <v>36720</v>
      </c>
      <c r="T44" s="95">
        <v>39060</v>
      </c>
      <c r="U44" s="95" t="s">
        <v>286</v>
      </c>
      <c r="V44" s="95">
        <v>17300</v>
      </c>
      <c r="W44" s="95">
        <v>19800</v>
      </c>
      <c r="X44" s="95">
        <v>22250</v>
      </c>
      <c r="Y44" s="95">
        <v>24700</v>
      </c>
      <c r="Z44" s="95">
        <v>26700</v>
      </c>
      <c r="AA44" s="95">
        <v>28700</v>
      </c>
      <c r="AB44" s="95">
        <v>30650</v>
      </c>
      <c r="AC44" s="95">
        <v>32650</v>
      </c>
      <c r="AD44" s="95">
        <v>20760</v>
      </c>
      <c r="AE44" s="95">
        <v>23760</v>
      </c>
      <c r="AF44" s="95">
        <v>26700</v>
      </c>
      <c r="AG44" s="95">
        <v>29640</v>
      </c>
      <c r="AH44" s="95">
        <v>32040</v>
      </c>
      <c r="AI44" s="95">
        <v>34440</v>
      </c>
      <c r="AJ44" s="95">
        <v>36780</v>
      </c>
      <c r="AK44" s="95">
        <v>39180</v>
      </c>
      <c r="AL44" s="95" t="s">
        <v>405</v>
      </c>
      <c r="AM44" s="95" t="s">
        <v>288</v>
      </c>
      <c r="AN44" s="95">
        <v>0</v>
      </c>
      <c r="AO44" s="95" t="s">
        <v>406</v>
      </c>
      <c r="AP44" s="95" t="s">
        <v>290</v>
      </c>
      <c r="AQ44" s="95">
        <v>81</v>
      </c>
      <c r="AR44" s="95" t="s">
        <v>406</v>
      </c>
    </row>
    <row r="45" spans="1:44">
      <c r="A45" s="3" t="str">
        <f t="shared" si="0"/>
        <v>1/16/2012 - 12/3/2012Coleman</v>
      </c>
      <c r="B45" s="95" t="s">
        <v>409</v>
      </c>
      <c r="C45" s="95" t="s">
        <v>121</v>
      </c>
      <c r="D45" s="95">
        <v>37100</v>
      </c>
      <c r="E45" s="95">
        <v>17300</v>
      </c>
      <c r="F45" s="95">
        <v>19750</v>
      </c>
      <c r="G45" s="95">
        <v>22200</v>
      </c>
      <c r="H45" s="95">
        <v>24650</v>
      </c>
      <c r="I45" s="95">
        <v>26650</v>
      </c>
      <c r="J45" s="95">
        <v>28600</v>
      </c>
      <c r="K45" s="95">
        <v>30600</v>
      </c>
      <c r="L45" s="95">
        <v>32550</v>
      </c>
      <c r="M45" s="95">
        <v>20760</v>
      </c>
      <c r="N45" s="95">
        <v>23700</v>
      </c>
      <c r="O45" s="95">
        <v>26640</v>
      </c>
      <c r="P45" s="95">
        <v>29580</v>
      </c>
      <c r="Q45" s="95">
        <v>31980</v>
      </c>
      <c r="R45" s="95">
        <v>34320</v>
      </c>
      <c r="S45" s="95">
        <v>36720</v>
      </c>
      <c r="T45" s="95">
        <v>39060</v>
      </c>
      <c r="U45" s="95" t="s">
        <v>301</v>
      </c>
      <c r="AL45" s="95" t="s">
        <v>408</v>
      </c>
      <c r="AM45" s="95" t="s">
        <v>288</v>
      </c>
      <c r="AN45" s="95">
        <v>0</v>
      </c>
      <c r="AO45" s="95" t="s">
        <v>409</v>
      </c>
      <c r="AP45" s="95" t="s">
        <v>290</v>
      </c>
      <c r="AQ45" s="95">
        <v>83</v>
      </c>
      <c r="AR45" s="95" t="s">
        <v>409</v>
      </c>
    </row>
    <row r="46" spans="1:44">
      <c r="A46" s="3" t="str">
        <f t="shared" si="0"/>
        <v>1/16/2012 - 12/3/2012Collin</v>
      </c>
      <c r="B46" s="95" t="s">
        <v>412</v>
      </c>
      <c r="C46" s="95" t="s">
        <v>40</v>
      </c>
      <c r="D46" s="95">
        <v>70100</v>
      </c>
      <c r="E46" s="95">
        <v>24550</v>
      </c>
      <c r="F46" s="95">
        <v>28050</v>
      </c>
      <c r="G46" s="95">
        <v>31550</v>
      </c>
      <c r="H46" s="95">
        <v>35050</v>
      </c>
      <c r="I46" s="95">
        <v>37900</v>
      </c>
      <c r="J46" s="95">
        <v>40700</v>
      </c>
      <c r="K46" s="95">
        <v>43500</v>
      </c>
      <c r="L46" s="95">
        <v>46300</v>
      </c>
      <c r="M46" s="95">
        <v>29460</v>
      </c>
      <c r="N46" s="95">
        <v>33660</v>
      </c>
      <c r="O46" s="95">
        <v>37860</v>
      </c>
      <c r="P46" s="95">
        <v>42060</v>
      </c>
      <c r="Q46" s="95">
        <v>45480</v>
      </c>
      <c r="R46" s="95">
        <v>48840</v>
      </c>
      <c r="S46" s="95">
        <v>52200</v>
      </c>
      <c r="T46" s="95">
        <v>55560</v>
      </c>
      <c r="U46" s="95" t="s">
        <v>286</v>
      </c>
      <c r="V46" s="95">
        <v>25200</v>
      </c>
      <c r="W46" s="95">
        <v>28800</v>
      </c>
      <c r="X46" s="95">
        <v>32400</v>
      </c>
      <c r="Y46" s="95">
        <v>35950</v>
      </c>
      <c r="Z46" s="95">
        <v>38850</v>
      </c>
      <c r="AA46" s="95">
        <v>41750</v>
      </c>
      <c r="AB46" s="95">
        <v>44600</v>
      </c>
      <c r="AC46" s="95">
        <v>47500</v>
      </c>
      <c r="AD46" s="95">
        <v>30240</v>
      </c>
      <c r="AE46" s="95">
        <v>34560</v>
      </c>
      <c r="AF46" s="95">
        <v>38880</v>
      </c>
      <c r="AG46" s="95">
        <v>43140</v>
      </c>
      <c r="AH46" s="95">
        <v>46620</v>
      </c>
      <c r="AI46" s="95">
        <v>50100</v>
      </c>
      <c r="AJ46" s="95">
        <v>53520</v>
      </c>
      <c r="AK46" s="95">
        <v>57000</v>
      </c>
      <c r="AL46" s="95" t="s">
        <v>411</v>
      </c>
      <c r="AM46" s="95" t="s">
        <v>288</v>
      </c>
      <c r="AN46" s="95">
        <v>1</v>
      </c>
      <c r="AO46" s="95" t="s">
        <v>412</v>
      </c>
      <c r="AP46" s="95" t="s">
        <v>290</v>
      </c>
      <c r="AQ46" s="95">
        <v>85</v>
      </c>
      <c r="AR46" s="95" t="s">
        <v>412</v>
      </c>
    </row>
    <row r="47" spans="1:44">
      <c r="A47" s="3" t="str">
        <f t="shared" si="0"/>
        <v>1/16/2012 - 12/3/2012Collingsworth</v>
      </c>
      <c r="B47" s="95" t="s">
        <v>415</v>
      </c>
      <c r="C47" s="95" t="s">
        <v>122</v>
      </c>
      <c r="D47" s="95">
        <v>50500</v>
      </c>
      <c r="E47" s="95">
        <v>17700</v>
      </c>
      <c r="F47" s="95">
        <v>20200</v>
      </c>
      <c r="G47" s="95">
        <v>22750</v>
      </c>
      <c r="H47" s="95">
        <v>25250</v>
      </c>
      <c r="I47" s="95">
        <v>27300</v>
      </c>
      <c r="J47" s="95">
        <v>29300</v>
      </c>
      <c r="K47" s="95">
        <v>31350</v>
      </c>
      <c r="L47" s="95">
        <v>33350</v>
      </c>
      <c r="M47" s="95">
        <v>21240</v>
      </c>
      <c r="N47" s="95">
        <v>24240</v>
      </c>
      <c r="O47" s="95">
        <v>27300</v>
      </c>
      <c r="P47" s="95">
        <v>30300</v>
      </c>
      <c r="Q47" s="95">
        <v>32760</v>
      </c>
      <c r="R47" s="95">
        <v>35160</v>
      </c>
      <c r="S47" s="95">
        <v>37620</v>
      </c>
      <c r="T47" s="95">
        <v>40020</v>
      </c>
      <c r="U47" s="95" t="s">
        <v>286</v>
      </c>
      <c r="V47" s="95">
        <v>19600</v>
      </c>
      <c r="W47" s="95">
        <v>22400</v>
      </c>
      <c r="X47" s="95">
        <v>25200</v>
      </c>
      <c r="Y47" s="95">
        <v>28000</v>
      </c>
      <c r="Z47" s="95">
        <v>30250</v>
      </c>
      <c r="AA47" s="95">
        <v>32500</v>
      </c>
      <c r="AB47" s="95">
        <v>34750</v>
      </c>
      <c r="AC47" s="95">
        <v>37000</v>
      </c>
      <c r="AD47" s="95">
        <v>23520</v>
      </c>
      <c r="AE47" s="95">
        <v>26880</v>
      </c>
      <c r="AF47" s="95">
        <v>30240</v>
      </c>
      <c r="AG47" s="95">
        <v>33600</v>
      </c>
      <c r="AH47" s="95">
        <v>36300</v>
      </c>
      <c r="AI47" s="95">
        <v>39000</v>
      </c>
      <c r="AJ47" s="95">
        <v>41700</v>
      </c>
      <c r="AK47" s="95">
        <v>44400</v>
      </c>
      <c r="AL47" s="95" t="s">
        <v>414</v>
      </c>
      <c r="AM47" s="95" t="s">
        <v>288</v>
      </c>
      <c r="AN47" s="95">
        <v>0</v>
      </c>
      <c r="AO47" s="95" t="s">
        <v>415</v>
      </c>
      <c r="AP47" s="95" t="s">
        <v>290</v>
      </c>
      <c r="AQ47" s="95">
        <v>87</v>
      </c>
      <c r="AR47" s="95" t="s">
        <v>415</v>
      </c>
    </row>
    <row r="48" spans="1:44">
      <c r="A48" s="3" t="str">
        <f t="shared" si="0"/>
        <v>1/16/2012 - 12/3/2012Colorado</v>
      </c>
      <c r="B48" s="95" t="s">
        <v>418</v>
      </c>
      <c r="C48" s="95" t="s">
        <v>123</v>
      </c>
      <c r="D48" s="95">
        <v>52600</v>
      </c>
      <c r="E48" s="95">
        <v>18450</v>
      </c>
      <c r="F48" s="95">
        <v>21050</v>
      </c>
      <c r="G48" s="95">
        <v>23700</v>
      </c>
      <c r="H48" s="95">
        <v>26300</v>
      </c>
      <c r="I48" s="95">
        <v>28450</v>
      </c>
      <c r="J48" s="95">
        <v>30550</v>
      </c>
      <c r="K48" s="95">
        <v>32650</v>
      </c>
      <c r="L48" s="95">
        <v>34750</v>
      </c>
      <c r="M48" s="95">
        <v>22140</v>
      </c>
      <c r="N48" s="95">
        <v>25260</v>
      </c>
      <c r="O48" s="95">
        <v>28440</v>
      </c>
      <c r="P48" s="95">
        <v>31560</v>
      </c>
      <c r="Q48" s="95">
        <v>34140</v>
      </c>
      <c r="R48" s="95">
        <v>36660</v>
      </c>
      <c r="S48" s="95">
        <v>39180</v>
      </c>
      <c r="T48" s="95">
        <v>41700</v>
      </c>
      <c r="U48" s="95" t="s">
        <v>286</v>
      </c>
      <c r="V48" s="95">
        <v>18550</v>
      </c>
      <c r="W48" s="95">
        <v>21200</v>
      </c>
      <c r="X48" s="95">
        <v>23850</v>
      </c>
      <c r="Y48" s="95">
        <v>26450</v>
      </c>
      <c r="Z48" s="95">
        <v>28600</v>
      </c>
      <c r="AA48" s="95">
        <v>30700</v>
      </c>
      <c r="AB48" s="95">
        <v>32800</v>
      </c>
      <c r="AC48" s="95">
        <v>34950</v>
      </c>
      <c r="AD48" s="95">
        <v>22260</v>
      </c>
      <c r="AE48" s="95">
        <v>25440</v>
      </c>
      <c r="AF48" s="95">
        <v>28620</v>
      </c>
      <c r="AG48" s="95">
        <v>31740</v>
      </c>
      <c r="AH48" s="95">
        <v>34320</v>
      </c>
      <c r="AI48" s="95">
        <v>36840</v>
      </c>
      <c r="AJ48" s="95">
        <v>39360</v>
      </c>
      <c r="AK48" s="95">
        <v>41940</v>
      </c>
      <c r="AL48" s="95" t="s">
        <v>417</v>
      </c>
      <c r="AM48" s="95" t="s">
        <v>288</v>
      </c>
      <c r="AN48" s="95">
        <v>0</v>
      </c>
      <c r="AO48" s="95" t="s">
        <v>418</v>
      </c>
      <c r="AP48" s="95" t="s">
        <v>290</v>
      </c>
      <c r="AQ48" s="95">
        <v>89</v>
      </c>
      <c r="AR48" s="95" t="s">
        <v>418</v>
      </c>
    </row>
    <row r="49" spans="1:44">
      <c r="A49" s="3" t="str">
        <f t="shared" si="0"/>
        <v>1/16/2012 - 12/3/2012Comal</v>
      </c>
      <c r="B49" s="95" t="s">
        <v>420</v>
      </c>
      <c r="C49" s="95" t="s">
        <v>80</v>
      </c>
      <c r="D49" s="95">
        <v>60800</v>
      </c>
      <c r="E49" s="95">
        <v>21300</v>
      </c>
      <c r="F49" s="95">
        <v>24350</v>
      </c>
      <c r="G49" s="95">
        <v>27400</v>
      </c>
      <c r="H49" s="95">
        <v>30400</v>
      </c>
      <c r="I49" s="95">
        <v>32850</v>
      </c>
      <c r="J49" s="95">
        <v>35300</v>
      </c>
      <c r="K49" s="95">
        <v>37700</v>
      </c>
      <c r="L49" s="95">
        <v>40150</v>
      </c>
      <c r="M49" s="95">
        <v>25560</v>
      </c>
      <c r="N49" s="95">
        <v>29220</v>
      </c>
      <c r="O49" s="95">
        <v>32880</v>
      </c>
      <c r="P49" s="95">
        <v>36480</v>
      </c>
      <c r="Q49" s="95">
        <v>39420</v>
      </c>
      <c r="R49" s="95">
        <v>42360</v>
      </c>
      <c r="S49" s="95">
        <v>45240</v>
      </c>
      <c r="T49" s="95">
        <v>48180</v>
      </c>
      <c r="U49" s="95" t="s">
        <v>301</v>
      </c>
      <c r="AL49" s="95" t="s">
        <v>419</v>
      </c>
      <c r="AM49" s="95" t="s">
        <v>288</v>
      </c>
      <c r="AN49" s="95">
        <v>1</v>
      </c>
      <c r="AO49" s="95" t="s">
        <v>420</v>
      </c>
      <c r="AP49" s="95" t="s">
        <v>290</v>
      </c>
      <c r="AQ49" s="95">
        <v>91</v>
      </c>
      <c r="AR49" s="95" t="s">
        <v>420</v>
      </c>
    </row>
    <row r="50" spans="1:44">
      <c r="A50" s="3" t="str">
        <f t="shared" si="0"/>
        <v>1/16/2012 - 12/3/2012Comanche</v>
      </c>
      <c r="B50" s="95" t="s">
        <v>423</v>
      </c>
      <c r="C50" s="95" t="s">
        <v>124</v>
      </c>
      <c r="D50" s="95">
        <v>44300</v>
      </c>
      <c r="E50" s="95">
        <v>17300</v>
      </c>
      <c r="F50" s="95">
        <v>19750</v>
      </c>
      <c r="G50" s="95">
        <v>22200</v>
      </c>
      <c r="H50" s="95">
        <v>24650</v>
      </c>
      <c r="I50" s="95">
        <v>26650</v>
      </c>
      <c r="J50" s="95">
        <v>28600</v>
      </c>
      <c r="K50" s="95">
        <v>30600</v>
      </c>
      <c r="L50" s="95">
        <v>32550</v>
      </c>
      <c r="M50" s="95">
        <v>20760</v>
      </c>
      <c r="N50" s="95">
        <v>23700</v>
      </c>
      <c r="O50" s="95">
        <v>26640</v>
      </c>
      <c r="P50" s="95">
        <v>29580</v>
      </c>
      <c r="Q50" s="95">
        <v>31980</v>
      </c>
      <c r="R50" s="95">
        <v>34320</v>
      </c>
      <c r="S50" s="95">
        <v>36720</v>
      </c>
      <c r="T50" s="95">
        <v>39060</v>
      </c>
      <c r="U50" s="95" t="s">
        <v>301</v>
      </c>
      <c r="AL50" s="95" t="s">
        <v>422</v>
      </c>
      <c r="AM50" s="95" t="s">
        <v>288</v>
      </c>
      <c r="AN50" s="95">
        <v>0</v>
      </c>
      <c r="AO50" s="95" t="s">
        <v>423</v>
      </c>
      <c r="AP50" s="95" t="s">
        <v>290</v>
      </c>
      <c r="AQ50" s="95">
        <v>93</v>
      </c>
      <c r="AR50" s="95" t="s">
        <v>423</v>
      </c>
    </row>
    <row r="51" spans="1:44">
      <c r="A51" s="3" t="str">
        <f t="shared" si="0"/>
        <v>1/16/2012 - 12/3/2012Concho</v>
      </c>
      <c r="B51" s="95" t="s">
        <v>426</v>
      </c>
      <c r="C51" s="95" t="s">
        <v>125</v>
      </c>
      <c r="D51" s="95">
        <v>58200</v>
      </c>
      <c r="E51" s="95">
        <v>18100</v>
      </c>
      <c r="F51" s="95">
        <v>20700</v>
      </c>
      <c r="G51" s="95">
        <v>23300</v>
      </c>
      <c r="H51" s="95">
        <v>25850</v>
      </c>
      <c r="I51" s="95">
        <v>27950</v>
      </c>
      <c r="J51" s="95">
        <v>30000</v>
      </c>
      <c r="K51" s="95">
        <v>32100</v>
      </c>
      <c r="L51" s="95">
        <v>34150</v>
      </c>
      <c r="M51" s="95">
        <v>21720</v>
      </c>
      <c r="N51" s="95">
        <v>24840</v>
      </c>
      <c r="O51" s="95">
        <v>27960</v>
      </c>
      <c r="P51" s="95">
        <v>31020</v>
      </c>
      <c r="Q51" s="95">
        <v>33540</v>
      </c>
      <c r="R51" s="95">
        <v>36000</v>
      </c>
      <c r="S51" s="95">
        <v>38520</v>
      </c>
      <c r="T51" s="95">
        <v>40980</v>
      </c>
      <c r="U51" s="95" t="s">
        <v>286</v>
      </c>
      <c r="V51" s="95">
        <v>20400</v>
      </c>
      <c r="W51" s="95">
        <v>23300</v>
      </c>
      <c r="X51" s="95">
        <v>26200</v>
      </c>
      <c r="Y51" s="95">
        <v>29100</v>
      </c>
      <c r="Z51" s="95">
        <v>31450</v>
      </c>
      <c r="AA51" s="95">
        <v>33800</v>
      </c>
      <c r="AB51" s="95">
        <v>36100</v>
      </c>
      <c r="AC51" s="95">
        <v>38450</v>
      </c>
      <c r="AD51" s="95">
        <v>24480</v>
      </c>
      <c r="AE51" s="95">
        <v>27960</v>
      </c>
      <c r="AF51" s="95">
        <v>31440</v>
      </c>
      <c r="AG51" s="95">
        <v>34920</v>
      </c>
      <c r="AH51" s="95">
        <v>37740</v>
      </c>
      <c r="AI51" s="95">
        <v>40560</v>
      </c>
      <c r="AJ51" s="95">
        <v>43320</v>
      </c>
      <c r="AK51" s="95">
        <v>46140</v>
      </c>
      <c r="AL51" s="95" t="s">
        <v>425</v>
      </c>
      <c r="AM51" s="95" t="s">
        <v>288</v>
      </c>
      <c r="AN51" s="95">
        <v>0</v>
      </c>
      <c r="AO51" s="95" t="s">
        <v>426</v>
      </c>
      <c r="AP51" s="95" t="s">
        <v>290</v>
      </c>
      <c r="AQ51" s="95">
        <v>95</v>
      </c>
      <c r="AR51" s="95" t="s">
        <v>426</v>
      </c>
    </row>
    <row r="52" spans="1:44">
      <c r="A52" s="3" t="str">
        <f t="shared" si="0"/>
        <v>1/16/2012 - 12/3/2012Cooke</v>
      </c>
      <c r="B52" s="95" t="s">
        <v>429</v>
      </c>
      <c r="C52" s="95" t="s">
        <v>126</v>
      </c>
      <c r="D52" s="95">
        <v>62200</v>
      </c>
      <c r="E52" s="95">
        <v>21800</v>
      </c>
      <c r="F52" s="95">
        <v>24900</v>
      </c>
      <c r="G52" s="95">
        <v>28000</v>
      </c>
      <c r="H52" s="95">
        <v>31100</v>
      </c>
      <c r="I52" s="95">
        <v>33600</v>
      </c>
      <c r="J52" s="95">
        <v>36100</v>
      </c>
      <c r="K52" s="95">
        <v>38600</v>
      </c>
      <c r="L52" s="95">
        <v>41100</v>
      </c>
      <c r="M52" s="95">
        <v>26160</v>
      </c>
      <c r="N52" s="95">
        <v>29880</v>
      </c>
      <c r="O52" s="95">
        <v>33600</v>
      </c>
      <c r="P52" s="95">
        <v>37320</v>
      </c>
      <c r="Q52" s="95">
        <v>40320</v>
      </c>
      <c r="R52" s="95">
        <v>43320</v>
      </c>
      <c r="S52" s="95">
        <v>46320</v>
      </c>
      <c r="T52" s="95">
        <v>49320</v>
      </c>
      <c r="U52" s="95" t="s">
        <v>301</v>
      </c>
      <c r="AL52" s="95" t="s">
        <v>428</v>
      </c>
      <c r="AM52" s="95" t="s">
        <v>288</v>
      </c>
      <c r="AN52" s="95">
        <v>0</v>
      </c>
      <c r="AO52" s="95" t="s">
        <v>429</v>
      </c>
      <c r="AP52" s="95" t="s">
        <v>290</v>
      </c>
      <c r="AQ52" s="95">
        <v>97</v>
      </c>
      <c r="AR52" s="95" t="s">
        <v>429</v>
      </c>
    </row>
    <row r="53" spans="1:44">
      <c r="A53" s="3" t="str">
        <f t="shared" si="0"/>
        <v>1/16/2012 - 12/3/2012Coryell</v>
      </c>
      <c r="B53" s="95" t="s">
        <v>431</v>
      </c>
      <c r="C53" s="95" t="s">
        <v>61</v>
      </c>
      <c r="D53" s="95">
        <v>56700</v>
      </c>
      <c r="E53" s="95">
        <v>19850</v>
      </c>
      <c r="F53" s="95">
        <v>22700</v>
      </c>
      <c r="G53" s="95">
        <v>25550</v>
      </c>
      <c r="H53" s="95">
        <v>28350</v>
      </c>
      <c r="I53" s="95">
        <v>30650</v>
      </c>
      <c r="J53" s="95">
        <v>32900</v>
      </c>
      <c r="K53" s="95">
        <v>35200</v>
      </c>
      <c r="L53" s="95">
        <v>37450</v>
      </c>
      <c r="M53" s="95">
        <v>23820</v>
      </c>
      <c r="N53" s="95">
        <v>27240</v>
      </c>
      <c r="O53" s="95">
        <v>30660</v>
      </c>
      <c r="P53" s="95">
        <v>34020</v>
      </c>
      <c r="Q53" s="95">
        <v>36780</v>
      </c>
      <c r="R53" s="95">
        <v>39480</v>
      </c>
      <c r="S53" s="95">
        <v>42240</v>
      </c>
      <c r="T53" s="95">
        <v>44940</v>
      </c>
      <c r="U53" s="95" t="s">
        <v>301</v>
      </c>
      <c r="AL53" s="95" t="s">
        <v>430</v>
      </c>
      <c r="AM53" s="95" t="s">
        <v>288</v>
      </c>
      <c r="AN53" s="95">
        <v>1</v>
      </c>
      <c r="AO53" s="95" t="s">
        <v>431</v>
      </c>
      <c r="AP53" s="95" t="s">
        <v>290</v>
      </c>
      <c r="AQ53" s="95">
        <v>99</v>
      </c>
      <c r="AR53" s="95" t="s">
        <v>431</v>
      </c>
    </row>
    <row r="54" spans="1:44">
      <c r="A54" s="3" t="str">
        <f t="shared" si="0"/>
        <v>1/16/2012 - 12/3/2012Cottle</v>
      </c>
      <c r="B54" s="95" t="s">
        <v>434</v>
      </c>
      <c r="C54" s="95" t="s">
        <v>127</v>
      </c>
      <c r="D54" s="95">
        <v>40800</v>
      </c>
      <c r="E54" s="95">
        <v>17300</v>
      </c>
      <c r="F54" s="95">
        <v>19750</v>
      </c>
      <c r="G54" s="95">
        <v>22200</v>
      </c>
      <c r="H54" s="95">
        <v>24650</v>
      </c>
      <c r="I54" s="95">
        <v>26650</v>
      </c>
      <c r="J54" s="95">
        <v>28600</v>
      </c>
      <c r="K54" s="95">
        <v>30600</v>
      </c>
      <c r="L54" s="95">
        <v>32550</v>
      </c>
      <c r="M54" s="95">
        <v>20760</v>
      </c>
      <c r="N54" s="95">
        <v>23700</v>
      </c>
      <c r="O54" s="95">
        <v>26640</v>
      </c>
      <c r="P54" s="95">
        <v>29580</v>
      </c>
      <c r="Q54" s="95">
        <v>31980</v>
      </c>
      <c r="R54" s="95">
        <v>34320</v>
      </c>
      <c r="S54" s="95">
        <v>36720</v>
      </c>
      <c r="T54" s="95">
        <v>39060</v>
      </c>
      <c r="U54" s="95" t="s">
        <v>301</v>
      </c>
      <c r="AL54" s="95" t="s">
        <v>433</v>
      </c>
      <c r="AM54" s="95" t="s">
        <v>288</v>
      </c>
      <c r="AN54" s="95">
        <v>0</v>
      </c>
      <c r="AO54" s="95" t="s">
        <v>434</v>
      </c>
      <c r="AP54" s="95" t="s">
        <v>290</v>
      </c>
      <c r="AQ54" s="95">
        <v>101</v>
      </c>
      <c r="AR54" s="95" t="s">
        <v>434</v>
      </c>
    </row>
    <row r="55" spans="1:44">
      <c r="A55" s="3" t="str">
        <f t="shared" si="0"/>
        <v>1/16/2012 - 12/3/2012Crane</v>
      </c>
      <c r="B55" s="95" t="s">
        <v>437</v>
      </c>
      <c r="C55" s="95" t="s">
        <v>128</v>
      </c>
      <c r="D55" s="95">
        <v>52600</v>
      </c>
      <c r="E55" s="95">
        <v>18100</v>
      </c>
      <c r="F55" s="95">
        <v>20650</v>
      </c>
      <c r="G55" s="95">
        <v>23250</v>
      </c>
      <c r="H55" s="95">
        <v>25800</v>
      </c>
      <c r="I55" s="95">
        <v>27900</v>
      </c>
      <c r="J55" s="95">
        <v>29950</v>
      </c>
      <c r="K55" s="95">
        <v>32000</v>
      </c>
      <c r="L55" s="95">
        <v>34100</v>
      </c>
      <c r="M55" s="95">
        <v>21720</v>
      </c>
      <c r="N55" s="95">
        <v>24780</v>
      </c>
      <c r="O55" s="95">
        <v>27900</v>
      </c>
      <c r="P55" s="95">
        <v>30960</v>
      </c>
      <c r="Q55" s="95">
        <v>33480</v>
      </c>
      <c r="R55" s="95">
        <v>35940</v>
      </c>
      <c r="S55" s="95">
        <v>38400</v>
      </c>
      <c r="T55" s="95">
        <v>40920</v>
      </c>
      <c r="U55" s="95" t="s">
        <v>286</v>
      </c>
      <c r="V55" s="95">
        <v>18450</v>
      </c>
      <c r="W55" s="95">
        <v>21050</v>
      </c>
      <c r="X55" s="95">
        <v>23700</v>
      </c>
      <c r="Y55" s="95">
        <v>26300</v>
      </c>
      <c r="Z55" s="95">
        <v>28450</v>
      </c>
      <c r="AA55" s="95">
        <v>30550</v>
      </c>
      <c r="AB55" s="95">
        <v>32650</v>
      </c>
      <c r="AC55" s="95">
        <v>34750</v>
      </c>
      <c r="AD55" s="95">
        <v>22140</v>
      </c>
      <c r="AE55" s="95">
        <v>25260</v>
      </c>
      <c r="AF55" s="95">
        <v>28440</v>
      </c>
      <c r="AG55" s="95">
        <v>31560</v>
      </c>
      <c r="AH55" s="95">
        <v>34140</v>
      </c>
      <c r="AI55" s="95">
        <v>36660</v>
      </c>
      <c r="AJ55" s="95">
        <v>39180</v>
      </c>
      <c r="AK55" s="95">
        <v>41700</v>
      </c>
      <c r="AL55" s="95" t="s">
        <v>436</v>
      </c>
      <c r="AM55" s="95" t="s">
        <v>288</v>
      </c>
      <c r="AN55" s="95">
        <v>0</v>
      </c>
      <c r="AO55" s="95" t="s">
        <v>437</v>
      </c>
      <c r="AP55" s="95" t="s">
        <v>290</v>
      </c>
      <c r="AQ55" s="95">
        <v>103</v>
      </c>
      <c r="AR55" s="95" t="s">
        <v>437</v>
      </c>
    </row>
    <row r="56" spans="1:44">
      <c r="A56" s="3" t="str">
        <f t="shared" si="0"/>
        <v>1/16/2012 - 12/3/2012Crockett</v>
      </c>
      <c r="B56" s="95" t="s">
        <v>440</v>
      </c>
      <c r="C56" s="95" t="s">
        <v>129</v>
      </c>
      <c r="D56" s="95">
        <v>51500</v>
      </c>
      <c r="E56" s="95">
        <v>17950</v>
      </c>
      <c r="F56" s="95">
        <v>20500</v>
      </c>
      <c r="G56" s="95">
        <v>23050</v>
      </c>
      <c r="H56" s="95">
        <v>25600</v>
      </c>
      <c r="I56" s="95">
        <v>27650</v>
      </c>
      <c r="J56" s="95">
        <v>29700</v>
      </c>
      <c r="K56" s="95">
        <v>31750</v>
      </c>
      <c r="L56" s="95">
        <v>33800</v>
      </c>
      <c r="M56" s="95">
        <v>21540</v>
      </c>
      <c r="N56" s="95">
        <v>24600</v>
      </c>
      <c r="O56" s="95">
        <v>27660</v>
      </c>
      <c r="P56" s="95">
        <v>30720</v>
      </c>
      <c r="Q56" s="95">
        <v>33180</v>
      </c>
      <c r="R56" s="95">
        <v>35640</v>
      </c>
      <c r="S56" s="95">
        <v>38100</v>
      </c>
      <c r="T56" s="95">
        <v>40560</v>
      </c>
      <c r="U56" s="95" t="s">
        <v>286</v>
      </c>
      <c r="V56" s="95">
        <v>19050</v>
      </c>
      <c r="W56" s="95">
        <v>21800</v>
      </c>
      <c r="X56" s="95">
        <v>24500</v>
      </c>
      <c r="Y56" s="95">
        <v>27200</v>
      </c>
      <c r="Z56" s="95">
        <v>29400</v>
      </c>
      <c r="AA56" s="95">
        <v>31600</v>
      </c>
      <c r="AB56" s="95">
        <v>33750</v>
      </c>
      <c r="AC56" s="95">
        <v>35950</v>
      </c>
      <c r="AD56" s="95">
        <v>22860</v>
      </c>
      <c r="AE56" s="95">
        <v>26160</v>
      </c>
      <c r="AF56" s="95">
        <v>29400</v>
      </c>
      <c r="AG56" s="95">
        <v>32640</v>
      </c>
      <c r="AH56" s="95">
        <v>35280</v>
      </c>
      <c r="AI56" s="95">
        <v>37920</v>
      </c>
      <c r="AJ56" s="95">
        <v>40500</v>
      </c>
      <c r="AK56" s="95">
        <v>43140</v>
      </c>
      <c r="AL56" s="95" t="s">
        <v>439</v>
      </c>
      <c r="AM56" s="95" t="s">
        <v>288</v>
      </c>
      <c r="AN56" s="95">
        <v>0</v>
      </c>
      <c r="AO56" s="95" t="s">
        <v>440</v>
      </c>
      <c r="AP56" s="95" t="s">
        <v>290</v>
      </c>
      <c r="AQ56" s="95">
        <v>105</v>
      </c>
      <c r="AR56" s="95" t="s">
        <v>440</v>
      </c>
    </row>
    <row r="57" spans="1:44">
      <c r="A57" s="3" t="str">
        <f t="shared" si="0"/>
        <v>1/16/2012 - 12/3/2012Crosby</v>
      </c>
      <c r="B57" s="95" t="s">
        <v>443</v>
      </c>
      <c r="C57" s="95" t="s">
        <v>69</v>
      </c>
      <c r="D57" s="95">
        <v>55600</v>
      </c>
      <c r="E57" s="95">
        <v>19500</v>
      </c>
      <c r="F57" s="95">
        <v>22250</v>
      </c>
      <c r="G57" s="95">
        <v>25050</v>
      </c>
      <c r="H57" s="95">
        <v>27800</v>
      </c>
      <c r="I57" s="95">
        <v>30050</v>
      </c>
      <c r="J57" s="95">
        <v>32250</v>
      </c>
      <c r="K57" s="95">
        <v>34500</v>
      </c>
      <c r="L57" s="95">
        <v>36700</v>
      </c>
      <c r="M57" s="95">
        <v>23400</v>
      </c>
      <c r="N57" s="95">
        <v>26700</v>
      </c>
      <c r="O57" s="95">
        <v>30060</v>
      </c>
      <c r="P57" s="95">
        <v>33360</v>
      </c>
      <c r="Q57" s="95">
        <v>36060</v>
      </c>
      <c r="R57" s="95">
        <v>38700</v>
      </c>
      <c r="S57" s="95">
        <v>41400</v>
      </c>
      <c r="T57" s="95">
        <v>44040</v>
      </c>
      <c r="U57" s="95" t="s">
        <v>301</v>
      </c>
      <c r="AL57" s="95" t="s">
        <v>442</v>
      </c>
      <c r="AM57" s="95" t="s">
        <v>288</v>
      </c>
      <c r="AN57" s="95">
        <v>1</v>
      </c>
      <c r="AO57" s="95" t="s">
        <v>443</v>
      </c>
      <c r="AP57" s="95" t="s">
        <v>290</v>
      </c>
      <c r="AQ57" s="95">
        <v>107</v>
      </c>
      <c r="AR57" s="95" t="s">
        <v>443</v>
      </c>
    </row>
    <row r="58" spans="1:44">
      <c r="A58" s="3" t="str">
        <f t="shared" si="0"/>
        <v>1/16/2012 - 12/3/2012Culberson</v>
      </c>
      <c r="B58" s="95" t="s">
        <v>446</v>
      </c>
      <c r="C58" s="95" t="s">
        <v>130</v>
      </c>
      <c r="D58" s="95">
        <v>44100</v>
      </c>
      <c r="E58" s="95">
        <v>17300</v>
      </c>
      <c r="F58" s="95">
        <v>19750</v>
      </c>
      <c r="G58" s="95">
        <v>22200</v>
      </c>
      <c r="H58" s="95">
        <v>24650</v>
      </c>
      <c r="I58" s="95">
        <v>26650</v>
      </c>
      <c r="J58" s="95">
        <v>28600</v>
      </c>
      <c r="K58" s="95">
        <v>30600</v>
      </c>
      <c r="L58" s="95">
        <v>32550</v>
      </c>
      <c r="M58" s="95">
        <v>20760</v>
      </c>
      <c r="N58" s="95">
        <v>23700</v>
      </c>
      <c r="O58" s="95">
        <v>26640</v>
      </c>
      <c r="P58" s="95">
        <v>29580</v>
      </c>
      <c r="Q58" s="95">
        <v>31980</v>
      </c>
      <c r="R58" s="95">
        <v>34320</v>
      </c>
      <c r="S58" s="95">
        <v>36720</v>
      </c>
      <c r="T58" s="95">
        <v>39060</v>
      </c>
      <c r="U58" s="95" t="s">
        <v>286</v>
      </c>
      <c r="V58" s="95">
        <v>20450</v>
      </c>
      <c r="W58" s="95">
        <v>23400</v>
      </c>
      <c r="X58" s="95">
        <v>26300</v>
      </c>
      <c r="Y58" s="95">
        <v>29200</v>
      </c>
      <c r="Z58" s="95">
        <v>31550</v>
      </c>
      <c r="AA58" s="95">
        <v>33900</v>
      </c>
      <c r="AB58" s="95">
        <v>36250</v>
      </c>
      <c r="AC58" s="95">
        <v>38550</v>
      </c>
      <c r="AD58" s="95">
        <v>24540</v>
      </c>
      <c r="AE58" s="95">
        <v>28080</v>
      </c>
      <c r="AF58" s="95">
        <v>31560</v>
      </c>
      <c r="AG58" s="95">
        <v>35040</v>
      </c>
      <c r="AH58" s="95">
        <v>37860</v>
      </c>
      <c r="AI58" s="95">
        <v>40680</v>
      </c>
      <c r="AJ58" s="95">
        <v>43500</v>
      </c>
      <c r="AK58" s="95">
        <v>46260</v>
      </c>
      <c r="AL58" s="95" t="s">
        <v>445</v>
      </c>
      <c r="AM58" s="95" t="s">
        <v>288</v>
      </c>
      <c r="AN58" s="95">
        <v>0</v>
      </c>
      <c r="AO58" s="95" t="s">
        <v>446</v>
      </c>
      <c r="AP58" s="95" t="s">
        <v>290</v>
      </c>
      <c r="AQ58" s="95">
        <v>109</v>
      </c>
      <c r="AR58" s="95" t="s">
        <v>446</v>
      </c>
    </row>
    <row r="59" spans="1:44">
      <c r="A59" s="3" t="str">
        <f t="shared" si="0"/>
        <v>1/16/2012 - 12/3/2012Dallam</v>
      </c>
      <c r="B59" s="95" t="s">
        <v>449</v>
      </c>
      <c r="C59" s="95" t="s">
        <v>131</v>
      </c>
      <c r="D59" s="95">
        <v>51600</v>
      </c>
      <c r="E59" s="95">
        <v>17950</v>
      </c>
      <c r="F59" s="95">
        <v>20500</v>
      </c>
      <c r="G59" s="95">
        <v>23050</v>
      </c>
      <c r="H59" s="95">
        <v>25600</v>
      </c>
      <c r="I59" s="95">
        <v>27650</v>
      </c>
      <c r="J59" s="95">
        <v>29700</v>
      </c>
      <c r="K59" s="95">
        <v>31750</v>
      </c>
      <c r="L59" s="95">
        <v>33800</v>
      </c>
      <c r="M59" s="95">
        <v>21540</v>
      </c>
      <c r="N59" s="95">
        <v>24600</v>
      </c>
      <c r="O59" s="95">
        <v>27660</v>
      </c>
      <c r="P59" s="95">
        <v>30720</v>
      </c>
      <c r="Q59" s="95">
        <v>33180</v>
      </c>
      <c r="R59" s="95">
        <v>35640</v>
      </c>
      <c r="S59" s="95">
        <v>38100</v>
      </c>
      <c r="T59" s="95">
        <v>40560</v>
      </c>
      <c r="U59" s="95" t="s">
        <v>286</v>
      </c>
      <c r="V59" s="95">
        <v>19600</v>
      </c>
      <c r="W59" s="95">
        <v>22400</v>
      </c>
      <c r="X59" s="95">
        <v>25200</v>
      </c>
      <c r="Y59" s="95">
        <v>28000</v>
      </c>
      <c r="Z59" s="95">
        <v>30250</v>
      </c>
      <c r="AA59" s="95">
        <v>32500</v>
      </c>
      <c r="AB59" s="95">
        <v>34750</v>
      </c>
      <c r="AC59" s="95">
        <v>37000</v>
      </c>
      <c r="AD59" s="95">
        <v>23520</v>
      </c>
      <c r="AE59" s="95">
        <v>26880</v>
      </c>
      <c r="AF59" s="95">
        <v>30240</v>
      </c>
      <c r="AG59" s="95">
        <v>33600</v>
      </c>
      <c r="AH59" s="95">
        <v>36300</v>
      </c>
      <c r="AI59" s="95">
        <v>39000</v>
      </c>
      <c r="AJ59" s="95">
        <v>41700</v>
      </c>
      <c r="AK59" s="95">
        <v>44400</v>
      </c>
      <c r="AL59" s="95" t="s">
        <v>448</v>
      </c>
      <c r="AM59" s="95" t="s">
        <v>288</v>
      </c>
      <c r="AN59" s="95">
        <v>0</v>
      </c>
      <c r="AO59" s="95" t="s">
        <v>449</v>
      </c>
      <c r="AP59" s="95" t="s">
        <v>290</v>
      </c>
      <c r="AQ59" s="95">
        <v>111</v>
      </c>
      <c r="AR59" s="95" t="s">
        <v>449</v>
      </c>
    </row>
    <row r="60" spans="1:44">
      <c r="A60" s="3" t="str">
        <f t="shared" si="0"/>
        <v>1/16/2012 - 12/3/2012Dallas</v>
      </c>
      <c r="B60" s="95" t="s">
        <v>451</v>
      </c>
      <c r="C60" s="95" t="s">
        <v>41</v>
      </c>
      <c r="D60" s="95">
        <v>70100</v>
      </c>
      <c r="E60" s="95">
        <v>24550</v>
      </c>
      <c r="F60" s="95">
        <v>28050</v>
      </c>
      <c r="G60" s="95">
        <v>31550</v>
      </c>
      <c r="H60" s="95">
        <v>35050</v>
      </c>
      <c r="I60" s="95">
        <v>37900</v>
      </c>
      <c r="J60" s="95">
        <v>40700</v>
      </c>
      <c r="K60" s="95">
        <v>43500</v>
      </c>
      <c r="L60" s="95">
        <v>46300</v>
      </c>
      <c r="M60" s="95">
        <v>29460</v>
      </c>
      <c r="N60" s="95">
        <v>33660</v>
      </c>
      <c r="O60" s="95">
        <v>37860</v>
      </c>
      <c r="P60" s="95">
        <v>42060</v>
      </c>
      <c r="Q60" s="95">
        <v>45480</v>
      </c>
      <c r="R60" s="95">
        <v>48840</v>
      </c>
      <c r="S60" s="95">
        <v>52200</v>
      </c>
      <c r="T60" s="95">
        <v>55560</v>
      </c>
      <c r="U60" s="95" t="s">
        <v>286</v>
      </c>
      <c r="V60" s="95">
        <v>25200</v>
      </c>
      <c r="W60" s="95">
        <v>28800</v>
      </c>
      <c r="X60" s="95">
        <v>32400</v>
      </c>
      <c r="Y60" s="95">
        <v>35950</v>
      </c>
      <c r="Z60" s="95">
        <v>38850</v>
      </c>
      <c r="AA60" s="95">
        <v>41750</v>
      </c>
      <c r="AB60" s="95">
        <v>44600</v>
      </c>
      <c r="AC60" s="95">
        <v>47500</v>
      </c>
      <c r="AD60" s="95">
        <v>30240</v>
      </c>
      <c r="AE60" s="95">
        <v>34560</v>
      </c>
      <c r="AF60" s="95">
        <v>38880</v>
      </c>
      <c r="AG60" s="95">
        <v>43140</v>
      </c>
      <c r="AH60" s="95">
        <v>46620</v>
      </c>
      <c r="AI60" s="95">
        <v>50100</v>
      </c>
      <c r="AJ60" s="95">
        <v>53520</v>
      </c>
      <c r="AK60" s="95">
        <v>57000</v>
      </c>
      <c r="AL60" s="95" t="s">
        <v>450</v>
      </c>
      <c r="AM60" s="95" t="s">
        <v>288</v>
      </c>
      <c r="AN60" s="95">
        <v>1</v>
      </c>
      <c r="AO60" s="95" t="s">
        <v>451</v>
      </c>
      <c r="AP60" s="95" t="s">
        <v>290</v>
      </c>
      <c r="AQ60" s="95">
        <v>113</v>
      </c>
      <c r="AR60" s="95" t="s">
        <v>451</v>
      </c>
    </row>
    <row r="61" spans="1:44">
      <c r="A61" s="3" t="str">
        <f t="shared" si="0"/>
        <v>1/16/2012 - 12/3/2012Dawson</v>
      </c>
      <c r="B61" s="95" t="s">
        <v>454</v>
      </c>
      <c r="C61" s="95" t="s">
        <v>132</v>
      </c>
      <c r="D61" s="95">
        <v>42700</v>
      </c>
      <c r="E61" s="95">
        <v>17300</v>
      </c>
      <c r="F61" s="95">
        <v>19750</v>
      </c>
      <c r="G61" s="95">
        <v>22200</v>
      </c>
      <c r="H61" s="95">
        <v>24650</v>
      </c>
      <c r="I61" s="95">
        <v>26650</v>
      </c>
      <c r="J61" s="95">
        <v>28600</v>
      </c>
      <c r="K61" s="95">
        <v>30600</v>
      </c>
      <c r="L61" s="95">
        <v>32550</v>
      </c>
      <c r="M61" s="95">
        <v>20760</v>
      </c>
      <c r="N61" s="95">
        <v>23700</v>
      </c>
      <c r="O61" s="95">
        <v>26640</v>
      </c>
      <c r="P61" s="95">
        <v>29580</v>
      </c>
      <c r="Q61" s="95">
        <v>31980</v>
      </c>
      <c r="R61" s="95">
        <v>34320</v>
      </c>
      <c r="S61" s="95">
        <v>36720</v>
      </c>
      <c r="T61" s="95">
        <v>39060</v>
      </c>
      <c r="U61" s="95" t="s">
        <v>301</v>
      </c>
      <c r="AL61" s="95" t="s">
        <v>453</v>
      </c>
      <c r="AM61" s="95" t="s">
        <v>288</v>
      </c>
      <c r="AN61" s="95">
        <v>0</v>
      </c>
      <c r="AO61" s="95" t="s">
        <v>454</v>
      </c>
      <c r="AP61" s="95" t="s">
        <v>290</v>
      </c>
      <c r="AQ61" s="95">
        <v>115</v>
      </c>
      <c r="AR61" s="95" t="s">
        <v>454</v>
      </c>
    </row>
    <row r="62" spans="1:44">
      <c r="A62" s="3" t="str">
        <f t="shared" si="0"/>
        <v>1/16/2012 - 12/3/2012Deaf Smith</v>
      </c>
      <c r="B62" s="95" t="s">
        <v>457</v>
      </c>
      <c r="C62" s="95" t="s">
        <v>134</v>
      </c>
      <c r="D62" s="95">
        <v>47100</v>
      </c>
      <c r="E62" s="95">
        <v>17300</v>
      </c>
      <c r="F62" s="95">
        <v>19750</v>
      </c>
      <c r="G62" s="95">
        <v>22200</v>
      </c>
      <c r="H62" s="95">
        <v>24650</v>
      </c>
      <c r="I62" s="95">
        <v>26650</v>
      </c>
      <c r="J62" s="95">
        <v>28600</v>
      </c>
      <c r="K62" s="95">
        <v>30600</v>
      </c>
      <c r="L62" s="95">
        <v>32550</v>
      </c>
      <c r="M62" s="95">
        <v>20760</v>
      </c>
      <c r="N62" s="95">
        <v>23700</v>
      </c>
      <c r="O62" s="95">
        <v>26640</v>
      </c>
      <c r="P62" s="95">
        <v>29580</v>
      </c>
      <c r="Q62" s="95">
        <v>31980</v>
      </c>
      <c r="R62" s="95">
        <v>34320</v>
      </c>
      <c r="S62" s="95">
        <v>36720</v>
      </c>
      <c r="T62" s="95">
        <v>39060</v>
      </c>
      <c r="U62" s="95" t="s">
        <v>286</v>
      </c>
      <c r="V62" s="95">
        <v>18650</v>
      </c>
      <c r="W62" s="95">
        <v>21300</v>
      </c>
      <c r="X62" s="95">
        <v>23950</v>
      </c>
      <c r="Y62" s="95">
        <v>26600</v>
      </c>
      <c r="Z62" s="95">
        <v>28750</v>
      </c>
      <c r="AA62" s="95">
        <v>30900</v>
      </c>
      <c r="AB62" s="95">
        <v>33000</v>
      </c>
      <c r="AC62" s="95">
        <v>35150</v>
      </c>
      <c r="AD62" s="95">
        <v>22380</v>
      </c>
      <c r="AE62" s="95">
        <v>25560</v>
      </c>
      <c r="AF62" s="95">
        <v>28740</v>
      </c>
      <c r="AG62" s="95">
        <v>31920</v>
      </c>
      <c r="AH62" s="95">
        <v>34500</v>
      </c>
      <c r="AI62" s="95">
        <v>37080</v>
      </c>
      <c r="AJ62" s="95">
        <v>39600</v>
      </c>
      <c r="AK62" s="95">
        <v>42180</v>
      </c>
      <c r="AL62" s="95" t="s">
        <v>456</v>
      </c>
      <c r="AM62" s="95" t="s">
        <v>288</v>
      </c>
      <c r="AN62" s="95">
        <v>0</v>
      </c>
      <c r="AO62" s="95" t="s">
        <v>457</v>
      </c>
      <c r="AP62" s="95" t="s">
        <v>290</v>
      </c>
      <c r="AQ62" s="95">
        <v>117</v>
      </c>
      <c r="AR62" s="95" t="s">
        <v>457</v>
      </c>
    </row>
    <row r="63" spans="1:44">
      <c r="A63" s="3" t="str">
        <f t="shared" si="0"/>
        <v>1/16/2012 - 12/3/2012Delta</v>
      </c>
      <c r="B63" s="95" t="s">
        <v>459</v>
      </c>
      <c r="C63" s="95" t="s">
        <v>42</v>
      </c>
      <c r="D63" s="95">
        <v>70100</v>
      </c>
      <c r="E63" s="95">
        <v>24550</v>
      </c>
      <c r="F63" s="95">
        <v>28050</v>
      </c>
      <c r="G63" s="95">
        <v>31550</v>
      </c>
      <c r="H63" s="95">
        <v>35050</v>
      </c>
      <c r="I63" s="95">
        <v>37900</v>
      </c>
      <c r="J63" s="95">
        <v>40700</v>
      </c>
      <c r="K63" s="95">
        <v>43500</v>
      </c>
      <c r="L63" s="95">
        <v>46300</v>
      </c>
      <c r="M63" s="95">
        <v>29460</v>
      </c>
      <c r="N63" s="95">
        <v>33660</v>
      </c>
      <c r="O63" s="95">
        <v>37860</v>
      </c>
      <c r="P63" s="95">
        <v>42060</v>
      </c>
      <c r="Q63" s="95">
        <v>45480</v>
      </c>
      <c r="R63" s="95">
        <v>48840</v>
      </c>
      <c r="S63" s="95">
        <v>52200</v>
      </c>
      <c r="T63" s="95">
        <v>55560</v>
      </c>
      <c r="U63" s="95" t="s">
        <v>286</v>
      </c>
      <c r="V63" s="95">
        <v>25200</v>
      </c>
      <c r="W63" s="95">
        <v>28800</v>
      </c>
      <c r="X63" s="95">
        <v>32400</v>
      </c>
      <c r="Y63" s="95">
        <v>35950</v>
      </c>
      <c r="Z63" s="95">
        <v>38850</v>
      </c>
      <c r="AA63" s="95">
        <v>41750</v>
      </c>
      <c r="AB63" s="95">
        <v>44600</v>
      </c>
      <c r="AC63" s="95">
        <v>47500</v>
      </c>
      <c r="AD63" s="95">
        <v>30240</v>
      </c>
      <c r="AE63" s="95">
        <v>34560</v>
      </c>
      <c r="AF63" s="95">
        <v>38880</v>
      </c>
      <c r="AG63" s="95">
        <v>43140</v>
      </c>
      <c r="AH63" s="95">
        <v>46620</v>
      </c>
      <c r="AI63" s="95">
        <v>50100</v>
      </c>
      <c r="AJ63" s="95">
        <v>53520</v>
      </c>
      <c r="AK63" s="95">
        <v>57000</v>
      </c>
      <c r="AL63" s="95" t="s">
        <v>458</v>
      </c>
      <c r="AM63" s="95" t="s">
        <v>288</v>
      </c>
      <c r="AN63" s="95">
        <v>1</v>
      </c>
      <c r="AO63" s="95" t="s">
        <v>459</v>
      </c>
      <c r="AP63" s="95" t="s">
        <v>290</v>
      </c>
      <c r="AQ63" s="95">
        <v>119</v>
      </c>
      <c r="AR63" s="95" t="s">
        <v>459</v>
      </c>
    </row>
    <row r="64" spans="1:44">
      <c r="A64" s="3" t="str">
        <f t="shared" si="0"/>
        <v>1/16/2012 - 12/3/2012Denton</v>
      </c>
      <c r="B64" s="95" t="s">
        <v>461</v>
      </c>
      <c r="C64" s="95" t="s">
        <v>43</v>
      </c>
      <c r="D64" s="95">
        <v>70100</v>
      </c>
      <c r="E64" s="95">
        <v>24550</v>
      </c>
      <c r="F64" s="95">
        <v>28050</v>
      </c>
      <c r="G64" s="95">
        <v>31550</v>
      </c>
      <c r="H64" s="95">
        <v>35050</v>
      </c>
      <c r="I64" s="95">
        <v>37900</v>
      </c>
      <c r="J64" s="95">
        <v>40700</v>
      </c>
      <c r="K64" s="95">
        <v>43500</v>
      </c>
      <c r="L64" s="95">
        <v>46300</v>
      </c>
      <c r="M64" s="95">
        <v>29460</v>
      </c>
      <c r="N64" s="95">
        <v>33660</v>
      </c>
      <c r="O64" s="95">
        <v>37860</v>
      </c>
      <c r="P64" s="95">
        <v>42060</v>
      </c>
      <c r="Q64" s="95">
        <v>45480</v>
      </c>
      <c r="R64" s="95">
        <v>48840</v>
      </c>
      <c r="S64" s="95">
        <v>52200</v>
      </c>
      <c r="T64" s="95">
        <v>55560</v>
      </c>
      <c r="U64" s="95" t="s">
        <v>286</v>
      </c>
      <c r="V64" s="95">
        <v>25200</v>
      </c>
      <c r="W64" s="95">
        <v>28800</v>
      </c>
      <c r="X64" s="95">
        <v>32400</v>
      </c>
      <c r="Y64" s="95">
        <v>35950</v>
      </c>
      <c r="Z64" s="95">
        <v>38850</v>
      </c>
      <c r="AA64" s="95">
        <v>41750</v>
      </c>
      <c r="AB64" s="95">
        <v>44600</v>
      </c>
      <c r="AC64" s="95">
        <v>47500</v>
      </c>
      <c r="AD64" s="95">
        <v>30240</v>
      </c>
      <c r="AE64" s="95">
        <v>34560</v>
      </c>
      <c r="AF64" s="95">
        <v>38880</v>
      </c>
      <c r="AG64" s="95">
        <v>43140</v>
      </c>
      <c r="AH64" s="95">
        <v>46620</v>
      </c>
      <c r="AI64" s="95">
        <v>50100</v>
      </c>
      <c r="AJ64" s="95">
        <v>53520</v>
      </c>
      <c r="AK64" s="95">
        <v>57000</v>
      </c>
      <c r="AL64" s="95" t="s">
        <v>460</v>
      </c>
      <c r="AM64" s="95" t="s">
        <v>288</v>
      </c>
      <c r="AN64" s="95">
        <v>1</v>
      </c>
      <c r="AO64" s="95" t="s">
        <v>461</v>
      </c>
      <c r="AP64" s="95" t="s">
        <v>290</v>
      </c>
      <c r="AQ64" s="95">
        <v>121</v>
      </c>
      <c r="AR64" s="95" t="s">
        <v>461</v>
      </c>
    </row>
    <row r="65" spans="1:44">
      <c r="A65" s="3" t="str">
        <f t="shared" si="0"/>
        <v>1/16/2012 - 12/3/2012DeWitt</v>
      </c>
      <c r="B65" s="95" t="s">
        <v>464</v>
      </c>
      <c r="C65" s="95" t="s">
        <v>133</v>
      </c>
      <c r="D65" s="95">
        <v>52000</v>
      </c>
      <c r="E65" s="95">
        <v>17950</v>
      </c>
      <c r="F65" s="95">
        <v>20500</v>
      </c>
      <c r="G65" s="95">
        <v>23050</v>
      </c>
      <c r="H65" s="95">
        <v>25600</v>
      </c>
      <c r="I65" s="95">
        <v>27650</v>
      </c>
      <c r="J65" s="95">
        <v>29700</v>
      </c>
      <c r="K65" s="95">
        <v>31750</v>
      </c>
      <c r="L65" s="95">
        <v>33800</v>
      </c>
      <c r="M65" s="95">
        <v>21540</v>
      </c>
      <c r="N65" s="95">
        <v>24600</v>
      </c>
      <c r="O65" s="95">
        <v>27660</v>
      </c>
      <c r="P65" s="95">
        <v>30720</v>
      </c>
      <c r="Q65" s="95">
        <v>33180</v>
      </c>
      <c r="R65" s="95">
        <v>35640</v>
      </c>
      <c r="S65" s="95">
        <v>38100</v>
      </c>
      <c r="T65" s="95">
        <v>40560</v>
      </c>
      <c r="U65" s="95" t="s">
        <v>286</v>
      </c>
      <c r="V65" s="95">
        <v>19900</v>
      </c>
      <c r="W65" s="95">
        <v>22750</v>
      </c>
      <c r="X65" s="95">
        <v>25600</v>
      </c>
      <c r="Y65" s="95">
        <v>28400</v>
      </c>
      <c r="Z65" s="95">
        <v>30700</v>
      </c>
      <c r="AA65" s="95">
        <v>32950</v>
      </c>
      <c r="AB65" s="95">
        <v>35250</v>
      </c>
      <c r="AC65" s="95">
        <v>37500</v>
      </c>
      <c r="AD65" s="95">
        <v>23880</v>
      </c>
      <c r="AE65" s="95">
        <v>27300</v>
      </c>
      <c r="AF65" s="95">
        <v>30720</v>
      </c>
      <c r="AG65" s="95">
        <v>34080</v>
      </c>
      <c r="AH65" s="95">
        <v>36840</v>
      </c>
      <c r="AI65" s="95">
        <v>39540</v>
      </c>
      <c r="AJ65" s="95">
        <v>42300</v>
      </c>
      <c r="AK65" s="95">
        <v>45000</v>
      </c>
      <c r="AL65" s="95" t="s">
        <v>463</v>
      </c>
      <c r="AM65" s="95" t="s">
        <v>288</v>
      </c>
      <c r="AN65" s="95">
        <v>0</v>
      </c>
      <c r="AO65" s="95" t="s">
        <v>464</v>
      </c>
      <c r="AP65" s="95" t="s">
        <v>290</v>
      </c>
      <c r="AQ65" s="95">
        <v>123</v>
      </c>
      <c r="AR65" s="95" t="s">
        <v>464</v>
      </c>
    </row>
    <row r="66" spans="1:44">
      <c r="A66" s="3" t="str">
        <f t="shared" si="0"/>
        <v>1/16/2012 - 12/3/2012Dickens</v>
      </c>
      <c r="B66" s="95" t="s">
        <v>467</v>
      </c>
      <c r="C66" s="95" t="s">
        <v>135</v>
      </c>
      <c r="D66" s="95">
        <v>35600</v>
      </c>
      <c r="E66" s="95">
        <v>17300</v>
      </c>
      <c r="F66" s="95">
        <v>19750</v>
      </c>
      <c r="G66" s="95">
        <v>22200</v>
      </c>
      <c r="H66" s="95">
        <v>24650</v>
      </c>
      <c r="I66" s="95">
        <v>26650</v>
      </c>
      <c r="J66" s="95">
        <v>28600</v>
      </c>
      <c r="K66" s="95">
        <v>30600</v>
      </c>
      <c r="L66" s="95">
        <v>32550</v>
      </c>
      <c r="M66" s="95">
        <v>20760</v>
      </c>
      <c r="N66" s="95">
        <v>23700</v>
      </c>
      <c r="O66" s="95">
        <v>26640</v>
      </c>
      <c r="P66" s="95">
        <v>29580</v>
      </c>
      <c r="Q66" s="95">
        <v>31980</v>
      </c>
      <c r="R66" s="95">
        <v>34320</v>
      </c>
      <c r="S66" s="95">
        <v>36720</v>
      </c>
      <c r="T66" s="95">
        <v>39060</v>
      </c>
      <c r="U66" s="95" t="s">
        <v>301</v>
      </c>
      <c r="AL66" s="95" t="s">
        <v>466</v>
      </c>
      <c r="AM66" s="95" t="s">
        <v>288</v>
      </c>
      <c r="AN66" s="95">
        <v>0</v>
      </c>
      <c r="AO66" s="95" t="s">
        <v>467</v>
      </c>
      <c r="AP66" s="95" t="s">
        <v>290</v>
      </c>
      <c r="AQ66" s="95">
        <v>125</v>
      </c>
      <c r="AR66" s="95" t="s">
        <v>467</v>
      </c>
    </row>
    <row r="67" spans="1:44">
      <c r="A67" s="3" t="str">
        <f t="shared" si="0"/>
        <v>1/16/2012 - 12/3/2012Dimmit</v>
      </c>
      <c r="B67" s="95" t="s">
        <v>470</v>
      </c>
      <c r="C67" s="95" t="s">
        <v>136</v>
      </c>
      <c r="D67" s="95">
        <v>29200</v>
      </c>
      <c r="E67" s="95">
        <v>17300</v>
      </c>
      <c r="F67" s="95">
        <v>19750</v>
      </c>
      <c r="G67" s="95">
        <v>22200</v>
      </c>
      <c r="H67" s="95">
        <v>24650</v>
      </c>
      <c r="I67" s="95">
        <v>26650</v>
      </c>
      <c r="J67" s="95">
        <v>28600</v>
      </c>
      <c r="K67" s="95">
        <v>30600</v>
      </c>
      <c r="L67" s="95">
        <v>32550</v>
      </c>
      <c r="M67" s="95">
        <v>20760</v>
      </c>
      <c r="N67" s="95">
        <v>23700</v>
      </c>
      <c r="O67" s="95">
        <v>26640</v>
      </c>
      <c r="P67" s="95">
        <v>29580</v>
      </c>
      <c r="Q67" s="95">
        <v>31980</v>
      </c>
      <c r="R67" s="95">
        <v>34320</v>
      </c>
      <c r="S67" s="95">
        <v>36720</v>
      </c>
      <c r="T67" s="95">
        <v>39060</v>
      </c>
      <c r="U67" s="95" t="s">
        <v>301</v>
      </c>
      <c r="AL67" s="95" t="s">
        <v>469</v>
      </c>
      <c r="AM67" s="95" t="s">
        <v>288</v>
      </c>
      <c r="AN67" s="95">
        <v>0</v>
      </c>
      <c r="AO67" s="95" t="s">
        <v>470</v>
      </c>
      <c r="AP67" s="95" t="s">
        <v>290</v>
      </c>
      <c r="AQ67" s="95">
        <v>127</v>
      </c>
      <c r="AR67" s="95" t="s">
        <v>470</v>
      </c>
    </row>
    <row r="68" spans="1:44">
      <c r="A68" s="3" t="str">
        <f t="shared" si="0"/>
        <v>1/16/2012 - 12/3/2012Donley</v>
      </c>
      <c r="B68" s="95" t="s">
        <v>473</v>
      </c>
      <c r="C68" s="95" t="s">
        <v>137</v>
      </c>
      <c r="D68" s="95">
        <v>50600</v>
      </c>
      <c r="E68" s="95">
        <v>17750</v>
      </c>
      <c r="F68" s="95">
        <v>20250</v>
      </c>
      <c r="G68" s="95">
        <v>22800</v>
      </c>
      <c r="H68" s="95">
        <v>25300</v>
      </c>
      <c r="I68" s="95">
        <v>27350</v>
      </c>
      <c r="J68" s="95">
        <v>29350</v>
      </c>
      <c r="K68" s="95">
        <v>31400</v>
      </c>
      <c r="L68" s="95">
        <v>33400</v>
      </c>
      <c r="M68" s="95">
        <v>21300</v>
      </c>
      <c r="N68" s="95">
        <v>24300</v>
      </c>
      <c r="O68" s="95">
        <v>27360</v>
      </c>
      <c r="P68" s="95">
        <v>30360</v>
      </c>
      <c r="Q68" s="95">
        <v>32820</v>
      </c>
      <c r="R68" s="95">
        <v>35220</v>
      </c>
      <c r="S68" s="95">
        <v>37680</v>
      </c>
      <c r="T68" s="95">
        <v>40080</v>
      </c>
      <c r="U68" s="95" t="s">
        <v>301</v>
      </c>
      <c r="AL68" s="95" t="s">
        <v>472</v>
      </c>
      <c r="AM68" s="95" t="s">
        <v>288</v>
      </c>
      <c r="AN68" s="95">
        <v>0</v>
      </c>
      <c r="AO68" s="95" t="s">
        <v>473</v>
      </c>
      <c r="AP68" s="95" t="s">
        <v>290</v>
      </c>
      <c r="AQ68" s="95">
        <v>129</v>
      </c>
      <c r="AR68" s="95" t="s">
        <v>473</v>
      </c>
    </row>
    <row r="69" spans="1:44">
      <c r="A69" s="3" t="str">
        <f t="shared" ref="A69:A132" si="1">CONCATENATE($B$2,C69)</f>
        <v>1/16/2012 - 12/3/2012Duval</v>
      </c>
      <c r="B69" s="95" t="s">
        <v>476</v>
      </c>
      <c r="C69" s="95" t="s">
        <v>138</v>
      </c>
      <c r="D69" s="95">
        <v>38500</v>
      </c>
      <c r="E69" s="95">
        <v>17300</v>
      </c>
      <c r="F69" s="95">
        <v>19750</v>
      </c>
      <c r="G69" s="95">
        <v>22200</v>
      </c>
      <c r="H69" s="95">
        <v>24650</v>
      </c>
      <c r="I69" s="95">
        <v>26650</v>
      </c>
      <c r="J69" s="95">
        <v>28600</v>
      </c>
      <c r="K69" s="95">
        <v>30600</v>
      </c>
      <c r="L69" s="95">
        <v>32550</v>
      </c>
      <c r="M69" s="95">
        <v>20760</v>
      </c>
      <c r="N69" s="95">
        <v>23700</v>
      </c>
      <c r="O69" s="95">
        <v>26640</v>
      </c>
      <c r="P69" s="95">
        <v>29580</v>
      </c>
      <c r="Q69" s="95">
        <v>31980</v>
      </c>
      <c r="R69" s="95">
        <v>34320</v>
      </c>
      <c r="S69" s="95">
        <v>36720</v>
      </c>
      <c r="T69" s="95">
        <v>39060</v>
      </c>
      <c r="U69" s="95" t="s">
        <v>286</v>
      </c>
      <c r="V69" s="95">
        <v>17650</v>
      </c>
      <c r="W69" s="95">
        <v>20200</v>
      </c>
      <c r="X69" s="95">
        <v>22700</v>
      </c>
      <c r="Y69" s="95">
        <v>25200</v>
      </c>
      <c r="Z69" s="95">
        <v>27250</v>
      </c>
      <c r="AA69" s="95">
        <v>29250</v>
      </c>
      <c r="AB69" s="95">
        <v>31250</v>
      </c>
      <c r="AC69" s="95">
        <v>33300</v>
      </c>
      <c r="AD69" s="95">
        <v>21180</v>
      </c>
      <c r="AE69" s="95">
        <v>24240</v>
      </c>
      <c r="AF69" s="95">
        <v>27240</v>
      </c>
      <c r="AG69" s="95">
        <v>30240</v>
      </c>
      <c r="AH69" s="95">
        <v>32700</v>
      </c>
      <c r="AI69" s="95">
        <v>35100</v>
      </c>
      <c r="AJ69" s="95">
        <v>37500</v>
      </c>
      <c r="AK69" s="95">
        <v>39960</v>
      </c>
      <c r="AL69" s="95" t="s">
        <v>475</v>
      </c>
      <c r="AM69" s="95" t="s">
        <v>288</v>
      </c>
      <c r="AN69" s="95">
        <v>0</v>
      </c>
      <c r="AO69" s="95" t="s">
        <v>476</v>
      </c>
      <c r="AP69" s="95" t="s">
        <v>290</v>
      </c>
      <c r="AQ69" s="95">
        <v>131</v>
      </c>
      <c r="AR69" s="95" t="s">
        <v>476</v>
      </c>
    </row>
    <row r="70" spans="1:44">
      <c r="A70" s="3" t="str">
        <f t="shared" si="1"/>
        <v>1/16/2012 - 12/3/2012Eastland</v>
      </c>
      <c r="B70" s="95" t="s">
        <v>479</v>
      </c>
      <c r="C70" s="95" t="s">
        <v>139</v>
      </c>
      <c r="D70" s="95">
        <v>44400</v>
      </c>
      <c r="E70" s="95">
        <v>17300</v>
      </c>
      <c r="F70" s="95">
        <v>19750</v>
      </c>
      <c r="G70" s="95">
        <v>22200</v>
      </c>
      <c r="H70" s="95">
        <v>24650</v>
      </c>
      <c r="I70" s="95">
        <v>26650</v>
      </c>
      <c r="J70" s="95">
        <v>28600</v>
      </c>
      <c r="K70" s="95">
        <v>30600</v>
      </c>
      <c r="L70" s="95">
        <v>32550</v>
      </c>
      <c r="M70" s="95">
        <v>20760</v>
      </c>
      <c r="N70" s="95">
        <v>23700</v>
      </c>
      <c r="O70" s="95">
        <v>26640</v>
      </c>
      <c r="P70" s="95">
        <v>29580</v>
      </c>
      <c r="Q70" s="95">
        <v>31980</v>
      </c>
      <c r="R70" s="95">
        <v>34320</v>
      </c>
      <c r="S70" s="95">
        <v>36720</v>
      </c>
      <c r="T70" s="95">
        <v>39060</v>
      </c>
      <c r="U70" s="95" t="s">
        <v>301</v>
      </c>
      <c r="AL70" s="95" t="s">
        <v>478</v>
      </c>
      <c r="AM70" s="95" t="s">
        <v>288</v>
      </c>
      <c r="AN70" s="95">
        <v>0</v>
      </c>
      <c r="AO70" s="95" t="s">
        <v>479</v>
      </c>
      <c r="AP70" s="95" t="s">
        <v>290</v>
      </c>
      <c r="AQ70" s="95">
        <v>133</v>
      </c>
      <c r="AR70" s="95" t="s">
        <v>479</v>
      </c>
    </row>
    <row r="71" spans="1:44">
      <c r="A71" s="3" t="str">
        <f t="shared" si="1"/>
        <v>1/16/2012 - 12/3/2012Ector</v>
      </c>
      <c r="B71" s="95" t="s">
        <v>482</v>
      </c>
      <c r="C71" s="95" t="s">
        <v>73</v>
      </c>
      <c r="D71" s="95">
        <v>56500</v>
      </c>
      <c r="E71" s="95">
        <v>19800</v>
      </c>
      <c r="F71" s="95">
        <v>22600</v>
      </c>
      <c r="G71" s="95">
        <v>25450</v>
      </c>
      <c r="H71" s="95">
        <v>28250</v>
      </c>
      <c r="I71" s="95">
        <v>30550</v>
      </c>
      <c r="J71" s="95">
        <v>32800</v>
      </c>
      <c r="K71" s="95">
        <v>35050</v>
      </c>
      <c r="L71" s="95">
        <v>37300</v>
      </c>
      <c r="M71" s="95">
        <v>23760</v>
      </c>
      <c r="N71" s="95">
        <v>27120</v>
      </c>
      <c r="O71" s="95">
        <v>30540</v>
      </c>
      <c r="P71" s="95">
        <v>33900</v>
      </c>
      <c r="Q71" s="95">
        <v>36660</v>
      </c>
      <c r="R71" s="95">
        <v>39360</v>
      </c>
      <c r="S71" s="95">
        <v>42060</v>
      </c>
      <c r="T71" s="95">
        <v>44760</v>
      </c>
      <c r="U71" s="95" t="s">
        <v>286</v>
      </c>
      <c r="V71" s="95">
        <v>20450</v>
      </c>
      <c r="W71" s="95">
        <v>23350</v>
      </c>
      <c r="X71" s="95">
        <v>26250</v>
      </c>
      <c r="Y71" s="95">
        <v>29150</v>
      </c>
      <c r="Z71" s="95">
        <v>31500</v>
      </c>
      <c r="AA71" s="95">
        <v>33850</v>
      </c>
      <c r="AB71" s="95">
        <v>36150</v>
      </c>
      <c r="AC71" s="95">
        <v>38500</v>
      </c>
      <c r="AD71" s="95">
        <v>24540</v>
      </c>
      <c r="AE71" s="95">
        <v>28020</v>
      </c>
      <c r="AF71" s="95">
        <v>31500</v>
      </c>
      <c r="AG71" s="95">
        <v>34980</v>
      </c>
      <c r="AH71" s="95">
        <v>37800</v>
      </c>
      <c r="AI71" s="95">
        <v>40620</v>
      </c>
      <c r="AJ71" s="95">
        <v>43380</v>
      </c>
      <c r="AK71" s="95">
        <v>46200</v>
      </c>
      <c r="AL71" s="95" t="s">
        <v>481</v>
      </c>
      <c r="AM71" s="95" t="s">
        <v>288</v>
      </c>
      <c r="AN71" s="95">
        <v>1</v>
      </c>
      <c r="AO71" s="95" t="s">
        <v>482</v>
      </c>
      <c r="AP71" s="95" t="s">
        <v>290</v>
      </c>
      <c r="AQ71" s="95">
        <v>135</v>
      </c>
      <c r="AR71" s="95" t="s">
        <v>482</v>
      </c>
    </row>
    <row r="72" spans="1:44">
      <c r="A72" s="3" t="str">
        <f t="shared" si="1"/>
        <v>1/16/2012 - 12/3/2012Edwards</v>
      </c>
      <c r="B72" s="95" t="s">
        <v>485</v>
      </c>
      <c r="C72" s="95" t="s">
        <v>140</v>
      </c>
      <c r="D72" s="95">
        <v>43200</v>
      </c>
      <c r="E72" s="95">
        <v>17300</v>
      </c>
      <c r="F72" s="95">
        <v>19750</v>
      </c>
      <c r="G72" s="95">
        <v>22200</v>
      </c>
      <c r="H72" s="95">
        <v>24650</v>
      </c>
      <c r="I72" s="95">
        <v>26650</v>
      </c>
      <c r="J72" s="95">
        <v>28600</v>
      </c>
      <c r="K72" s="95">
        <v>30600</v>
      </c>
      <c r="L72" s="95">
        <v>32550</v>
      </c>
      <c r="M72" s="95">
        <v>20760</v>
      </c>
      <c r="N72" s="95">
        <v>23700</v>
      </c>
      <c r="O72" s="95">
        <v>26640</v>
      </c>
      <c r="P72" s="95">
        <v>29580</v>
      </c>
      <c r="Q72" s="95">
        <v>31980</v>
      </c>
      <c r="R72" s="95">
        <v>34320</v>
      </c>
      <c r="S72" s="95">
        <v>36720</v>
      </c>
      <c r="T72" s="95">
        <v>39060</v>
      </c>
      <c r="U72" s="95" t="s">
        <v>286</v>
      </c>
      <c r="V72" s="95">
        <v>20300</v>
      </c>
      <c r="W72" s="95">
        <v>23200</v>
      </c>
      <c r="X72" s="95">
        <v>26100</v>
      </c>
      <c r="Y72" s="95">
        <v>29000</v>
      </c>
      <c r="Z72" s="95">
        <v>31350</v>
      </c>
      <c r="AA72" s="95">
        <v>33650</v>
      </c>
      <c r="AB72" s="95">
        <v>36000</v>
      </c>
      <c r="AC72" s="95">
        <v>38300</v>
      </c>
      <c r="AD72" s="95">
        <v>24360</v>
      </c>
      <c r="AE72" s="95">
        <v>27840</v>
      </c>
      <c r="AF72" s="95">
        <v>31320</v>
      </c>
      <c r="AG72" s="95">
        <v>34800</v>
      </c>
      <c r="AH72" s="95">
        <v>37620</v>
      </c>
      <c r="AI72" s="95">
        <v>40380</v>
      </c>
      <c r="AJ72" s="95">
        <v>43200</v>
      </c>
      <c r="AK72" s="95">
        <v>45960</v>
      </c>
      <c r="AL72" s="95" t="s">
        <v>484</v>
      </c>
      <c r="AM72" s="95" t="s">
        <v>288</v>
      </c>
      <c r="AN72" s="95">
        <v>0</v>
      </c>
      <c r="AO72" s="95" t="s">
        <v>485</v>
      </c>
      <c r="AP72" s="95" t="s">
        <v>290</v>
      </c>
      <c r="AQ72" s="95">
        <v>137</v>
      </c>
      <c r="AR72" s="95" t="s">
        <v>485</v>
      </c>
    </row>
    <row r="73" spans="1:44">
      <c r="A73" s="3" t="str">
        <f t="shared" si="1"/>
        <v>1/16/2012 - 12/3/2012Ellis</v>
      </c>
      <c r="B73" s="95" t="s">
        <v>487</v>
      </c>
      <c r="C73" s="95" t="s">
        <v>44</v>
      </c>
      <c r="D73" s="95">
        <v>70100</v>
      </c>
      <c r="E73" s="95">
        <v>24550</v>
      </c>
      <c r="F73" s="95">
        <v>28050</v>
      </c>
      <c r="G73" s="95">
        <v>31550</v>
      </c>
      <c r="H73" s="95">
        <v>35050</v>
      </c>
      <c r="I73" s="95">
        <v>37900</v>
      </c>
      <c r="J73" s="95">
        <v>40700</v>
      </c>
      <c r="K73" s="95">
        <v>43500</v>
      </c>
      <c r="L73" s="95">
        <v>46300</v>
      </c>
      <c r="M73" s="95">
        <v>29460</v>
      </c>
      <c r="N73" s="95">
        <v>33660</v>
      </c>
      <c r="O73" s="95">
        <v>37860</v>
      </c>
      <c r="P73" s="95">
        <v>42060</v>
      </c>
      <c r="Q73" s="95">
        <v>45480</v>
      </c>
      <c r="R73" s="95">
        <v>48840</v>
      </c>
      <c r="S73" s="95">
        <v>52200</v>
      </c>
      <c r="T73" s="95">
        <v>55560</v>
      </c>
      <c r="U73" s="95" t="s">
        <v>286</v>
      </c>
      <c r="V73" s="95">
        <v>25200</v>
      </c>
      <c r="W73" s="95">
        <v>28800</v>
      </c>
      <c r="X73" s="95">
        <v>32400</v>
      </c>
      <c r="Y73" s="95">
        <v>35950</v>
      </c>
      <c r="Z73" s="95">
        <v>38850</v>
      </c>
      <c r="AA73" s="95">
        <v>41750</v>
      </c>
      <c r="AB73" s="95">
        <v>44600</v>
      </c>
      <c r="AC73" s="95">
        <v>47500</v>
      </c>
      <c r="AD73" s="95">
        <v>30240</v>
      </c>
      <c r="AE73" s="95">
        <v>34560</v>
      </c>
      <c r="AF73" s="95">
        <v>38880</v>
      </c>
      <c r="AG73" s="95">
        <v>43140</v>
      </c>
      <c r="AH73" s="95">
        <v>46620</v>
      </c>
      <c r="AI73" s="95">
        <v>50100</v>
      </c>
      <c r="AJ73" s="95">
        <v>53520</v>
      </c>
      <c r="AK73" s="95">
        <v>57000</v>
      </c>
      <c r="AL73" s="95" t="s">
        <v>486</v>
      </c>
      <c r="AM73" s="95" t="s">
        <v>288</v>
      </c>
      <c r="AN73" s="95">
        <v>1</v>
      </c>
      <c r="AO73" s="95" t="s">
        <v>487</v>
      </c>
      <c r="AP73" s="95" t="s">
        <v>290</v>
      </c>
      <c r="AQ73" s="95">
        <v>139</v>
      </c>
      <c r="AR73" s="95" t="s">
        <v>487</v>
      </c>
    </row>
    <row r="74" spans="1:44">
      <c r="A74" s="3" t="str">
        <f t="shared" si="1"/>
        <v>1/16/2012 - 12/3/2012El Paso</v>
      </c>
      <c r="B74" s="95" t="s">
        <v>490</v>
      </c>
      <c r="C74" s="95" t="s">
        <v>51</v>
      </c>
      <c r="D74" s="95">
        <v>41700</v>
      </c>
      <c r="E74" s="95">
        <v>17300</v>
      </c>
      <c r="F74" s="95">
        <v>19750</v>
      </c>
      <c r="G74" s="95">
        <v>22200</v>
      </c>
      <c r="H74" s="95">
        <v>24650</v>
      </c>
      <c r="I74" s="95">
        <v>26650</v>
      </c>
      <c r="J74" s="95">
        <v>28600</v>
      </c>
      <c r="K74" s="95">
        <v>30600</v>
      </c>
      <c r="L74" s="95">
        <v>32550</v>
      </c>
      <c r="M74" s="95">
        <v>20760</v>
      </c>
      <c r="N74" s="95">
        <v>23700</v>
      </c>
      <c r="O74" s="95">
        <v>26640</v>
      </c>
      <c r="P74" s="95">
        <v>29580</v>
      </c>
      <c r="Q74" s="95">
        <v>31980</v>
      </c>
      <c r="R74" s="95">
        <v>34320</v>
      </c>
      <c r="S74" s="95">
        <v>36720</v>
      </c>
      <c r="T74" s="95">
        <v>39060</v>
      </c>
      <c r="U74" s="95" t="s">
        <v>301</v>
      </c>
      <c r="AL74" s="95" t="s">
        <v>489</v>
      </c>
      <c r="AM74" s="95" t="s">
        <v>288</v>
      </c>
      <c r="AN74" s="95">
        <v>1</v>
      </c>
      <c r="AO74" s="95" t="s">
        <v>490</v>
      </c>
      <c r="AP74" s="95" t="s">
        <v>290</v>
      </c>
      <c r="AQ74" s="95">
        <v>141</v>
      </c>
      <c r="AR74" s="95" t="s">
        <v>490</v>
      </c>
    </row>
    <row r="75" spans="1:44">
      <c r="A75" s="3" t="str">
        <f t="shared" si="1"/>
        <v>1/16/2012 - 12/3/2012Erath</v>
      </c>
      <c r="B75" s="95" t="s">
        <v>493</v>
      </c>
      <c r="C75" s="95" t="s">
        <v>141</v>
      </c>
      <c r="D75" s="95">
        <v>52900</v>
      </c>
      <c r="E75" s="95">
        <v>18550</v>
      </c>
      <c r="F75" s="95">
        <v>21200</v>
      </c>
      <c r="G75" s="95">
        <v>23850</v>
      </c>
      <c r="H75" s="95">
        <v>26450</v>
      </c>
      <c r="I75" s="95">
        <v>28600</v>
      </c>
      <c r="J75" s="95">
        <v>30700</v>
      </c>
      <c r="K75" s="95">
        <v>32800</v>
      </c>
      <c r="L75" s="95">
        <v>34950</v>
      </c>
      <c r="M75" s="95">
        <v>22260</v>
      </c>
      <c r="N75" s="95">
        <v>25440</v>
      </c>
      <c r="O75" s="95">
        <v>28620</v>
      </c>
      <c r="P75" s="95">
        <v>31740</v>
      </c>
      <c r="Q75" s="95">
        <v>34320</v>
      </c>
      <c r="R75" s="95">
        <v>36840</v>
      </c>
      <c r="S75" s="95">
        <v>39360</v>
      </c>
      <c r="T75" s="95">
        <v>41940</v>
      </c>
      <c r="U75" s="95" t="s">
        <v>286</v>
      </c>
      <c r="V75" s="95">
        <v>18600</v>
      </c>
      <c r="W75" s="95">
        <v>21250</v>
      </c>
      <c r="X75" s="95">
        <v>23900</v>
      </c>
      <c r="Y75" s="95">
        <v>26550</v>
      </c>
      <c r="Z75" s="95">
        <v>28700</v>
      </c>
      <c r="AA75" s="95">
        <v>30800</v>
      </c>
      <c r="AB75" s="95">
        <v>32950</v>
      </c>
      <c r="AC75" s="95">
        <v>35050</v>
      </c>
      <c r="AD75" s="95">
        <v>22320</v>
      </c>
      <c r="AE75" s="95">
        <v>25500</v>
      </c>
      <c r="AF75" s="95">
        <v>28680</v>
      </c>
      <c r="AG75" s="95">
        <v>31860</v>
      </c>
      <c r="AH75" s="95">
        <v>34440</v>
      </c>
      <c r="AI75" s="95">
        <v>36960</v>
      </c>
      <c r="AJ75" s="95">
        <v>39540</v>
      </c>
      <c r="AK75" s="95">
        <v>42060</v>
      </c>
      <c r="AL75" s="95" t="s">
        <v>492</v>
      </c>
      <c r="AM75" s="95" t="s">
        <v>288</v>
      </c>
      <c r="AN75" s="95">
        <v>0</v>
      </c>
      <c r="AO75" s="95" t="s">
        <v>493</v>
      </c>
      <c r="AP75" s="95" t="s">
        <v>290</v>
      </c>
      <c r="AQ75" s="95">
        <v>143</v>
      </c>
      <c r="AR75" s="95" t="s">
        <v>493</v>
      </c>
    </row>
    <row r="76" spans="1:44">
      <c r="A76" s="3" t="str">
        <f t="shared" si="1"/>
        <v>1/16/2012 - 12/3/2012Falls</v>
      </c>
      <c r="B76" s="95" t="s">
        <v>496</v>
      </c>
      <c r="C76" s="95" t="s">
        <v>142</v>
      </c>
      <c r="D76" s="95">
        <v>44100</v>
      </c>
      <c r="E76" s="95">
        <v>17300</v>
      </c>
      <c r="F76" s="95">
        <v>19750</v>
      </c>
      <c r="G76" s="95">
        <v>22200</v>
      </c>
      <c r="H76" s="95">
        <v>24650</v>
      </c>
      <c r="I76" s="95">
        <v>26650</v>
      </c>
      <c r="J76" s="95">
        <v>28600</v>
      </c>
      <c r="K76" s="95">
        <v>30600</v>
      </c>
      <c r="L76" s="95">
        <v>32550</v>
      </c>
      <c r="M76" s="95">
        <v>20760</v>
      </c>
      <c r="N76" s="95">
        <v>23700</v>
      </c>
      <c r="O76" s="95">
        <v>26640</v>
      </c>
      <c r="P76" s="95">
        <v>29580</v>
      </c>
      <c r="Q76" s="95">
        <v>31980</v>
      </c>
      <c r="R76" s="95">
        <v>34320</v>
      </c>
      <c r="S76" s="95">
        <v>36720</v>
      </c>
      <c r="T76" s="95">
        <v>39060</v>
      </c>
      <c r="U76" s="95" t="s">
        <v>286</v>
      </c>
      <c r="V76" s="95">
        <v>17400</v>
      </c>
      <c r="W76" s="95">
        <v>19850</v>
      </c>
      <c r="X76" s="95">
        <v>22350</v>
      </c>
      <c r="Y76" s="95">
        <v>24800</v>
      </c>
      <c r="Z76" s="95">
        <v>26800</v>
      </c>
      <c r="AA76" s="95">
        <v>28800</v>
      </c>
      <c r="AB76" s="95">
        <v>30800</v>
      </c>
      <c r="AC76" s="95">
        <v>32750</v>
      </c>
      <c r="AD76" s="95">
        <v>20880</v>
      </c>
      <c r="AE76" s="95">
        <v>23820</v>
      </c>
      <c r="AF76" s="95">
        <v>26820</v>
      </c>
      <c r="AG76" s="95">
        <v>29760</v>
      </c>
      <c r="AH76" s="95">
        <v>32160</v>
      </c>
      <c r="AI76" s="95">
        <v>34560</v>
      </c>
      <c r="AJ76" s="95">
        <v>36960</v>
      </c>
      <c r="AK76" s="95">
        <v>39300</v>
      </c>
      <c r="AL76" s="95" t="s">
        <v>495</v>
      </c>
      <c r="AM76" s="95" t="s">
        <v>288</v>
      </c>
      <c r="AN76" s="95">
        <v>0</v>
      </c>
      <c r="AO76" s="95" t="s">
        <v>496</v>
      </c>
      <c r="AP76" s="95" t="s">
        <v>290</v>
      </c>
      <c r="AQ76" s="95">
        <v>145</v>
      </c>
      <c r="AR76" s="95" t="s">
        <v>496</v>
      </c>
    </row>
    <row r="77" spans="1:44">
      <c r="A77" s="3" t="str">
        <f t="shared" si="1"/>
        <v>1/16/2012 - 12/3/2012Fannin</v>
      </c>
      <c r="B77" s="95" t="s">
        <v>499</v>
      </c>
      <c r="C77" s="95" t="s">
        <v>143</v>
      </c>
      <c r="D77" s="95">
        <v>54200</v>
      </c>
      <c r="E77" s="95">
        <v>19000</v>
      </c>
      <c r="F77" s="95">
        <v>21700</v>
      </c>
      <c r="G77" s="95">
        <v>24400</v>
      </c>
      <c r="H77" s="95">
        <v>27100</v>
      </c>
      <c r="I77" s="95">
        <v>29300</v>
      </c>
      <c r="J77" s="95">
        <v>31450</v>
      </c>
      <c r="K77" s="95">
        <v>33650</v>
      </c>
      <c r="L77" s="95">
        <v>35800</v>
      </c>
      <c r="M77" s="95">
        <v>22800</v>
      </c>
      <c r="N77" s="95">
        <v>26040</v>
      </c>
      <c r="O77" s="95">
        <v>29280</v>
      </c>
      <c r="P77" s="95">
        <v>32520</v>
      </c>
      <c r="Q77" s="95">
        <v>35160</v>
      </c>
      <c r="R77" s="95">
        <v>37740</v>
      </c>
      <c r="S77" s="95">
        <v>40380</v>
      </c>
      <c r="T77" s="95">
        <v>42960</v>
      </c>
      <c r="U77" s="95" t="s">
        <v>301</v>
      </c>
      <c r="AL77" s="95" t="s">
        <v>498</v>
      </c>
      <c r="AM77" s="95" t="s">
        <v>288</v>
      </c>
      <c r="AN77" s="95">
        <v>0</v>
      </c>
      <c r="AO77" s="95" t="s">
        <v>499</v>
      </c>
      <c r="AP77" s="95" t="s">
        <v>290</v>
      </c>
      <c r="AQ77" s="95">
        <v>147</v>
      </c>
      <c r="AR77" s="95" t="s">
        <v>499</v>
      </c>
    </row>
    <row r="78" spans="1:44">
      <c r="A78" s="3" t="str">
        <f t="shared" si="1"/>
        <v>1/16/2012 - 12/3/2012Fayette</v>
      </c>
      <c r="B78" s="95" t="s">
        <v>502</v>
      </c>
      <c r="C78" s="95" t="s">
        <v>144</v>
      </c>
      <c r="D78" s="95">
        <v>58300</v>
      </c>
      <c r="E78" s="95">
        <v>20450</v>
      </c>
      <c r="F78" s="95">
        <v>23350</v>
      </c>
      <c r="G78" s="95">
        <v>26250</v>
      </c>
      <c r="H78" s="95">
        <v>29150</v>
      </c>
      <c r="I78" s="95">
        <v>31500</v>
      </c>
      <c r="J78" s="95">
        <v>33850</v>
      </c>
      <c r="K78" s="95">
        <v>36150</v>
      </c>
      <c r="L78" s="95">
        <v>38500</v>
      </c>
      <c r="M78" s="95">
        <v>24540</v>
      </c>
      <c r="N78" s="95">
        <v>28020</v>
      </c>
      <c r="O78" s="95">
        <v>31500</v>
      </c>
      <c r="P78" s="95">
        <v>34980</v>
      </c>
      <c r="Q78" s="95">
        <v>37800</v>
      </c>
      <c r="R78" s="95">
        <v>40620</v>
      </c>
      <c r="S78" s="95">
        <v>43380</v>
      </c>
      <c r="T78" s="95">
        <v>46200</v>
      </c>
      <c r="U78" s="95" t="s">
        <v>301</v>
      </c>
      <c r="AL78" s="95" t="s">
        <v>501</v>
      </c>
      <c r="AM78" s="95" t="s">
        <v>288</v>
      </c>
      <c r="AN78" s="95">
        <v>0</v>
      </c>
      <c r="AO78" s="95" t="s">
        <v>502</v>
      </c>
      <c r="AP78" s="95" t="s">
        <v>290</v>
      </c>
      <c r="AQ78" s="95">
        <v>149</v>
      </c>
      <c r="AR78" s="95" t="s">
        <v>502</v>
      </c>
    </row>
    <row r="79" spans="1:44">
      <c r="A79" s="3" t="str">
        <f t="shared" si="1"/>
        <v>1/16/2012 - 12/3/2012Fisher</v>
      </c>
      <c r="B79" s="95" t="s">
        <v>505</v>
      </c>
      <c r="C79" s="95" t="s">
        <v>145</v>
      </c>
      <c r="D79" s="95">
        <v>50200</v>
      </c>
      <c r="E79" s="95">
        <v>17600</v>
      </c>
      <c r="F79" s="95">
        <v>20100</v>
      </c>
      <c r="G79" s="95">
        <v>22600</v>
      </c>
      <c r="H79" s="95">
        <v>25100</v>
      </c>
      <c r="I79" s="95">
        <v>27150</v>
      </c>
      <c r="J79" s="95">
        <v>29150</v>
      </c>
      <c r="K79" s="95">
        <v>31150</v>
      </c>
      <c r="L79" s="95">
        <v>33150</v>
      </c>
      <c r="M79" s="95">
        <v>21120</v>
      </c>
      <c r="N79" s="95">
        <v>24120</v>
      </c>
      <c r="O79" s="95">
        <v>27120</v>
      </c>
      <c r="P79" s="95">
        <v>30120</v>
      </c>
      <c r="Q79" s="95">
        <v>32580</v>
      </c>
      <c r="R79" s="95">
        <v>34980</v>
      </c>
      <c r="S79" s="95">
        <v>37380</v>
      </c>
      <c r="T79" s="95">
        <v>39780</v>
      </c>
      <c r="U79" s="95" t="s">
        <v>286</v>
      </c>
      <c r="V79" s="95">
        <v>18250</v>
      </c>
      <c r="W79" s="95">
        <v>20850</v>
      </c>
      <c r="X79" s="95">
        <v>23450</v>
      </c>
      <c r="Y79" s="95">
        <v>26050</v>
      </c>
      <c r="Z79" s="95">
        <v>28150</v>
      </c>
      <c r="AA79" s="95">
        <v>30250</v>
      </c>
      <c r="AB79" s="95">
        <v>32350</v>
      </c>
      <c r="AC79" s="95">
        <v>34400</v>
      </c>
      <c r="AD79" s="95">
        <v>21900</v>
      </c>
      <c r="AE79" s="95">
        <v>25020</v>
      </c>
      <c r="AF79" s="95">
        <v>28140</v>
      </c>
      <c r="AG79" s="95">
        <v>31260</v>
      </c>
      <c r="AH79" s="95">
        <v>33780</v>
      </c>
      <c r="AI79" s="95">
        <v>36300</v>
      </c>
      <c r="AJ79" s="95">
        <v>38820</v>
      </c>
      <c r="AK79" s="95">
        <v>41280</v>
      </c>
      <c r="AL79" s="95" t="s">
        <v>504</v>
      </c>
      <c r="AM79" s="95" t="s">
        <v>288</v>
      </c>
      <c r="AN79" s="95">
        <v>0</v>
      </c>
      <c r="AO79" s="95" t="s">
        <v>505</v>
      </c>
      <c r="AP79" s="95" t="s">
        <v>290</v>
      </c>
      <c r="AQ79" s="95">
        <v>151</v>
      </c>
      <c r="AR79" s="95" t="s">
        <v>505</v>
      </c>
    </row>
    <row r="80" spans="1:44">
      <c r="A80" s="3" t="str">
        <f t="shared" si="1"/>
        <v>1/16/2012 - 12/3/2012Floyd</v>
      </c>
      <c r="B80" s="95" t="s">
        <v>508</v>
      </c>
      <c r="C80" s="95" t="s">
        <v>146</v>
      </c>
      <c r="D80" s="95">
        <v>36900</v>
      </c>
      <c r="E80" s="95">
        <v>17300</v>
      </c>
      <c r="F80" s="95">
        <v>19750</v>
      </c>
      <c r="G80" s="95">
        <v>22200</v>
      </c>
      <c r="H80" s="95">
        <v>24650</v>
      </c>
      <c r="I80" s="95">
        <v>26650</v>
      </c>
      <c r="J80" s="95">
        <v>28600</v>
      </c>
      <c r="K80" s="95">
        <v>30600</v>
      </c>
      <c r="L80" s="95">
        <v>32550</v>
      </c>
      <c r="M80" s="95">
        <v>20760</v>
      </c>
      <c r="N80" s="95">
        <v>23700</v>
      </c>
      <c r="O80" s="95">
        <v>26640</v>
      </c>
      <c r="P80" s="95">
        <v>29580</v>
      </c>
      <c r="Q80" s="95">
        <v>31980</v>
      </c>
      <c r="R80" s="95">
        <v>34320</v>
      </c>
      <c r="S80" s="95">
        <v>36720</v>
      </c>
      <c r="T80" s="95">
        <v>39060</v>
      </c>
      <c r="U80" s="95" t="s">
        <v>301</v>
      </c>
      <c r="AL80" s="95" t="s">
        <v>507</v>
      </c>
      <c r="AM80" s="95" t="s">
        <v>288</v>
      </c>
      <c r="AN80" s="95">
        <v>0</v>
      </c>
      <c r="AO80" s="95" t="s">
        <v>508</v>
      </c>
      <c r="AP80" s="95" t="s">
        <v>290</v>
      </c>
      <c r="AQ80" s="95">
        <v>153</v>
      </c>
      <c r="AR80" s="95" t="s">
        <v>508</v>
      </c>
    </row>
    <row r="81" spans="1:44">
      <c r="A81" s="3" t="str">
        <f t="shared" si="1"/>
        <v>1/16/2012 - 12/3/2012Foard</v>
      </c>
      <c r="B81" s="95" t="s">
        <v>511</v>
      </c>
      <c r="C81" s="95" t="s">
        <v>147</v>
      </c>
      <c r="D81" s="95">
        <v>32600</v>
      </c>
      <c r="E81" s="95">
        <v>17300</v>
      </c>
      <c r="F81" s="95">
        <v>19750</v>
      </c>
      <c r="G81" s="95">
        <v>22200</v>
      </c>
      <c r="H81" s="95">
        <v>24650</v>
      </c>
      <c r="I81" s="95">
        <v>26650</v>
      </c>
      <c r="J81" s="95">
        <v>28600</v>
      </c>
      <c r="K81" s="95">
        <v>30600</v>
      </c>
      <c r="L81" s="95">
        <v>32550</v>
      </c>
      <c r="M81" s="95">
        <v>20760</v>
      </c>
      <c r="N81" s="95">
        <v>23700</v>
      </c>
      <c r="O81" s="95">
        <v>26640</v>
      </c>
      <c r="P81" s="95">
        <v>29580</v>
      </c>
      <c r="Q81" s="95">
        <v>31980</v>
      </c>
      <c r="R81" s="95">
        <v>34320</v>
      </c>
      <c r="S81" s="95">
        <v>36720</v>
      </c>
      <c r="T81" s="95">
        <v>39060</v>
      </c>
      <c r="U81" s="95" t="s">
        <v>301</v>
      </c>
      <c r="AL81" s="95" t="s">
        <v>510</v>
      </c>
      <c r="AM81" s="95" t="s">
        <v>288</v>
      </c>
      <c r="AN81" s="95">
        <v>0</v>
      </c>
      <c r="AO81" s="95" t="s">
        <v>511</v>
      </c>
      <c r="AP81" s="95" t="s">
        <v>290</v>
      </c>
      <c r="AQ81" s="95">
        <v>155</v>
      </c>
      <c r="AR81" s="95" t="s">
        <v>511</v>
      </c>
    </row>
    <row r="82" spans="1:44">
      <c r="A82" s="3" t="str">
        <f t="shared" si="1"/>
        <v>1/16/2012 - 12/3/2012Fort Bend</v>
      </c>
      <c r="B82" s="95" t="s">
        <v>513</v>
      </c>
      <c r="C82" s="95" t="s">
        <v>53</v>
      </c>
      <c r="D82" s="95">
        <v>66900</v>
      </c>
      <c r="E82" s="95">
        <v>23450</v>
      </c>
      <c r="F82" s="95">
        <v>26800</v>
      </c>
      <c r="G82" s="95">
        <v>30150</v>
      </c>
      <c r="H82" s="95">
        <v>33450</v>
      </c>
      <c r="I82" s="95">
        <v>36150</v>
      </c>
      <c r="J82" s="95">
        <v>38850</v>
      </c>
      <c r="K82" s="95">
        <v>41500</v>
      </c>
      <c r="L82" s="95">
        <v>44200</v>
      </c>
      <c r="M82" s="95">
        <v>28140</v>
      </c>
      <c r="N82" s="95">
        <v>32160</v>
      </c>
      <c r="O82" s="95">
        <v>36180</v>
      </c>
      <c r="P82" s="95">
        <v>40140</v>
      </c>
      <c r="Q82" s="95">
        <v>43380</v>
      </c>
      <c r="R82" s="95">
        <v>46620</v>
      </c>
      <c r="S82" s="95">
        <v>49800</v>
      </c>
      <c r="T82" s="95">
        <v>53040</v>
      </c>
      <c r="U82" s="95" t="s">
        <v>301</v>
      </c>
      <c r="AL82" s="95" t="s">
        <v>512</v>
      </c>
      <c r="AM82" s="95" t="s">
        <v>288</v>
      </c>
      <c r="AN82" s="95">
        <v>1</v>
      </c>
      <c r="AO82" s="95" t="s">
        <v>513</v>
      </c>
      <c r="AP82" s="95" t="s">
        <v>290</v>
      </c>
      <c r="AQ82" s="95">
        <v>157</v>
      </c>
      <c r="AR82" s="95" t="s">
        <v>513</v>
      </c>
    </row>
    <row r="83" spans="1:44">
      <c r="A83" s="3" t="str">
        <f t="shared" si="1"/>
        <v>1/16/2012 - 12/3/2012Franklin</v>
      </c>
      <c r="B83" s="95" t="s">
        <v>516</v>
      </c>
      <c r="C83" s="95" t="s">
        <v>148</v>
      </c>
      <c r="D83" s="95">
        <v>54900</v>
      </c>
      <c r="E83" s="95">
        <v>18200</v>
      </c>
      <c r="F83" s="95">
        <v>20800</v>
      </c>
      <c r="G83" s="95">
        <v>23400</v>
      </c>
      <c r="H83" s="95">
        <v>26000</v>
      </c>
      <c r="I83" s="95">
        <v>28100</v>
      </c>
      <c r="J83" s="95">
        <v>30200</v>
      </c>
      <c r="K83" s="95">
        <v>32250</v>
      </c>
      <c r="L83" s="95">
        <v>34350</v>
      </c>
      <c r="M83" s="95">
        <v>21840</v>
      </c>
      <c r="N83" s="95">
        <v>24960</v>
      </c>
      <c r="O83" s="95">
        <v>28080</v>
      </c>
      <c r="P83" s="95">
        <v>31200</v>
      </c>
      <c r="Q83" s="95">
        <v>33720</v>
      </c>
      <c r="R83" s="95">
        <v>36240</v>
      </c>
      <c r="S83" s="95">
        <v>38700</v>
      </c>
      <c r="T83" s="95">
        <v>41220</v>
      </c>
      <c r="U83" s="95" t="s">
        <v>286</v>
      </c>
      <c r="V83" s="95">
        <v>20500</v>
      </c>
      <c r="W83" s="95">
        <v>23400</v>
      </c>
      <c r="X83" s="95">
        <v>26350</v>
      </c>
      <c r="Y83" s="95">
        <v>29250</v>
      </c>
      <c r="Z83" s="95">
        <v>31600</v>
      </c>
      <c r="AA83" s="95">
        <v>33950</v>
      </c>
      <c r="AB83" s="95">
        <v>36300</v>
      </c>
      <c r="AC83" s="95">
        <v>38650</v>
      </c>
      <c r="AD83" s="95">
        <v>24600</v>
      </c>
      <c r="AE83" s="95">
        <v>28080</v>
      </c>
      <c r="AF83" s="95">
        <v>31620</v>
      </c>
      <c r="AG83" s="95">
        <v>35100</v>
      </c>
      <c r="AH83" s="95">
        <v>37920</v>
      </c>
      <c r="AI83" s="95">
        <v>40740</v>
      </c>
      <c r="AJ83" s="95">
        <v>43560</v>
      </c>
      <c r="AK83" s="95">
        <v>46380</v>
      </c>
      <c r="AL83" s="95" t="s">
        <v>515</v>
      </c>
      <c r="AM83" s="95" t="s">
        <v>288</v>
      </c>
      <c r="AN83" s="95">
        <v>0</v>
      </c>
      <c r="AO83" s="95" t="s">
        <v>516</v>
      </c>
      <c r="AP83" s="95" t="s">
        <v>290</v>
      </c>
      <c r="AQ83" s="95">
        <v>159</v>
      </c>
      <c r="AR83" s="95" t="s">
        <v>516</v>
      </c>
    </row>
    <row r="84" spans="1:44">
      <c r="A84" s="3" t="str">
        <f t="shared" si="1"/>
        <v>1/16/2012 - 12/3/2012Freestone</v>
      </c>
      <c r="B84" s="95" t="s">
        <v>519</v>
      </c>
      <c r="C84" s="95" t="s">
        <v>149</v>
      </c>
      <c r="D84" s="95">
        <v>59800</v>
      </c>
      <c r="E84" s="95">
        <v>19500</v>
      </c>
      <c r="F84" s="95">
        <v>22300</v>
      </c>
      <c r="G84" s="95">
        <v>25100</v>
      </c>
      <c r="H84" s="95">
        <v>27850</v>
      </c>
      <c r="I84" s="95">
        <v>30100</v>
      </c>
      <c r="J84" s="95">
        <v>32350</v>
      </c>
      <c r="K84" s="95">
        <v>34550</v>
      </c>
      <c r="L84" s="95">
        <v>36800</v>
      </c>
      <c r="M84" s="95">
        <v>23400</v>
      </c>
      <c r="N84" s="95">
        <v>26760</v>
      </c>
      <c r="O84" s="95">
        <v>30120</v>
      </c>
      <c r="P84" s="95">
        <v>33420</v>
      </c>
      <c r="Q84" s="95">
        <v>36120</v>
      </c>
      <c r="R84" s="95">
        <v>38820</v>
      </c>
      <c r="S84" s="95">
        <v>41460</v>
      </c>
      <c r="T84" s="95">
        <v>44160</v>
      </c>
      <c r="U84" s="95" t="s">
        <v>286</v>
      </c>
      <c r="V84" s="95">
        <v>20950</v>
      </c>
      <c r="W84" s="95">
        <v>23950</v>
      </c>
      <c r="X84" s="95">
        <v>26950</v>
      </c>
      <c r="Y84" s="95">
        <v>29900</v>
      </c>
      <c r="Z84" s="95">
        <v>32300</v>
      </c>
      <c r="AA84" s="95">
        <v>34700</v>
      </c>
      <c r="AB84" s="95">
        <v>37100</v>
      </c>
      <c r="AC84" s="95">
        <v>39500</v>
      </c>
      <c r="AD84" s="95">
        <v>25140</v>
      </c>
      <c r="AE84" s="95">
        <v>28740</v>
      </c>
      <c r="AF84" s="95">
        <v>32340</v>
      </c>
      <c r="AG84" s="95">
        <v>35880</v>
      </c>
      <c r="AH84" s="95">
        <v>38760</v>
      </c>
      <c r="AI84" s="95">
        <v>41640</v>
      </c>
      <c r="AJ84" s="95">
        <v>44520</v>
      </c>
      <c r="AK84" s="95">
        <v>47400</v>
      </c>
      <c r="AL84" s="95" t="s">
        <v>518</v>
      </c>
      <c r="AM84" s="95" t="s">
        <v>288</v>
      </c>
      <c r="AN84" s="95">
        <v>0</v>
      </c>
      <c r="AO84" s="95" t="s">
        <v>519</v>
      </c>
      <c r="AP84" s="95" t="s">
        <v>290</v>
      </c>
      <c r="AQ84" s="95">
        <v>161</v>
      </c>
      <c r="AR84" s="95" t="s">
        <v>519</v>
      </c>
    </row>
    <row r="85" spans="1:44">
      <c r="A85" s="3" t="str">
        <f t="shared" si="1"/>
        <v>1/16/2012 - 12/3/2012Frio</v>
      </c>
      <c r="B85" s="95" t="s">
        <v>522</v>
      </c>
      <c r="C85" s="95" t="s">
        <v>150</v>
      </c>
      <c r="D85" s="95">
        <v>42800</v>
      </c>
      <c r="E85" s="95">
        <v>17300</v>
      </c>
      <c r="F85" s="95">
        <v>19750</v>
      </c>
      <c r="G85" s="95">
        <v>22200</v>
      </c>
      <c r="H85" s="95">
        <v>24650</v>
      </c>
      <c r="I85" s="95">
        <v>26650</v>
      </c>
      <c r="J85" s="95">
        <v>28600</v>
      </c>
      <c r="K85" s="95">
        <v>30600</v>
      </c>
      <c r="L85" s="95">
        <v>32550</v>
      </c>
      <c r="M85" s="95">
        <v>20760</v>
      </c>
      <c r="N85" s="95">
        <v>23700</v>
      </c>
      <c r="O85" s="95">
        <v>26640</v>
      </c>
      <c r="P85" s="95">
        <v>29580</v>
      </c>
      <c r="Q85" s="95">
        <v>31980</v>
      </c>
      <c r="R85" s="95">
        <v>34320</v>
      </c>
      <c r="S85" s="95">
        <v>36720</v>
      </c>
      <c r="T85" s="95">
        <v>39060</v>
      </c>
      <c r="U85" s="95" t="s">
        <v>286</v>
      </c>
      <c r="V85" s="95">
        <v>20350</v>
      </c>
      <c r="W85" s="95">
        <v>23250</v>
      </c>
      <c r="X85" s="95">
        <v>26150</v>
      </c>
      <c r="Y85" s="95">
        <v>29050</v>
      </c>
      <c r="Z85" s="95">
        <v>31400</v>
      </c>
      <c r="AA85" s="95">
        <v>33700</v>
      </c>
      <c r="AB85" s="95">
        <v>36050</v>
      </c>
      <c r="AC85" s="95">
        <v>38350</v>
      </c>
      <c r="AD85" s="95">
        <v>24420</v>
      </c>
      <c r="AE85" s="95">
        <v>27900</v>
      </c>
      <c r="AF85" s="95">
        <v>31380</v>
      </c>
      <c r="AG85" s="95">
        <v>34860</v>
      </c>
      <c r="AH85" s="95">
        <v>37680</v>
      </c>
      <c r="AI85" s="95">
        <v>40440</v>
      </c>
      <c r="AJ85" s="95">
        <v>43260</v>
      </c>
      <c r="AK85" s="95">
        <v>46020</v>
      </c>
      <c r="AL85" s="95" t="s">
        <v>521</v>
      </c>
      <c r="AM85" s="95" t="s">
        <v>288</v>
      </c>
      <c r="AN85" s="95">
        <v>0</v>
      </c>
      <c r="AO85" s="95" t="s">
        <v>522</v>
      </c>
      <c r="AP85" s="95" t="s">
        <v>290</v>
      </c>
      <c r="AQ85" s="95">
        <v>163</v>
      </c>
      <c r="AR85" s="95" t="s">
        <v>522</v>
      </c>
    </row>
    <row r="86" spans="1:44">
      <c r="A86" s="3" t="str">
        <f t="shared" si="1"/>
        <v>1/16/2012 - 12/3/2012Gaines</v>
      </c>
      <c r="B86" s="95" t="s">
        <v>525</v>
      </c>
      <c r="C86" s="95" t="s">
        <v>151</v>
      </c>
      <c r="D86" s="95">
        <v>56600</v>
      </c>
      <c r="E86" s="95">
        <v>17950</v>
      </c>
      <c r="F86" s="95">
        <v>20500</v>
      </c>
      <c r="G86" s="95">
        <v>23050</v>
      </c>
      <c r="H86" s="95">
        <v>25600</v>
      </c>
      <c r="I86" s="95">
        <v>27650</v>
      </c>
      <c r="J86" s="95">
        <v>29700</v>
      </c>
      <c r="K86" s="95">
        <v>31750</v>
      </c>
      <c r="L86" s="95">
        <v>33800</v>
      </c>
      <c r="M86" s="95">
        <v>21540</v>
      </c>
      <c r="N86" s="95">
        <v>24600</v>
      </c>
      <c r="O86" s="95">
        <v>27660</v>
      </c>
      <c r="P86" s="95">
        <v>30720</v>
      </c>
      <c r="Q86" s="95">
        <v>33180</v>
      </c>
      <c r="R86" s="95">
        <v>35640</v>
      </c>
      <c r="S86" s="95">
        <v>38100</v>
      </c>
      <c r="T86" s="95">
        <v>40560</v>
      </c>
      <c r="U86" s="95" t="s">
        <v>286</v>
      </c>
      <c r="V86" s="95">
        <v>21000</v>
      </c>
      <c r="W86" s="95">
        <v>24000</v>
      </c>
      <c r="X86" s="95">
        <v>27000</v>
      </c>
      <c r="Y86" s="95">
        <v>30000</v>
      </c>
      <c r="Z86" s="95">
        <v>32400</v>
      </c>
      <c r="AA86" s="95">
        <v>34800</v>
      </c>
      <c r="AB86" s="95">
        <v>37200</v>
      </c>
      <c r="AC86" s="95">
        <v>39600</v>
      </c>
      <c r="AD86" s="95">
        <v>25200</v>
      </c>
      <c r="AE86" s="95">
        <v>28800</v>
      </c>
      <c r="AF86" s="95">
        <v>32400</v>
      </c>
      <c r="AG86" s="95">
        <v>36000</v>
      </c>
      <c r="AH86" s="95">
        <v>38880</v>
      </c>
      <c r="AI86" s="95">
        <v>41760</v>
      </c>
      <c r="AJ86" s="95">
        <v>44640</v>
      </c>
      <c r="AK86" s="95">
        <v>47520</v>
      </c>
      <c r="AL86" s="95" t="s">
        <v>524</v>
      </c>
      <c r="AM86" s="95" t="s">
        <v>288</v>
      </c>
      <c r="AN86" s="95">
        <v>0</v>
      </c>
      <c r="AO86" s="95" t="s">
        <v>525</v>
      </c>
      <c r="AP86" s="95" t="s">
        <v>290</v>
      </c>
      <c r="AQ86" s="95">
        <v>165</v>
      </c>
      <c r="AR86" s="95" t="s">
        <v>525</v>
      </c>
    </row>
    <row r="87" spans="1:44">
      <c r="A87" s="3" t="str">
        <f t="shared" si="1"/>
        <v>1/16/2012 - 12/3/2012Galveston</v>
      </c>
      <c r="B87" s="95" t="s">
        <v>527</v>
      </c>
      <c r="C87" s="95" t="s">
        <v>54</v>
      </c>
      <c r="D87" s="95">
        <v>66900</v>
      </c>
      <c r="E87" s="95">
        <v>23450</v>
      </c>
      <c r="F87" s="95">
        <v>26800</v>
      </c>
      <c r="G87" s="95">
        <v>30150</v>
      </c>
      <c r="H87" s="95">
        <v>33450</v>
      </c>
      <c r="I87" s="95">
        <v>36150</v>
      </c>
      <c r="J87" s="95">
        <v>38850</v>
      </c>
      <c r="K87" s="95">
        <v>41500</v>
      </c>
      <c r="L87" s="95">
        <v>44200</v>
      </c>
      <c r="M87" s="95">
        <v>28140</v>
      </c>
      <c r="N87" s="95">
        <v>32160</v>
      </c>
      <c r="O87" s="95">
        <v>36180</v>
      </c>
      <c r="P87" s="95">
        <v>40140</v>
      </c>
      <c r="Q87" s="95">
        <v>43380</v>
      </c>
      <c r="R87" s="95">
        <v>46620</v>
      </c>
      <c r="S87" s="95">
        <v>49800</v>
      </c>
      <c r="T87" s="95">
        <v>53040</v>
      </c>
      <c r="U87" s="95" t="s">
        <v>301</v>
      </c>
      <c r="AL87" s="95" t="s">
        <v>526</v>
      </c>
      <c r="AM87" s="95" t="s">
        <v>288</v>
      </c>
      <c r="AN87" s="95">
        <v>1</v>
      </c>
      <c r="AO87" s="95" t="s">
        <v>527</v>
      </c>
      <c r="AP87" s="95" t="s">
        <v>290</v>
      </c>
      <c r="AQ87" s="95">
        <v>167</v>
      </c>
      <c r="AR87" s="95" t="s">
        <v>527</v>
      </c>
    </row>
    <row r="88" spans="1:44">
      <c r="A88" s="3" t="str">
        <f t="shared" si="1"/>
        <v>1/16/2012 - 12/3/2012Garza</v>
      </c>
      <c r="B88" s="95" t="s">
        <v>530</v>
      </c>
      <c r="C88" s="95" t="s">
        <v>152</v>
      </c>
      <c r="D88" s="95">
        <v>49400</v>
      </c>
      <c r="E88" s="95">
        <v>17300</v>
      </c>
      <c r="F88" s="95">
        <v>19800</v>
      </c>
      <c r="G88" s="95">
        <v>22250</v>
      </c>
      <c r="H88" s="95">
        <v>24700</v>
      </c>
      <c r="I88" s="95">
        <v>26700</v>
      </c>
      <c r="J88" s="95">
        <v>28700</v>
      </c>
      <c r="K88" s="95">
        <v>30650</v>
      </c>
      <c r="L88" s="95">
        <v>32650</v>
      </c>
      <c r="M88" s="95">
        <v>20760</v>
      </c>
      <c r="N88" s="95">
        <v>23760</v>
      </c>
      <c r="O88" s="95">
        <v>26700</v>
      </c>
      <c r="P88" s="95">
        <v>29640</v>
      </c>
      <c r="Q88" s="95">
        <v>32040</v>
      </c>
      <c r="R88" s="95">
        <v>34440</v>
      </c>
      <c r="S88" s="95">
        <v>36780</v>
      </c>
      <c r="T88" s="95">
        <v>39180</v>
      </c>
      <c r="U88" s="95" t="s">
        <v>286</v>
      </c>
      <c r="V88" s="95">
        <v>19950</v>
      </c>
      <c r="W88" s="95">
        <v>22800</v>
      </c>
      <c r="X88" s="95">
        <v>25650</v>
      </c>
      <c r="Y88" s="95">
        <v>28500</v>
      </c>
      <c r="Z88" s="95">
        <v>30800</v>
      </c>
      <c r="AA88" s="95">
        <v>33100</v>
      </c>
      <c r="AB88" s="95">
        <v>35350</v>
      </c>
      <c r="AC88" s="95">
        <v>37650</v>
      </c>
      <c r="AD88" s="95">
        <v>23940</v>
      </c>
      <c r="AE88" s="95">
        <v>27360</v>
      </c>
      <c r="AF88" s="95">
        <v>30780</v>
      </c>
      <c r="AG88" s="95">
        <v>34200</v>
      </c>
      <c r="AH88" s="95">
        <v>36960</v>
      </c>
      <c r="AI88" s="95">
        <v>39720</v>
      </c>
      <c r="AJ88" s="95">
        <v>42420</v>
      </c>
      <c r="AK88" s="95">
        <v>45180</v>
      </c>
      <c r="AL88" s="95" t="s">
        <v>529</v>
      </c>
      <c r="AM88" s="95" t="s">
        <v>288</v>
      </c>
      <c r="AN88" s="95">
        <v>0</v>
      </c>
      <c r="AO88" s="95" t="s">
        <v>530</v>
      </c>
      <c r="AP88" s="95" t="s">
        <v>290</v>
      </c>
      <c r="AQ88" s="95">
        <v>169</v>
      </c>
      <c r="AR88" s="95" t="s">
        <v>530</v>
      </c>
    </row>
    <row r="89" spans="1:44">
      <c r="A89" s="3" t="str">
        <f t="shared" si="1"/>
        <v>1/16/2012 - 12/3/2012Gillespie</v>
      </c>
      <c r="B89" s="95" t="s">
        <v>533</v>
      </c>
      <c r="C89" s="95" t="s">
        <v>153</v>
      </c>
      <c r="D89" s="95">
        <v>63700</v>
      </c>
      <c r="E89" s="95">
        <v>22300</v>
      </c>
      <c r="F89" s="95">
        <v>25500</v>
      </c>
      <c r="G89" s="95">
        <v>28700</v>
      </c>
      <c r="H89" s="95">
        <v>31850</v>
      </c>
      <c r="I89" s="95">
        <v>34400</v>
      </c>
      <c r="J89" s="95">
        <v>36950</v>
      </c>
      <c r="K89" s="95">
        <v>39500</v>
      </c>
      <c r="L89" s="95">
        <v>42050</v>
      </c>
      <c r="M89" s="95">
        <v>26760</v>
      </c>
      <c r="N89" s="95">
        <v>30600</v>
      </c>
      <c r="O89" s="95">
        <v>34440</v>
      </c>
      <c r="P89" s="95">
        <v>38220</v>
      </c>
      <c r="Q89" s="95">
        <v>41280</v>
      </c>
      <c r="R89" s="95">
        <v>44340</v>
      </c>
      <c r="S89" s="95">
        <v>47400</v>
      </c>
      <c r="T89" s="95">
        <v>50460</v>
      </c>
      <c r="U89" s="95" t="s">
        <v>301</v>
      </c>
      <c r="AL89" s="95" t="s">
        <v>532</v>
      </c>
      <c r="AM89" s="95" t="s">
        <v>288</v>
      </c>
      <c r="AN89" s="95">
        <v>0</v>
      </c>
      <c r="AO89" s="95" t="s">
        <v>533</v>
      </c>
      <c r="AP89" s="95" t="s">
        <v>290</v>
      </c>
      <c r="AQ89" s="95">
        <v>171</v>
      </c>
      <c r="AR89" s="95" t="s">
        <v>533</v>
      </c>
    </row>
    <row r="90" spans="1:44">
      <c r="A90" s="3" t="str">
        <f t="shared" si="1"/>
        <v>1/16/2012 - 12/3/2012Glasscock</v>
      </c>
      <c r="B90" s="95" t="s">
        <v>536</v>
      </c>
      <c r="C90" s="95" t="s">
        <v>154</v>
      </c>
      <c r="D90" s="95">
        <v>63300</v>
      </c>
      <c r="E90" s="95">
        <v>20950</v>
      </c>
      <c r="F90" s="95">
        <v>23950</v>
      </c>
      <c r="G90" s="95">
        <v>26950</v>
      </c>
      <c r="H90" s="95">
        <v>29900</v>
      </c>
      <c r="I90" s="95">
        <v>32300</v>
      </c>
      <c r="J90" s="95">
        <v>34700</v>
      </c>
      <c r="K90" s="95">
        <v>37100</v>
      </c>
      <c r="L90" s="95">
        <v>39500</v>
      </c>
      <c r="M90" s="95">
        <v>25140</v>
      </c>
      <c r="N90" s="95">
        <v>28740</v>
      </c>
      <c r="O90" s="95">
        <v>32340</v>
      </c>
      <c r="P90" s="95">
        <v>35880</v>
      </c>
      <c r="Q90" s="95">
        <v>38760</v>
      </c>
      <c r="R90" s="95">
        <v>41640</v>
      </c>
      <c r="S90" s="95">
        <v>44520</v>
      </c>
      <c r="T90" s="95">
        <v>47400</v>
      </c>
      <c r="U90" s="95" t="s">
        <v>286</v>
      </c>
      <c r="V90" s="95">
        <v>22200</v>
      </c>
      <c r="W90" s="95">
        <v>25350</v>
      </c>
      <c r="X90" s="95">
        <v>28500</v>
      </c>
      <c r="Y90" s="95">
        <v>31650</v>
      </c>
      <c r="Z90" s="95">
        <v>34200</v>
      </c>
      <c r="AA90" s="95">
        <v>36750</v>
      </c>
      <c r="AB90" s="95">
        <v>39250</v>
      </c>
      <c r="AC90" s="95">
        <v>41800</v>
      </c>
      <c r="AD90" s="95">
        <v>26640</v>
      </c>
      <c r="AE90" s="95">
        <v>30420</v>
      </c>
      <c r="AF90" s="95">
        <v>34200</v>
      </c>
      <c r="AG90" s="95">
        <v>37980</v>
      </c>
      <c r="AH90" s="95">
        <v>41040</v>
      </c>
      <c r="AI90" s="95">
        <v>44100</v>
      </c>
      <c r="AJ90" s="95">
        <v>47100</v>
      </c>
      <c r="AK90" s="95">
        <v>50160</v>
      </c>
      <c r="AL90" s="95" t="s">
        <v>535</v>
      </c>
      <c r="AM90" s="95" t="s">
        <v>288</v>
      </c>
      <c r="AN90" s="95">
        <v>0</v>
      </c>
      <c r="AO90" s="95" t="s">
        <v>536</v>
      </c>
      <c r="AP90" s="95" t="s">
        <v>290</v>
      </c>
      <c r="AQ90" s="95">
        <v>173</v>
      </c>
      <c r="AR90" s="95" t="s">
        <v>536</v>
      </c>
    </row>
    <row r="91" spans="1:44">
      <c r="A91" s="3" t="str">
        <f t="shared" si="1"/>
        <v>1/16/2012 - 12/3/2012Goliad</v>
      </c>
      <c r="B91" s="95" t="s">
        <v>539</v>
      </c>
      <c r="C91" s="95" t="s">
        <v>88</v>
      </c>
      <c r="D91" s="95">
        <v>56700</v>
      </c>
      <c r="E91" s="95">
        <v>19850</v>
      </c>
      <c r="F91" s="95">
        <v>22700</v>
      </c>
      <c r="G91" s="95">
        <v>25550</v>
      </c>
      <c r="H91" s="95">
        <v>28350</v>
      </c>
      <c r="I91" s="95">
        <v>30650</v>
      </c>
      <c r="J91" s="95">
        <v>32900</v>
      </c>
      <c r="K91" s="95">
        <v>35200</v>
      </c>
      <c r="L91" s="95">
        <v>37450</v>
      </c>
      <c r="M91" s="95">
        <v>23820</v>
      </c>
      <c r="N91" s="95">
        <v>27240</v>
      </c>
      <c r="O91" s="95">
        <v>30660</v>
      </c>
      <c r="P91" s="95">
        <v>34020</v>
      </c>
      <c r="Q91" s="95">
        <v>36780</v>
      </c>
      <c r="R91" s="95">
        <v>39480</v>
      </c>
      <c r="S91" s="95">
        <v>42240</v>
      </c>
      <c r="T91" s="95">
        <v>44940</v>
      </c>
      <c r="U91" s="95" t="s">
        <v>286</v>
      </c>
      <c r="V91" s="95">
        <v>20750</v>
      </c>
      <c r="W91" s="95">
        <v>23700</v>
      </c>
      <c r="X91" s="95">
        <v>26650</v>
      </c>
      <c r="Y91" s="95">
        <v>29600</v>
      </c>
      <c r="Z91" s="95">
        <v>32000</v>
      </c>
      <c r="AA91" s="95">
        <v>34350</v>
      </c>
      <c r="AB91" s="95">
        <v>36750</v>
      </c>
      <c r="AC91" s="95">
        <v>39100</v>
      </c>
      <c r="AD91" s="95">
        <v>24900</v>
      </c>
      <c r="AE91" s="95">
        <v>28440</v>
      </c>
      <c r="AF91" s="95">
        <v>31980</v>
      </c>
      <c r="AG91" s="95">
        <v>35520</v>
      </c>
      <c r="AH91" s="95">
        <v>38400</v>
      </c>
      <c r="AI91" s="95">
        <v>41220</v>
      </c>
      <c r="AJ91" s="95">
        <v>44100</v>
      </c>
      <c r="AK91" s="95">
        <v>46920</v>
      </c>
      <c r="AL91" s="95" t="s">
        <v>538</v>
      </c>
      <c r="AM91" s="95" t="s">
        <v>288</v>
      </c>
      <c r="AN91" s="95">
        <v>1</v>
      </c>
      <c r="AO91" s="95" t="s">
        <v>539</v>
      </c>
      <c r="AP91" s="95" t="s">
        <v>290</v>
      </c>
      <c r="AQ91" s="95">
        <v>175</v>
      </c>
      <c r="AR91" s="95" t="s">
        <v>539</v>
      </c>
    </row>
    <row r="92" spans="1:44">
      <c r="A92" s="3" t="str">
        <f t="shared" si="1"/>
        <v>1/16/2012 - 12/3/2012Gonzales</v>
      </c>
      <c r="B92" s="95" t="s">
        <v>542</v>
      </c>
      <c r="C92" s="95" t="s">
        <v>155</v>
      </c>
      <c r="D92" s="95">
        <v>47600</v>
      </c>
      <c r="E92" s="95">
        <v>17300</v>
      </c>
      <c r="F92" s="95">
        <v>19750</v>
      </c>
      <c r="G92" s="95">
        <v>22200</v>
      </c>
      <c r="H92" s="95">
        <v>24650</v>
      </c>
      <c r="I92" s="95">
        <v>26650</v>
      </c>
      <c r="J92" s="95">
        <v>28600</v>
      </c>
      <c r="K92" s="95">
        <v>30600</v>
      </c>
      <c r="L92" s="95">
        <v>32550</v>
      </c>
      <c r="M92" s="95">
        <v>20760</v>
      </c>
      <c r="N92" s="95">
        <v>23700</v>
      </c>
      <c r="O92" s="95">
        <v>26640</v>
      </c>
      <c r="P92" s="95">
        <v>29580</v>
      </c>
      <c r="Q92" s="95">
        <v>31980</v>
      </c>
      <c r="R92" s="95">
        <v>34320</v>
      </c>
      <c r="S92" s="95">
        <v>36720</v>
      </c>
      <c r="T92" s="95">
        <v>39060</v>
      </c>
      <c r="U92" s="95" t="s">
        <v>301</v>
      </c>
      <c r="AL92" s="95" t="s">
        <v>541</v>
      </c>
      <c r="AM92" s="95" t="s">
        <v>288</v>
      </c>
      <c r="AN92" s="95">
        <v>0</v>
      </c>
      <c r="AO92" s="95" t="s">
        <v>542</v>
      </c>
      <c r="AP92" s="95" t="s">
        <v>290</v>
      </c>
      <c r="AQ92" s="95">
        <v>177</v>
      </c>
      <c r="AR92" s="95" t="s">
        <v>542</v>
      </c>
    </row>
    <row r="93" spans="1:44">
      <c r="A93" s="3" t="str">
        <f t="shared" si="1"/>
        <v>1/16/2012 - 12/3/2012Gray</v>
      </c>
      <c r="B93" s="95" t="s">
        <v>545</v>
      </c>
      <c r="C93" s="95" t="s">
        <v>156</v>
      </c>
      <c r="D93" s="95">
        <v>50200</v>
      </c>
      <c r="E93" s="95">
        <v>17600</v>
      </c>
      <c r="F93" s="95">
        <v>20100</v>
      </c>
      <c r="G93" s="95">
        <v>22600</v>
      </c>
      <c r="H93" s="95">
        <v>25100</v>
      </c>
      <c r="I93" s="95">
        <v>27150</v>
      </c>
      <c r="J93" s="95">
        <v>29150</v>
      </c>
      <c r="K93" s="95">
        <v>31150</v>
      </c>
      <c r="L93" s="95">
        <v>33150</v>
      </c>
      <c r="M93" s="95">
        <v>21120</v>
      </c>
      <c r="N93" s="95">
        <v>24120</v>
      </c>
      <c r="O93" s="95">
        <v>27120</v>
      </c>
      <c r="P93" s="95">
        <v>30120</v>
      </c>
      <c r="Q93" s="95">
        <v>32580</v>
      </c>
      <c r="R93" s="95">
        <v>34980</v>
      </c>
      <c r="S93" s="95">
        <v>37380</v>
      </c>
      <c r="T93" s="95">
        <v>39780</v>
      </c>
      <c r="U93" s="95" t="s">
        <v>301</v>
      </c>
      <c r="AL93" s="95" t="s">
        <v>544</v>
      </c>
      <c r="AM93" s="95" t="s">
        <v>288</v>
      </c>
      <c r="AN93" s="95">
        <v>0</v>
      </c>
      <c r="AO93" s="95" t="s">
        <v>545</v>
      </c>
      <c r="AP93" s="95" t="s">
        <v>290</v>
      </c>
      <c r="AQ93" s="95">
        <v>179</v>
      </c>
      <c r="AR93" s="95" t="s">
        <v>545</v>
      </c>
    </row>
    <row r="94" spans="1:44">
      <c r="A94" s="3" t="str">
        <f t="shared" si="1"/>
        <v>1/16/2012 - 12/3/2012Grayson</v>
      </c>
      <c r="B94" s="95" t="s">
        <v>548</v>
      </c>
      <c r="C94" s="95" t="s">
        <v>83</v>
      </c>
      <c r="D94" s="95">
        <v>59800</v>
      </c>
      <c r="E94" s="95">
        <v>20950</v>
      </c>
      <c r="F94" s="95">
        <v>23950</v>
      </c>
      <c r="G94" s="95">
        <v>26950</v>
      </c>
      <c r="H94" s="95">
        <v>29900</v>
      </c>
      <c r="I94" s="95">
        <v>32300</v>
      </c>
      <c r="J94" s="95">
        <v>34700</v>
      </c>
      <c r="K94" s="95">
        <v>37100</v>
      </c>
      <c r="L94" s="95">
        <v>39500</v>
      </c>
      <c r="M94" s="95">
        <v>25140</v>
      </c>
      <c r="N94" s="95">
        <v>28740</v>
      </c>
      <c r="O94" s="95">
        <v>32340</v>
      </c>
      <c r="P94" s="95">
        <v>35880</v>
      </c>
      <c r="Q94" s="95">
        <v>38760</v>
      </c>
      <c r="R94" s="95">
        <v>41640</v>
      </c>
      <c r="S94" s="95">
        <v>44520</v>
      </c>
      <c r="T94" s="95">
        <v>47400</v>
      </c>
      <c r="U94" s="95" t="s">
        <v>301</v>
      </c>
      <c r="AL94" s="95" t="s">
        <v>547</v>
      </c>
      <c r="AM94" s="95" t="s">
        <v>288</v>
      </c>
      <c r="AN94" s="95">
        <v>1</v>
      </c>
      <c r="AO94" s="95" t="s">
        <v>548</v>
      </c>
      <c r="AP94" s="95" t="s">
        <v>290</v>
      </c>
      <c r="AQ94" s="95">
        <v>181</v>
      </c>
      <c r="AR94" s="95" t="s">
        <v>548</v>
      </c>
    </row>
    <row r="95" spans="1:44">
      <c r="A95" s="3" t="str">
        <f t="shared" si="1"/>
        <v>1/16/2012 - 12/3/2012Gregg</v>
      </c>
      <c r="B95" s="95" t="s">
        <v>551</v>
      </c>
      <c r="C95" s="95" t="s">
        <v>66</v>
      </c>
      <c r="D95" s="95">
        <v>56400</v>
      </c>
      <c r="E95" s="95">
        <v>19750</v>
      </c>
      <c r="F95" s="95">
        <v>22600</v>
      </c>
      <c r="G95" s="95">
        <v>25400</v>
      </c>
      <c r="H95" s="95">
        <v>28200</v>
      </c>
      <c r="I95" s="95">
        <v>30500</v>
      </c>
      <c r="J95" s="95">
        <v>32750</v>
      </c>
      <c r="K95" s="95">
        <v>35000</v>
      </c>
      <c r="L95" s="95">
        <v>37250</v>
      </c>
      <c r="M95" s="95">
        <v>23700</v>
      </c>
      <c r="N95" s="95">
        <v>27120</v>
      </c>
      <c r="O95" s="95">
        <v>30480</v>
      </c>
      <c r="P95" s="95">
        <v>33840</v>
      </c>
      <c r="Q95" s="95">
        <v>36600</v>
      </c>
      <c r="R95" s="95">
        <v>39300</v>
      </c>
      <c r="S95" s="95">
        <v>42000</v>
      </c>
      <c r="T95" s="95">
        <v>44700</v>
      </c>
      <c r="U95" s="95" t="s">
        <v>301</v>
      </c>
      <c r="AL95" s="95" t="s">
        <v>550</v>
      </c>
      <c r="AM95" s="95" t="s">
        <v>288</v>
      </c>
      <c r="AN95" s="95">
        <v>1</v>
      </c>
      <c r="AO95" s="95" t="s">
        <v>551</v>
      </c>
      <c r="AP95" s="95" t="s">
        <v>290</v>
      </c>
      <c r="AQ95" s="95">
        <v>183</v>
      </c>
      <c r="AR95" s="95" t="s">
        <v>551</v>
      </c>
    </row>
    <row r="96" spans="1:44">
      <c r="A96" s="3" t="str">
        <f t="shared" si="1"/>
        <v>1/16/2012 - 12/3/2012Grimes</v>
      </c>
      <c r="B96" s="95" t="s">
        <v>554</v>
      </c>
      <c r="C96" s="95" t="s">
        <v>157</v>
      </c>
      <c r="D96" s="95">
        <v>54500</v>
      </c>
      <c r="E96" s="95">
        <v>18700</v>
      </c>
      <c r="F96" s="95">
        <v>21400</v>
      </c>
      <c r="G96" s="95">
        <v>24050</v>
      </c>
      <c r="H96" s="95">
        <v>26700</v>
      </c>
      <c r="I96" s="95">
        <v>28850</v>
      </c>
      <c r="J96" s="95">
        <v>31000</v>
      </c>
      <c r="K96" s="95">
        <v>33150</v>
      </c>
      <c r="L96" s="95">
        <v>35250</v>
      </c>
      <c r="M96" s="95">
        <v>22440</v>
      </c>
      <c r="N96" s="95">
        <v>25680</v>
      </c>
      <c r="O96" s="95">
        <v>28860</v>
      </c>
      <c r="P96" s="95">
        <v>32040</v>
      </c>
      <c r="Q96" s="95">
        <v>34620</v>
      </c>
      <c r="R96" s="95">
        <v>37200</v>
      </c>
      <c r="S96" s="95">
        <v>39780</v>
      </c>
      <c r="T96" s="95">
        <v>42300</v>
      </c>
      <c r="U96" s="95" t="s">
        <v>286</v>
      </c>
      <c r="V96" s="95">
        <v>19100</v>
      </c>
      <c r="W96" s="95">
        <v>21800</v>
      </c>
      <c r="X96" s="95">
        <v>24550</v>
      </c>
      <c r="Y96" s="95">
        <v>27250</v>
      </c>
      <c r="Z96" s="95">
        <v>29450</v>
      </c>
      <c r="AA96" s="95">
        <v>31650</v>
      </c>
      <c r="AB96" s="95">
        <v>33800</v>
      </c>
      <c r="AC96" s="95">
        <v>36000</v>
      </c>
      <c r="AD96" s="95">
        <v>22920</v>
      </c>
      <c r="AE96" s="95">
        <v>26160</v>
      </c>
      <c r="AF96" s="95">
        <v>29460</v>
      </c>
      <c r="AG96" s="95">
        <v>32700</v>
      </c>
      <c r="AH96" s="95">
        <v>35340</v>
      </c>
      <c r="AI96" s="95">
        <v>37980</v>
      </c>
      <c r="AJ96" s="95">
        <v>40560</v>
      </c>
      <c r="AK96" s="95">
        <v>43200</v>
      </c>
      <c r="AL96" s="95" t="s">
        <v>553</v>
      </c>
      <c r="AM96" s="95" t="s">
        <v>288</v>
      </c>
      <c r="AN96" s="95">
        <v>0</v>
      </c>
      <c r="AO96" s="95" t="s">
        <v>554</v>
      </c>
      <c r="AP96" s="95" t="s">
        <v>290</v>
      </c>
      <c r="AQ96" s="95">
        <v>185</v>
      </c>
      <c r="AR96" s="95" t="s">
        <v>554</v>
      </c>
    </row>
    <row r="97" spans="1:44">
      <c r="A97" s="3" t="str">
        <f t="shared" si="1"/>
        <v>1/16/2012 - 12/3/2012Guadalupe</v>
      </c>
      <c r="B97" s="95" t="s">
        <v>556</v>
      </c>
      <c r="C97" s="95" t="s">
        <v>81</v>
      </c>
      <c r="D97" s="95">
        <v>60800</v>
      </c>
      <c r="E97" s="95">
        <v>21300</v>
      </c>
      <c r="F97" s="95">
        <v>24350</v>
      </c>
      <c r="G97" s="95">
        <v>27400</v>
      </c>
      <c r="H97" s="95">
        <v>30400</v>
      </c>
      <c r="I97" s="95">
        <v>32850</v>
      </c>
      <c r="J97" s="95">
        <v>35300</v>
      </c>
      <c r="K97" s="95">
        <v>37700</v>
      </c>
      <c r="L97" s="95">
        <v>40150</v>
      </c>
      <c r="M97" s="95">
        <v>25560</v>
      </c>
      <c r="N97" s="95">
        <v>29220</v>
      </c>
      <c r="O97" s="95">
        <v>32880</v>
      </c>
      <c r="P97" s="95">
        <v>36480</v>
      </c>
      <c r="Q97" s="95">
        <v>39420</v>
      </c>
      <c r="R97" s="95">
        <v>42360</v>
      </c>
      <c r="S97" s="95">
        <v>45240</v>
      </c>
      <c r="T97" s="95">
        <v>48180</v>
      </c>
      <c r="U97" s="95" t="s">
        <v>301</v>
      </c>
      <c r="AL97" s="95" t="s">
        <v>555</v>
      </c>
      <c r="AM97" s="95" t="s">
        <v>288</v>
      </c>
      <c r="AN97" s="95">
        <v>1</v>
      </c>
      <c r="AO97" s="95" t="s">
        <v>556</v>
      </c>
      <c r="AP97" s="95" t="s">
        <v>290</v>
      </c>
      <c r="AQ97" s="95">
        <v>187</v>
      </c>
      <c r="AR97" s="95" t="s">
        <v>556</v>
      </c>
    </row>
    <row r="98" spans="1:44">
      <c r="A98" s="3" t="str">
        <f t="shared" si="1"/>
        <v>1/16/2012 - 12/3/2012Hale</v>
      </c>
      <c r="B98" s="95" t="s">
        <v>559</v>
      </c>
      <c r="C98" s="95" t="s">
        <v>158</v>
      </c>
      <c r="D98" s="95">
        <v>43800</v>
      </c>
      <c r="E98" s="95">
        <v>17300</v>
      </c>
      <c r="F98" s="95">
        <v>19750</v>
      </c>
      <c r="G98" s="95">
        <v>22200</v>
      </c>
      <c r="H98" s="95">
        <v>24650</v>
      </c>
      <c r="I98" s="95">
        <v>26650</v>
      </c>
      <c r="J98" s="95">
        <v>28600</v>
      </c>
      <c r="K98" s="95">
        <v>30600</v>
      </c>
      <c r="L98" s="95">
        <v>32550</v>
      </c>
      <c r="M98" s="95">
        <v>20760</v>
      </c>
      <c r="N98" s="95">
        <v>23700</v>
      </c>
      <c r="O98" s="95">
        <v>26640</v>
      </c>
      <c r="P98" s="95">
        <v>29580</v>
      </c>
      <c r="Q98" s="95">
        <v>31980</v>
      </c>
      <c r="R98" s="95">
        <v>34320</v>
      </c>
      <c r="S98" s="95">
        <v>36720</v>
      </c>
      <c r="T98" s="95">
        <v>39060</v>
      </c>
      <c r="U98" s="95" t="s">
        <v>301</v>
      </c>
      <c r="AL98" s="95" t="s">
        <v>558</v>
      </c>
      <c r="AM98" s="95" t="s">
        <v>288</v>
      </c>
      <c r="AN98" s="95">
        <v>0</v>
      </c>
      <c r="AO98" s="95" t="s">
        <v>559</v>
      </c>
      <c r="AP98" s="95" t="s">
        <v>290</v>
      </c>
      <c r="AQ98" s="95">
        <v>189</v>
      </c>
      <c r="AR98" s="95" t="s">
        <v>559</v>
      </c>
    </row>
    <row r="99" spans="1:44">
      <c r="A99" s="3" t="str">
        <f t="shared" si="1"/>
        <v>1/16/2012 - 12/3/2012Hall</v>
      </c>
      <c r="B99" s="95" t="s">
        <v>562</v>
      </c>
      <c r="C99" s="95" t="s">
        <v>159</v>
      </c>
      <c r="D99" s="95">
        <v>36200</v>
      </c>
      <c r="E99" s="95">
        <v>17300</v>
      </c>
      <c r="F99" s="95">
        <v>19750</v>
      </c>
      <c r="G99" s="95">
        <v>22200</v>
      </c>
      <c r="H99" s="95">
        <v>24650</v>
      </c>
      <c r="I99" s="95">
        <v>26650</v>
      </c>
      <c r="J99" s="95">
        <v>28600</v>
      </c>
      <c r="K99" s="95">
        <v>30600</v>
      </c>
      <c r="L99" s="95">
        <v>32550</v>
      </c>
      <c r="M99" s="95">
        <v>20760</v>
      </c>
      <c r="N99" s="95">
        <v>23700</v>
      </c>
      <c r="O99" s="95">
        <v>26640</v>
      </c>
      <c r="P99" s="95">
        <v>29580</v>
      </c>
      <c r="Q99" s="95">
        <v>31980</v>
      </c>
      <c r="R99" s="95">
        <v>34320</v>
      </c>
      <c r="S99" s="95">
        <v>36720</v>
      </c>
      <c r="T99" s="95">
        <v>39060</v>
      </c>
      <c r="U99" s="95" t="s">
        <v>301</v>
      </c>
      <c r="AL99" s="95" t="s">
        <v>561</v>
      </c>
      <c r="AM99" s="95" t="s">
        <v>288</v>
      </c>
      <c r="AN99" s="95">
        <v>0</v>
      </c>
      <c r="AO99" s="95" t="s">
        <v>562</v>
      </c>
      <c r="AP99" s="95" t="s">
        <v>290</v>
      </c>
      <c r="AQ99" s="95">
        <v>191</v>
      </c>
      <c r="AR99" s="95" t="s">
        <v>562</v>
      </c>
    </row>
    <row r="100" spans="1:44">
      <c r="A100" s="3" t="str">
        <f t="shared" si="1"/>
        <v>1/16/2012 - 12/3/2012Hamilton</v>
      </c>
      <c r="B100" s="95" t="s">
        <v>565</v>
      </c>
      <c r="C100" s="95" t="s">
        <v>160</v>
      </c>
      <c r="D100" s="95">
        <v>51800</v>
      </c>
      <c r="E100" s="95">
        <v>18150</v>
      </c>
      <c r="F100" s="95">
        <v>20750</v>
      </c>
      <c r="G100" s="95">
        <v>23350</v>
      </c>
      <c r="H100" s="95">
        <v>25900</v>
      </c>
      <c r="I100" s="95">
        <v>28000</v>
      </c>
      <c r="J100" s="95">
        <v>30050</v>
      </c>
      <c r="K100" s="95">
        <v>32150</v>
      </c>
      <c r="L100" s="95">
        <v>34200</v>
      </c>
      <c r="M100" s="95">
        <v>21780</v>
      </c>
      <c r="N100" s="95">
        <v>24900</v>
      </c>
      <c r="O100" s="95">
        <v>28020</v>
      </c>
      <c r="P100" s="95">
        <v>31080</v>
      </c>
      <c r="Q100" s="95">
        <v>33600</v>
      </c>
      <c r="R100" s="95">
        <v>36060</v>
      </c>
      <c r="S100" s="95">
        <v>38580</v>
      </c>
      <c r="T100" s="95">
        <v>41040</v>
      </c>
      <c r="U100" s="95" t="s">
        <v>301</v>
      </c>
      <c r="AL100" s="95" t="s">
        <v>564</v>
      </c>
      <c r="AM100" s="95" t="s">
        <v>288</v>
      </c>
      <c r="AN100" s="95">
        <v>0</v>
      </c>
      <c r="AO100" s="95" t="s">
        <v>565</v>
      </c>
      <c r="AP100" s="95" t="s">
        <v>290</v>
      </c>
      <c r="AQ100" s="95">
        <v>193</v>
      </c>
      <c r="AR100" s="95" t="s">
        <v>565</v>
      </c>
    </row>
    <row r="101" spans="1:44">
      <c r="A101" s="3" t="str">
        <f t="shared" si="1"/>
        <v>1/16/2012 - 12/3/2012Hansford</v>
      </c>
      <c r="B101" s="95" t="s">
        <v>568</v>
      </c>
      <c r="C101" s="95" t="s">
        <v>161</v>
      </c>
      <c r="D101" s="95">
        <v>55500</v>
      </c>
      <c r="E101" s="95">
        <v>19450</v>
      </c>
      <c r="F101" s="95">
        <v>22200</v>
      </c>
      <c r="G101" s="95">
        <v>25000</v>
      </c>
      <c r="H101" s="95">
        <v>27750</v>
      </c>
      <c r="I101" s="95">
        <v>30000</v>
      </c>
      <c r="J101" s="95">
        <v>32200</v>
      </c>
      <c r="K101" s="95">
        <v>34450</v>
      </c>
      <c r="L101" s="95">
        <v>36650</v>
      </c>
      <c r="M101" s="95">
        <v>23340</v>
      </c>
      <c r="N101" s="95">
        <v>26640</v>
      </c>
      <c r="O101" s="95">
        <v>30000</v>
      </c>
      <c r="P101" s="95">
        <v>33300</v>
      </c>
      <c r="Q101" s="95">
        <v>36000</v>
      </c>
      <c r="R101" s="95">
        <v>38640</v>
      </c>
      <c r="S101" s="95">
        <v>41340</v>
      </c>
      <c r="T101" s="95">
        <v>43980</v>
      </c>
      <c r="U101" s="95" t="s">
        <v>301</v>
      </c>
      <c r="AL101" s="95" t="s">
        <v>567</v>
      </c>
      <c r="AM101" s="95" t="s">
        <v>288</v>
      </c>
      <c r="AN101" s="95">
        <v>0</v>
      </c>
      <c r="AO101" s="95" t="s">
        <v>568</v>
      </c>
      <c r="AP101" s="95" t="s">
        <v>290</v>
      </c>
      <c r="AQ101" s="95">
        <v>195</v>
      </c>
      <c r="AR101" s="95" t="s">
        <v>568</v>
      </c>
    </row>
    <row r="102" spans="1:44">
      <c r="A102" s="3" t="str">
        <f t="shared" si="1"/>
        <v>1/16/2012 - 12/3/2012Hardeman</v>
      </c>
      <c r="B102" s="95" t="s">
        <v>571</v>
      </c>
      <c r="C102" s="95" t="s">
        <v>162</v>
      </c>
      <c r="D102" s="95">
        <v>46600</v>
      </c>
      <c r="E102" s="95">
        <v>17300</v>
      </c>
      <c r="F102" s="95">
        <v>19750</v>
      </c>
      <c r="G102" s="95">
        <v>22200</v>
      </c>
      <c r="H102" s="95">
        <v>24650</v>
      </c>
      <c r="I102" s="95">
        <v>26650</v>
      </c>
      <c r="J102" s="95">
        <v>28600</v>
      </c>
      <c r="K102" s="95">
        <v>30600</v>
      </c>
      <c r="L102" s="95">
        <v>32550</v>
      </c>
      <c r="M102" s="95">
        <v>20760</v>
      </c>
      <c r="N102" s="95">
        <v>23700</v>
      </c>
      <c r="O102" s="95">
        <v>26640</v>
      </c>
      <c r="P102" s="95">
        <v>29580</v>
      </c>
      <c r="Q102" s="95">
        <v>31980</v>
      </c>
      <c r="R102" s="95">
        <v>34320</v>
      </c>
      <c r="S102" s="95">
        <v>36720</v>
      </c>
      <c r="T102" s="95">
        <v>39060</v>
      </c>
      <c r="U102" s="95" t="s">
        <v>286</v>
      </c>
      <c r="V102" s="95">
        <v>17850</v>
      </c>
      <c r="W102" s="95">
        <v>20400</v>
      </c>
      <c r="X102" s="95">
        <v>22950</v>
      </c>
      <c r="Y102" s="95">
        <v>25450</v>
      </c>
      <c r="Z102" s="95">
        <v>27500</v>
      </c>
      <c r="AA102" s="95">
        <v>29550</v>
      </c>
      <c r="AB102" s="95">
        <v>31600</v>
      </c>
      <c r="AC102" s="95">
        <v>33600</v>
      </c>
      <c r="AD102" s="95">
        <v>21420</v>
      </c>
      <c r="AE102" s="95">
        <v>24480</v>
      </c>
      <c r="AF102" s="95">
        <v>27540</v>
      </c>
      <c r="AG102" s="95">
        <v>30540</v>
      </c>
      <c r="AH102" s="95">
        <v>33000</v>
      </c>
      <c r="AI102" s="95">
        <v>35460</v>
      </c>
      <c r="AJ102" s="95">
        <v>37920</v>
      </c>
      <c r="AK102" s="95">
        <v>40320</v>
      </c>
      <c r="AL102" s="95" t="s">
        <v>570</v>
      </c>
      <c r="AM102" s="95" t="s">
        <v>288</v>
      </c>
      <c r="AN102" s="95">
        <v>0</v>
      </c>
      <c r="AO102" s="95" t="s">
        <v>571</v>
      </c>
      <c r="AP102" s="95" t="s">
        <v>290</v>
      </c>
      <c r="AQ102" s="95">
        <v>197</v>
      </c>
      <c r="AR102" s="95" t="s">
        <v>571</v>
      </c>
    </row>
    <row r="103" spans="1:44">
      <c r="A103" s="3" t="str">
        <f t="shared" si="1"/>
        <v>1/16/2012 - 12/3/2012Hardin</v>
      </c>
      <c r="B103" s="95" t="s">
        <v>574</v>
      </c>
      <c r="C103" s="95" t="s">
        <v>30</v>
      </c>
      <c r="D103" s="95">
        <v>57500</v>
      </c>
      <c r="E103" s="95">
        <v>20150</v>
      </c>
      <c r="F103" s="95">
        <v>23000</v>
      </c>
      <c r="G103" s="95">
        <v>25900</v>
      </c>
      <c r="H103" s="95">
        <v>28750</v>
      </c>
      <c r="I103" s="95">
        <v>31050</v>
      </c>
      <c r="J103" s="95">
        <v>33350</v>
      </c>
      <c r="K103" s="95">
        <v>35650</v>
      </c>
      <c r="L103" s="95">
        <v>37950</v>
      </c>
      <c r="M103" s="95">
        <v>24180</v>
      </c>
      <c r="N103" s="95">
        <v>27600</v>
      </c>
      <c r="O103" s="95">
        <v>31080</v>
      </c>
      <c r="P103" s="95">
        <v>34500</v>
      </c>
      <c r="Q103" s="95">
        <v>37260</v>
      </c>
      <c r="R103" s="95">
        <v>40020</v>
      </c>
      <c r="S103" s="95">
        <v>42780</v>
      </c>
      <c r="T103" s="95">
        <v>45540</v>
      </c>
      <c r="U103" s="95" t="s">
        <v>301</v>
      </c>
      <c r="AL103" s="95" t="s">
        <v>573</v>
      </c>
      <c r="AM103" s="95" t="s">
        <v>288</v>
      </c>
      <c r="AN103" s="95">
        <v>1</v>
      </c>
      <c r="AO103" s="95" t="s">
        <v>574</v>
      </c>
      <c r="AP103" s="95" t="s">
        <v>290</v>
      </c>
      <c r="AQ103" s="95">
        <v>199</v>
      </c>
      <c r="AR103" s="95" t="s">
        <v>574</v>
      </c>
    </row>
    <row r="104" spans="1:44">
      <c r="A104" s="3" t="str">
        <f t="shared" si="1"/>
        <v>1/16/2012 - 12/3/2012Harris</v>
      </c>
      <c r="B104" s="95" t="s">
        <v>576</v>
      </c>
      <c r="C104" s="95" t="s">
        <v>55</v>
      </c>
      <c r="D104" s="95">
        <v>66900</v>
      </c>
      <c r="E104" s="95">
        <v>23450</v>
      </c>
      <c r="F104" s="95">
        <v>26800</v>
      </c>
      <c r="G104" s="95">
        <v>30150</v>
      </c>
      <c r="H104" s="95">
        <v>33450</v>
      </c>
      <c r="I104" s="95">
        <v>36150</v>
      </c>
      <c r="J104" s="95">
        <v>38850</v>
      </c>
      <c r="K104" s="95">
        <v>41500</v>
      </c>
      <c r="L104" s="95">
        <v>44200</v>
      </c>
      <c r="M104" s="95">
        <v>28140</v>
      </c>
      <c r="N104" s="95">
        <v>32160</v>
      </c>
      <c r="O104" s="95">
        <v>36180</v>
      </c>
      <c r="P104" s="95">
        <v>40140</v>
      </c>
      <c r="Q104" s="95">
        <v>43380</v>
      </c>
      <c r="R104" s="95">
        <v>46620</v>
      </c>
      <c r="S104" s="95">
        <v>49800</v>
      </c>
      <c r="T104" s="95">
        <v>53040</v>
      </c>
      <c r="U104" s="95" t="s">
        <v>301</v>
      </c>
      <c r="AL104" s="95" t="s">
        <v>575</v>
      </c>
      <c r="AM104" s="95" t="s">
        <v>288</v>
      </c>
      <c r="AN104" s="95">
        <v>1</v>
      </c>
      <c r="AO104" s="95" t="s">
        <v>576</v>
      </c>
      <c r="AP104" s="95" t="s">
        <v>290</v>
      </c>
      <c r="AQ104" s="95">
        <v>201</v>
      </c>
      <c r="AR104" s="95" t="s">
        <v>576</v>
      </c>
    </row>
    <row r="105" spans="1:44">
      <c r="A105" s="3" t="str">
        <f t="shared" si="1"/>
        <v>1/16/2012 - 12/3/2012Harrison</v>
      </c>
      <c r="B105" s="95" t="s">
        <v>579</v>
      </c>
      <c r="C105" s="95" t="s">
        <v>163</v>
      </c>
      <c r="D105" s="95">
        <v>53100</v>
      </c>
      <c r="E105" s="95">
        <v>18600</v>
      </c>
      <c r="F105" s="95">
        <v>21250</v>
      </c>
      <c r="G105" s="95">
        <v>23900</v>
      </c>
      <c r="H105" s="95">
        <v>26550</v>
      </c>
      <c r="I105" s="95">
        <v>28700</v>
      </c>
      <c r="J105" s="95">
        <v>30800</v>
      </c>
      <c r="K105" s="95">
        <v>32950</v>
      </c>
      <c r="L105" s="95">
        <v>35050</v>
      </c>
      <c r="M105" s="95">
        <v>22320</v>
      </c>
      <c r="N105" s="95">
        <v>25500</v>
      </c>
      <c r="O105" s="95">
        <v>28680</v>
      </c>
      <c r="P105" s="95">
        <v>31860</v>
      </c>
      <c r="Q105" s="95">
        <v>34440</v>
      </c>
      <c r="R105" s="95">
        <v>36960</v>
      </c>
      <c r="S105" s="95">
        <v>39540</v>
      </c>
      <c r="T105" s="95">
        <v>42060</v>
      </c>
      <c r="U105" s="95" t="s">
        <v>286</v>
      </c>
      <c r="V105" s="95">
        <v>18800</v>
      </c>
      <c r="W105" s="95">
        <v>21450</v>
      </c>
      <c r="X105" s="95">
        <v>24150</v>
      </c>
      <c r="Y105" s="95">
        <v>26800</v>
      </c>
      <c r="Z105" s="95">
        <v>28950</v>
      </c>
      <c r="AA105" s="95">
        <v>31100</v>
      </c>
      <c r="AB105" s="95">
        <v>33250</v>
      </c>
      <c r="AC105" s="95">
        <v>35400</v>
      </c>
      <c r="AD105" s="95">
        <v>22560</v>
      </c>
      <c r="AE105" s="95">
        <v>25740</v>
      </c>
      <c r="AF105" s="95">
        <v>28980</v>
      </c>
      <c r="AG105" s="95">
        <v>32160</v>
      </c>
      <c r="AH105" s="95">
        <v>34740</v>
      </c>
      <c r="AI105" s="95">
        <v>37320</v>
      </c>
      <c r="AJ105" s="95">
        <v>39900</v>
      </c>
      <c r="AK105" s="95">
        <v>42480</v>
      </c>
      <c r="AL105" s="95" t="s">
        <v>578</v>
      </c>
      <c r="AM105" s="95" t="s">
        <v>288</v>
      </c>
      <c r="AN105" s="95">
        <v>0</v>
      </c>
      <c r="AO105" s="95" t="s">
        <v>579</v>
      </c>
      <c r="AP105" s="95" t="s">
        <v>290</v>
      </c>
      <c r="AQ105" s="95">
        <v>203</v>
      </c>
      <c r="AR105" s="95" t="s">
        <v>579</v>
      </c>
    </row>
    <row r="106" spans="1:44">
      <c r="A106" s="3" t="str">
        <f t="shared" si="1"/>
        <v>1/16/2012 - 12/3/2012Hartley</v>
      </c>
      <c r="B106" s="95" t="s">
        <v>582</v>
      </c>
      <c r="C106" s="95" t="s">
        <v>164</v>
      </c>
      <c r="D106" s="95">
        <v>71800</v>
      </c>
      <c r="E106" s="95">
        <v>25150</v>
      </c>
      <c r="F106" s="95">
        <v>28750</v>
      </c>
      <c r="G106" s="95">
        <v>32350</v>
      </c>
      <c r="H106" s="95">
        <v>35900</v>
      </c>
      <c r="I106" s="95">
        <v>38800</v>
      </c>
      <c r="J106" s="95">
        <v>41650</v>
      </c>
      <c r="K106" s="95">
        <v>44550</v>
      </c>
      <c r="L106" s="95">
        <v>47400</v>
      </c>
      <c r="M106" s="95">
        <v>30180</v>
      </c>
      <c r="N106" s="95">
        <v>34500</v>
      </c>
      <c r="O106" s="95">
        <v>38820</v>
      </c>
      <c r="P106" s="95">
        <v>43080</v>
      </c>
      <c r="Q106" s="95">
        <v>46560</v>
      </c>
      <c r="R106" s="95">
        <v>49980</v>
      </c>
      <c r="S106" s="95">
        <v>53460</v>
      </c>
      <c r="T106" s="95">
        <v>56880</v>
      </c>
      <c r="U106" s="95" t="s">
        <v>301</v>
      </c>
      <c r="AL106" s="95" t="s">
        <v>581</v>
      </c>
      <c r="AM106" s="95" t="s">
        <v>288</v>
      </c>
      <c r="AN106" s="95">
        <v>0</v>
      </c>
      <c r="AO106" s="95" t="s">
        <v>582</v>
      </c>
      <c r="AP106" s="95" t="s">
        <v>290</v>
      </c>
      <c r="AQ106" s="95">
        <v>205</v>
      </c>
      <c r="AR106" s="95" t="s">
        <v>582</v>
      </c>
    </row>
    <row r="107" spans="1:44">
      <c r="A107" s="3" t="str">
        <f t="shared" si="1"/>
        <v>1/16/2012 - 12/3/2012Haskell</v>
      </c>
      <c r="B107" s="95" t="s">
        <v>585</v>
      </c>
      <c r="C107" s="95" t="s">
        <v>165</v>
      </c>
      <c r="D107" s="95">
        <v>41700</v>
      </c>
      <c r="E107" s="95">
        <v>17300</v>
      </c>
      <c r="F107" s="95">
        <v>19750</v>
      </c>
      <c r="G107" s="95">
        <v>22200</v>
      </c>
      <c r="H107" s="95">
        <v>24650</v>
      </c>
      <c r="I107" s="95">
        <v>26650</v>
      </c>
      <c r="J107" s="95">
        <v>28600</v>
      </c>
      <c r="K107" s="95">
        <v>30600</v>
      </c>
      <c r="L107" s="95">
        <v>32550</v>
      </c>
      <c r="M107" s="95">
        <v>20760</v>
      </c>
      <c r="N107" s="95">
        <v>23700</v>
      </c>
      <c r="O107" s="95">
        <v>26640</v>
      </c>
      <c r="P107" s="95">
        <v>29580</v>
      </c>
      <c r="Q107" s="95">
        <v>31980</v>
      </c>
      <c r="R107" s="95">
        <v>34320</v>
      </c>
      <c r="S107" s="95">
        <v>36720</v>
      </c>
      <c r="T107" s="95">
        <v>39060</v>
      </c>
      <c r="U107" s="95" t="s">
        <v>286</v>
      </c>
      <c r="V107" s="95">
        <v>18450</v>
      </c>
      <c r="W107" s="95">
        <v>21100</v>
      </c>
      <c r="X107" s="95">
        <v>23750</v>
      </c>
      <c r="Y107" s="95">
        <v>26350</v>
      </c>
      <c r="Z107" s="95">
        <v>28500</v>
      </c>
      <c r="AA107" s="95">
        <v>30600</v>
      </c>
      <c r="AB107" s="95">
        <v>32700</v>
      </c>
      <c r="AC107" s="95">
        <v>34800</v>
      </c>
      <c r="AD107" s="95">
        <v>22140</v>
      </c>
      <c r="AE107" s="95">
        <v>25320</v>
      </c>
      <c r="AF107" s="95">
        <v>28500</v>
      </c>
      <c r="AG107" s="95">
        <v>31620</v>
      </c>
      <c r="AH107" s="95">
        <v>34200</v>
      </c>
      <c r="AI107" s="95">
        <v>36720</v>
      </c>
      <c r="AJ107" s="95">
        <v>39240</v>
      </c>
      <c r="AK107" s="95">
        <v>41760</v>
      </c>
      <c r="AL107" s="95" t="s">
        <v>584</v>
      </c>
      <c r="AM107" s="95" t="s">
        <v>288</v>
      </c>
      <c r="AN107" s="95">
        <v>0</v>
      </c>
      <c r="AO107" s="95" t="s">
        <v>585</v>
      </c>
      <c r="AP107" s="95" t="s">
        <v>290</v>
      </c>
      <c r="AQ107" s="95">
        <v>207</v>
      </c>
      <c r="AR107" s="95" t="s">
        <v>585</v>
      </c>
    </row>
    <row r="108" spans="1:44">
      <c r="A108" s="3" t="str">
        <f t="shared" si="1"/>
        <v>1/16/2012 - 12/3/2012Hays</v>
      </c>
      <c r="B108" s="95" t="s">
        <v>587</v>
      </c>
      <c r="C108" s="95" t="s">
        <v>27</v>
      </c>
      <c r="D108" s="95">
        <v>75900</v>
      </c>
      <c r="E108" s="95">
        <v>26600</v>
      </c>
      <c r="F108" s="95">
        <v>30400</v>
      </c>
      <c r="G108" s="95">
        <v>34200</v>
      </c>
      <c r="H108" s="95">
        <v>37950</v>
      </c>
      <c r="I108" s="95">
        <v>41000</v>
      </c>
      <c r="J108" s="95">
        <v>44050</v>
      </c>
      <c r="K108" s="95">
        <v>47100</v>
      </c>
      <c r="L108" s="95">
        <v>50100</v>
      </c>
      <c r="M108" s="95">
        <v>31920</v>
      </c>
      <c r="N108" s="95">
        <v>36480</v>
      </c>
      <c r="O108" s="95">
        <v>41040</v>
      </c>
      <c r="P108" s="95">
        <v>45540</v>
      </c>
      <c r="Q108" s="95">
        <v>49200</v>
      </c>
      <c r="R108" s="95">
        <v>52860</v>
      </c>
      <c r="S108" s="95">
        <v>56520</v>
      </c>
      <c r="T108" s="95">
        <v>60120</v>
      </c>
      <c r="U108" s="95" t="s">
        <v>286</v>
      </c>
      <c r="V108" s="95">
        <v>27350</v>
      </c>
      <c r="W108" s="95">
        <v>31250</v>
      </c>
      <c r="X108" s="95">
        <v>35150</v>
      </c>
      <c r="Y108" s="95">
        <v>39050</v>
      </c>
      <c r="Z108" s="95">
        <v>42200</v>
      </c>
      <c r="AA108" s="95">
        <v>45300</v>
      </c>
      <c r="AB108" s="95">
        <v>48450</v>
      </c>
      <c r="AC108" s="95">
        <v>51550</v>
      </c>
      <c r="AD108" s="95">
        <v>32820</v>
      </c>
      <c r="AE108" s="95">
        <v>37500</v>
      </c>
      <c r="AF108" s="95">
        <v>42180</v>
      </c>
      <c r="AG108" s="95">
        <v>46860</v>
      </c>
      <c r="AH108" s="95">
        <v>50640</v>
      </c>
      <c r="AI108" s="95">
        <v>54360</v>
      </c>
      <c r="AJ108" s="95">
        <v>58140</v>
      </c>
      <c r="AK108" s="95">
        <v>61860</v>
      </c>
      <c r="AL108" s="95" t="s">
        <v>586</v>
      </c>
      <c r="AM108" s="95" t="s">
        <v>288</v>
      </c>
      <c r="AN108" s="95">
        <v>1</v>
      </c>
      <c r="AO108" s="95" t="s">
        <v>587</v>
      </c>
      <c r="AP108" s="95" t="s">
        <v>290</v>
      </c>
      <c r="AQ108" s="95">
        <v>209</v>
      </c>
      <c r="AR108" s="95" t="s">
        <v>587</v>
      </c>
    </row>
    <row r="109" spans="1:44">
      <c r="A109" s="3" t="str">
        <f t="shared" si="1"/>
        <v>1/16/2012 - 12/3/2012Hemphill</v>
      </c>
      <c r="B109" s="95" t="s">
        <v>590</v>
      </c>
      <c r="C109" s="95" t="s">
        <v>166</v>
      </c>
      <c r="D109" s="95">
        <v>78200</v>
      </c>
      <c r="E109" s="95">
        <v>20750</v>
      </c>
      <c r="F109" s="95">
        <v>23700</v>
      </c>
      <c r="G109" s="95">
        <v>26650</v>
      </c>
      <c r="H109" s="95">
        <v>29600</v>
      </c>
      <c r="I109" s="95">
        <v>32000</v>
      </c>
      <c r="J109" s="95">
        <v>34350</v>
      </c>
      <c r="K109" s="95">
        <v>36750</v>
      </c>
      <c r="L109" s="95">
        <v>39100</v>
      </c>
      <c r="M109" s="95">
        <v>24900</v>
      </c>
      <c r="N109" s="95">
        <v>28440</v>
      </c>
      <c r="O109" s="95">
        <v>31980</v>
      </c>
      <c r="P109" s="95">
        <v>35520</v>
      </c>
      <c r="Q109" s="95">
        <v>38400</v>
      </c>
      <c r="R109" s="95">
        <v>41220</v>
      </c>
      <c r="S109" s="95">
        <v>44100</v>
      </c>
      <c r="T109" s="95">
        <v>46920</v>
      </c>
      <c r="U109" s="95" t="s">
        <v>286</v>
      </c>
      <c r="V109" s="95">
        <v>27500</v>
      </c>
      <c r="W109" s="95">
        <v>31400</v>
      </c>
      <c r="X109" s="95">
        <v>35350</v>
      </c>
      <c r="Y109" s="95">
        <v>39250</v>
      </c>
      <c r="Z109" s="95">
        <v>42400</v>
      </c>
      <c r="AA109" s="95">
        <v>45550</v>
      </c>
      <c r="AB109" s="95">
        <v>48700</v>
      </c>
      <c r="AC109" s="95">
        <v>51850</v>
      </c>
      <c r="AD109" s="95">
        <v>33000</v>
      </c>
      <c r="AE109" s="95">
        <v>37680</v>
      </c>
      <c r="AF109" s="95">
        <v>42420</v>
      </c>
      <c r="AG109" s="95">
        <v>47100</v>
      </c>
      <c r="AH109" s="95">
        <v>50880</v>
      </c>
      <c r="AI109" s="95">
        <v>54660</v>
      </c>
      <c r="AJ109" s="95">
        <v>58440</v>
      </c>
      <c r="AK109" s="95">
        <v>62220</v>
      </c>
      <c r="AL109" s="95" t="s">
        <v>589</v>
      </c>
      <c r="AM109" s="95" t="s">
        <v>288</v>
      </c>
      <c r="AN109" s="95">
        <v>0</v>
      </c>
      <c r="AO109" s="95" t="s">
        <v>590</v>
      </c>
      <c r="AP109" s="95" t="s">
        <v>290</v>
      </c>
      <c r="AQ109" s="95">
        <v>211</v>
      </c>
      <c r="AR109" s="95" t="s">
        <v>590</v>
      </c>
    </row>
    <row r="110" spans="1:44">
      <c r="A110" s="3" t="str">
        <f t="shared" si="1"/>
        <v>1/16/2012 - 12/3/2012Henderson</v>
      </c>
      <c r="B110" s="95" t="s">
        <v>593</v>
      </c>
      <c r="C110" s="95" t="s">
        <v>167</v>
      </c>
      <c r="D110" s="95">
        <v>51100</v>
      </c>
      <c r="E110" s="95">
        <v>17900</v>
      </c>
      <c r="F110" s="95">
        <v>20450</v>
      </c>
      <c r="G110" s="95">
        <v>23000</v>
      </c>
      <c r="H110" s="95">
        <v>25550</v>
      </c>
      <c r="I110" s="95">
        <v>27600</v>
      </c>
      <c r="J110" s="95">
        <v>29650</v>
      </c>
      <c r="K110" s="95">
        <v>31700</v>
      </c>
      <c r="L110" s="95">
        <v>33750</v>
      </c>
      <c r="M110" s="95">
        <v>21480</v>
      </c>
      <c r="N110" s="95">
        <v>24540</v>
      </c>
      <c r="O110" s="95">
        <v>27600</v>
      </c>
      <c r="P110" s="95">
        <v>30660</v>
      </c>
      <c r="Q110" s="95">
        <v>33120</v>
      </c>
      <c r="R110" s="95">
        <v>35580</v>
      </c>
      <c r="S110" s="95">
        <v>38040</v>
      </c>
      <c r="T110" s="95">
        <v>40500</v>
      </c>
      <c r="U110" s="95" t="s">
        <v>286</v>
      </c>
      <c r="V110" s="95">
        <v>18000</v>
      </c>
      <c r="W110" s="95">
        <v>20550</v>
      </c>
      <c r="X110" s="95">
        <v>23100</v>
      </c>
      <c r="Y110" s="95">
        <v>25650</v>
      </c>
      <c r="Z110" s="95">
        <v>27750</v>
      </c>
      <c r="AA110" s="95">
        <v>29800</v>
      </c>
      <c r="AB110" s="95">
        <v>31850</v>
      </c>
      <c r="AC110" s="95">
        <v>33900</v>
      </c>
      <c r="AD110" s="95">
        <v>21600</v>
      </c>
      <c r="AE110" s="95">
        <v>24660</v>
      </c>
      <c r="AF110" s="95">
        <v>27720</v>
      </c>
      <c r="AG110" s="95">
        <v>30780</v>
      </c>
      <c r="AH110" s="95">
        <v>33300</v>
      </c>
      <c r="AI110" s="95">
        <v>35760</v>
      </c>
      <c r="AJ110" s="95">
        <v>38220</v>
      </c>
      <c r="AK110" s="95">
        <v>40680</v>
      </c>
      <c r="AL110" s="95" t="s">
        <v>592</v>
      </c>
      <c r="AM110" s="95" t="s">
        <v>288</v>
      </c>
      <c r="AN110" s="95">
        <v>0</v>
      </c>
      <c r="AO110" s="95" t="s">
        <v>593</v>
      </c>
      <c r="AP110" s="95" t="s">
        <v>290</v>
      </c>
      <c r="AQ110" s="95">
        <v>213</v>
      </c>
      <c r="AR110" s="95" t="s">
        <v>593</v>
      </c>
    </row>
    <row r="111" spans="1:44">
      <c r="A111" s="3" t="str">
        <f t="shared" si="1"/>
        <v>1/16/2012 - 12/3/2012Hidalgo</v>
      </c>
      <c r="B111" s="95" t="s">
        <v>596</v>
      </c>
      <c r="C111" s="95" t="s">
        <v>70</v>
      </c>
      <c r="D111" s="95">
        <v>34200</v>
      </c>
      <c r="E111" s="95">
        <v>17300</v>
      </c>
      <c r="F111" s="95">
        <v>19750</v>
      </c>
      <c r="G111" s="95">
        <v>22200</v>
      </c>
      <c r="H111" s="95">
        <v>24650</v>
      </c>
      <c r="I111" s="95">
        <v>26650</v>
      </c>
      <c r="J111" s="95">
        <v>28600</v>
      </c>
      <c r="K111" s="95">
        <v>30600</v>
      </c>
      <c r="L111" s="95">
        <v>32550</v>
      </c>
      <c r="M111" s="95">
        <v>20760</v>
      </c>
      <c r="N111" s="95">
        <v>23700</v>
      </c>
      <c r="O111" s="95">
        <v>26640</v>
      </c>
      <c r="P111" s="95">
        <v>29580</v>
      </c>
      <c r="Q111" s="95">
        <v>31980</v>
      </c>
      <c r="R111" s="95">
        <v>34320</v>
      </c>
      <c r="S111" s="95">
        <v>36720</v>
      </c>
      <c r="T111" s="95">
        <v>39060</v>
      </c>
      <c r="U111" s="95" t="s">
        <v>301</v>
      </c>
      <c r="AL111" s="95" t="s">
        <v>595</v>
      </c>
      <c r="AM111" s="95" t="s">
        <v>288</v>
      </c>
      <c r="AN111" s="95">
        <v>1</v>
      </c>
      <c r="AO111" s="95" t="s">
        <v>596</v>
      </c>
      <c r="AP111" s="95" t="s">
        <v>290</v>
      </c>
      <c r="AQ111" s="95">
        <v>215</v>
      </c>
      <c r="AR111" s="95" t="s">
        <v>596</v>
      </c>
    </row>
    <row r="112" spans="1:44">
      <c r="A112" s="3" t="str">
        <f t="shared" si="1"/>
        <v>1/16/2012 - 12/3/2012Hill</v>
      </c>
      <c r="B112" s="95" t="s">
        <v>599</v>
      </c>
      <c r="C112" s="95" t="s">
        <v>168</v>
      </c>
      <c r="D112" s="95">
        <v>52500</v>
      </c>
      <c r="E112" s="95">
        <v>18400</v>
      </c>
      <c r="F112" s="95">
        <v>21000</v>
      </c>
      <c r="G112" s="95">
        <v>23650</v>
      </c>
      <c r="H112" s="95">
        <v>26250</v>
      </c>
      <c r="I112" s="95">
        <v>28350</v>
      </c>
      <c r="J112" s="95">
        <v>30450</v>
      </c>
      <c r="K112" s="95">
        <v>32550</v>
      </c>
      <c r="L112" s="95">
        <v>34650</v>
      </c>
      <c r="M112" s="95">
        <v>22080</v>
      </c>
      <c r="N112" s="95">
        <v>25200</v>
      </c>
      <c r="O112" s="95">
        <v>28380</v>
      </c>
      <c r="P112" s="95">
        <v>31500</v>
      </c>
      <c r="Q112" s="95">
        <v>34020</v>
      </c>
      <c r="R112" s="95">
        <v>36540</v>
      </c>
      <c r="S112" s="95">
        <v>39060</v>
      </c>
      <c r="T112" s="95">
        <v>41580</v>
      </c>
      <c r="U112" s="95" t="s">
        <v>301</v>
      </c>
      <c r="AL112" s="95" t="s">
        <v>598</v>
      </c>
      <c r="AM112" s="95" t="s">
        <v>288</v>
      </c>
      <c r="AN112" s="95">
        <v>0</v>
      </c>
      <c r="AO112" s="95" t="s">
        <v>599</v>
      </c>
      <c r="AP112" s="95" t="s">
        <v>290</v>
      </c>
      <c r="AQ112" s="95">
        <v>217</v>
      </c>
      <c r="AR112" s="95" t="s">
        <v>599</v>
      </c>
    </row>
    <row r="113" spans="1:44">
      <c r="A113" s="3" t="str">
        <f t="shared" si="1"/>
        <v>1/16/2012 - 12/3/2012Hockley</v>
      </c>
      <c r="B113" s="95" t="s">
        <v>602</v>
      </c>
      <c r="C113" s="95" t="s">
        <v>169</v>
      </c>
      <c r="D113" s="95">
        <v>53000</v>
      </c>
      <c r="E113" s="95">
        <v>17950</v>
      </c>
      <c r="F113" s="95">
        <v>20500</v>
      </c>
      <c r="G113" s="95">
        <v>23050</v>
      </c>
      <c r="H113" s="95">
        <v>25600</v>
      </c>
      <c r="I113" s="95">
        <v>27650</v>
      </c>
      <c r="J113" s="95">
        <v>29700</v>
      </c>
      <c r="K113" s="95">
        <v>31750</v>
      </c>
      <c r="L113" s="95">
        <v>33800</v>
      </c>
      <c r="M113" s="95">
        <v>21540</v>
      </c>
      <c r="N113" s="95">
        <v>24600</v>
      </c>
      <c r="O113" s="95">
        <v>27660</v>
      </c>
      <c r="P113" s="95">
        <v>30720</v>
      </c>
      <c r="Q113" s="95">
        <v>33180</v>
      </c>
      <c r="R113" s="95">
        <v>35640</v>
      </c>
      <c r="S113" s="95">
        <v>38100</v>
      </c>
      <c r="T113" s="95">
        <v>40560</v>
      </c>
      <c r="U113" s="95" t="s">
        <v>286</v>
      </c>
      <c r="V113" s="95">
        <v>18900</v>
      </c>
      <c r="W113" s="95">
        <v>21600</v>
      </c>
      <c r="X113" s="95">
        <v>24300</v>
      </c>
      <c r="Y113" s="95">
        <v>27000</v>
      </c>
      <c r="Z113" s="95">
        <v>29200</v>
      </c>
      <c r="AA113" s="95">
        <v>31350</v>
      </c>
      <c r="AB113" s="95">
        <v>33500</v>
      </c>
      <c r="AC113" s="95">
        <v>35650</v>
      </c>
      <c r="AD113" s="95">
        <v>22680</v>
      </c>
      <c r="AE113" s="95">
        <v>25920</v>
      </c>
      <c r="AF113" s="95">
        <v>29160</v>
      </c>
      <c r="AG113" s="95">
        <v>32400</v>
      </c>
      <c r="AH113" s="95">
        <v>35040</v>
      </c>
      <c r="AI113" s="95">
        <v>37620</v>
      </c>
      <c r="AJ113" s="95">
        <v>40200</v>
      </c>
      <c r="AK113" s="95">
        <v>42780</v>
      </c>
      <c r="AL113" s="95" t="s">
        <v>601</v>
      </c>
      <c r="AM113" s="95" t="s">
        <v>288</v>
      </c>
      <c r="AN113" s="95">
        <v>0</v>
      </c>
      <c r="AO113" s="95" t="s">
        <v>602</v>
      </c>
      <c r="AP113" s="95" t="s">
        <v>290</v>
      </c>
      <c r="AQ113" s="95">
        <v>219</v>
      </c>
      <c r="AR113" s="95" t="s">
        <v>602</v>
      </c>
    </row>
    <row r="114" spans="1:44">
      <c r="A114" s="3" t="str">
        <f t="shared" si="1"/>
        <v>1/16/2012 - 12/3/2012Hood</v>
      </c>
      <c r="B114" s="95" t="s">
        <v>605</v>
      </c>
      <c r="C114" s="95" t="s">
        <v>170</v>
      </c>
      <c r="D114" s="95">
        <v>66500</v>
      </c>
      <c r="E114" s="95">
        <v>23300</v>
      </c>
      <c r="F114" s="95">
        <v>26600</v>
      </c>
      <c r="G114" s="95">
        <v>29950</v>
      </c>
      <c r="H114" s="95">
        <v>33250</v>
      </c>
      <c r="I114" s="95">
        <v>35950</v>
      </c>
      <c r="J114" s="95">
        <v>38600</v>
      </c>
      <c r="K114" s="95">
        <v>41250</v>
      </c>
      <c r="L114" s="95">
        <v>43900</v>
      </c>
      <c r="M114" s="95">
        <v>27960</v>
      </c>
      <c r="N114" s="95">
        <v>31920</v>
      </c>
      <c r="O114" s="95">
        <v>35940</v>
      </c>
      <c r="P114" s="95">
        <v>39900</v>
      </c>
      <c r="Q114" s="95">
        <v>43140</v>
      </c>
      <c r="R114" s="95">
        <v>46320</v>
      </c>
      <c r="S114" s="95">
        <v>49500</v>
      </c>
      <c r="T114" s="95">
        <v>52680</v>
      </c>
      <c r="U114" s="95" t="s">
        <v>286</v>
      </c>
      <c r="V114" s="95">
        <v>24300</v>
      </c>
      <c r="W114" s="95">
        <v>27800</v>
      </c>
      <c r="X114" s="95">
        <v>31250</v>
      </c>
      <c r="Y114" s="95">
        <v>34700</v>
      </c>
      <c r="Z114" s="95">
        <v>37500</v>
      </c>
      <c r="AA114" s="95">
        <v>40300</v>
      </c>
      <c r="AB114" s="95">
        <v>43050</v>
      </c>
      <c r="AC114" s="95">
        <v>45850</v>
      </c>
      <c r="AD114" s="95">
        <v>29160</v>
      </c>
      <c r="AE114" s="95">
        <v>33360</v>
      </c>
      <c r="AF114" s="95">
        <v>37500</v>
      </c>
      <c r="AG114" s="95">
        <v>41640</v>
      </c>
      <c r="AH114" s="95">
        <v>45000</v>
      </c>
      <c r="AI114" s="95">
        <v>48360</v>
      </c>
      <c r="AJ114" s="95">
        <v>51660</v>
      </c>
      <c r="AK114" s="95">
        <v>55020</v>
      </c>
      <c r="AL114" s="95" t="s">
        <v>604</v>
      </c>
      <c r="AM114" s="95" t="s">
        <v>288</v>
      </c>
      <c r="AN114" s="95">
        <v>0</v>
      </c>
      <c r="AO114" s="95" t="s">
        <v>605</v>
      </c>
      <c r="AP114" s="95" t="s">
        <v>290</v>
      </c>
      <c r="AQ114" s="95">
        <v>221</v>
      </c>
      <c r="AR114" s="95" t="s">
        <v>605</v>
      </c>
    </row>
    <row r="115" spans="1:44">
      <c r="A115" s="3" t="str">
        <f t="shared" si="1"/>
        <v>1/16/2012 - 12/3/2012Hopkins</v>
      </c>
      <c r="B115" s="95" t="s">
        <v>608</v>
      </c>
      <c r="C115" s="95" t="s">
        <v>171</v>
      </c>
      <c r="D115" s="95">
        <v>54100</v>
      </c>
      <c r="E115" s="95">
        <v>18950</v>
      </c>
      <c r="F115" s="95">
        <v>21650</v>
      </c>
      <c r="G115" s="95">
        <v>24350</v>
      </c>
      <c r="H115" s="95">
        <v>27050</v>
      </c>
      <c r="I115" s="95">
        <v>29250</v>
      </c>
      <c r="J115" s="95">
        <v>31400</v>
      </c>
      <c r="K115" s="95">
        <v>33550</v>
      </c>
      <c r="L115" s="95">
        <v>35750</v>
      </c>
      <c r="M115" s="95">
        <v>22740</v>
      </c>
      <c r="N115" s="95">
        <v>25980</v>
      </c>
      <c r="O115" s="95">
        <v>29220</v>
      </c>
      <c r="P115" s="95">
        <v>32460</v>
      </c>
      <c r="Q115" s="95">
        <v>35100</v>
      </c>
      <c r="R115" s="95">
        <v>37680</v>
      </c>
      <c r="S115" s="95">
        <v>40260</v>
      </c>
      <c r="T115" s="95">
        <v>42900</v>
      </c>
      <c r="U115" s="95" t="s">
        <v>286</v>
      </c>
      <c r="V115" s="95">
        <v>19050</v>
      </c>
      <c r="W115" s="95">
        <v>21750</v>
      </c>
      <c r="X115" s="95">
        <v>24450</v>
      </c>
      <c r="Y115" s="95">
        <v>27150</v>
      </c>
      <c r="Z115" s="95">
        <v>29350</v>
      </c>
      <c r="AA115" s="95">
        <v>31500</v>
      </c>
      <c r="AB115" s="95">
        <v>33700</v>
      </c>
      <c r="AC115" s="95">
        <v>35850</v>
      </c>
      <c r="AD115" s="95">
        <v>22860</v>
      </c>
      <c r="AE115" s="95">
        <v>26100</v>
      </c>
      <c r="AF115" s="95">
        <v>29340</v>
      </c>
      <c r="AG115" s="95">
        <v>32580</v>
      </c>
      <c r="AH115" s="95">
        <v>35220</v>
      </c>
      <c r="AI115" s="95">
        <v>37800</v>
      </c>
      <c r="AJ115" s="95">
        <v>40440</v>
      </c>
      <c r="AK115" s="95">
        <v>43020</v>
      </c>
      <c r="AL115" s="95" t="s">
        <v>607</v>
      </c>
      <c r="AM115" s="95" t="s">
        <v>288</v>
      </c>
      <c r="AN115" s="95">
        <v>0</v>
      </c>
      <c r="AO115" s="95" t="s">
        <v>608</v>
      </c>
      <c r="AP115" s="95" t="s">
        <v>290</v>
      </c>
      <c r="AQ115" s="95">
        <v>223</v>
      </c>
      <c r="AR115" s="95" t="s">
        <v>608</v>
      </c>
    </row>
    <row r="116" spans="1:44">
      <c r="A116" s="3" t="str">
        <f t="shared" si="1"/>
        <v>1/16/2012 - 12/3/2012Houston</v>
      </c>
      <c r="B116" s="95" t="s">
        <v>611</v>
      </c>
      <c r="C116" s="95" t="s">
        <v>172</v>
      </c>
      <c r="D116" s="95">
        <v>43000</v>
      </c>
      <c r="E116" s="95">
        <v>17300</v>
      </c>
      <c r="F116" s="95">
        <v>19750</v>
      </c>
      <c r="G116" s="95">
        <v>22200</v>
      </c>
      <c r="H116" s="95">
        <v>24650</v>
      </c>
      <c r="I116" s="95">
        <v>26650</v>
      </c>
      <c r="J116" s="95">
        <v>28600</v>
      </c>
      <c r="K116" s="95">
        <v>30600</v>
      </c>
      <c r="L116" s="95">
        <v>32550</v>
      </c>
      <c r="M116" s="95">
        <v>20760</v>
      </c>
      <c r="N116" s="95">
        <v>23700</v>
      </c>
      <c r="O116" s="95">
        <v>26640</v>
      </c>
      <c r="P116" s="95">
        <v>29580</v>
      </c>
      <c r="Q116" s="95">
        <v>31980</v>
      </c>
      <c r="R116" s="95">
        <v>34320</v>
      </c>
      <c r="S116" s="95">
        <v>36720</v>
      </c>
      <c r="T116" s="95">
        <v>39060</v>
      </c>
      <c r="U116" s="95" t="s">
        <v>301</v>
      </c>
      <c r="AL116" s="95" t="s">
        <v>610</v>
      </c>
      <c r="AM116" s="95" t="s">
        <v>288</v>
      </c>
      <c r="AN116" s="95">
        <v>0</v>
      </c>
      <c r="AO116" s="95" t="s">
        <v>611</v>
      </c>
      <c r="AP116" s="95" t="s">
        <v>290</v>
      </c>
      <c r="AQ116" s="95">
        <v>225</v>
      </c>
      <c r="AR116" s="95" t="s">
        <v>611</v>
      </c>
    </row>
    <row r="117" spans="1:44">
      <c r="A117" s="3" t="str">
        <f t="shared" si="1"/>
        <v>1/16/2012 - 12/3/2012Howard</v>
      </c>
      <c r="B117" s="95" t="s">
        <v>614</v>
      </c>
      <c r="C117" s="95" t="s">
        <v>174</v>
      </c>
      <c r="D117" s="95">
        <v>50300</v>
      </c>
      <c r="E117" s="95">
        <v>17650</v>
      </c>
      <c r="F117" s="95">
        <v>20150</v>
      </c>
      <c r="G117" s="95">
        <v>22650</v>
      </c>
      <c r="H117" s="95">
        <v>25150</v>
      </c>
      <c r="I117" s="95">
        <v>27200</v>
      </c>
      <c r="J117" s="95">
        <v>29200</v>
      </c>
      <c r="K117" s="95">
        <v>31200</v>
      </c>
      <c r="L117" s="95">
        <v>33200</v>
      </c>
      <c r="M117" s="95">
        <v>21180</v>
      </c>
      <c r="N117" s="95">
        <v>24180</v>
      </c>
      <c r="O117" s="95">
        <v>27180</v>
      </c>
      <c r="P117" s="95">
        <v>30180</v>
      </c>
      <c r="Q117" s="95">
        <v>32640</v>
      </c>
      <c r="R117" s="95">
        <v>35040</v>
      </c>
      <c r="S117" s="95">
        <v>37440</v>
      </c>
      <c r="T117" s="95">
        <v>39840</v>
      </c>
      <c r="U117" s="95" t="s">
        <v>301</v>
      </c>
      <c r="AL117" s="95" t="s">
        <v>613</v>
      </c>
      <c r="AM117" s="95" t="s">
        <v>288</v>
      </c>
      <c r="AN117" s="95">
        <v>0</v>
      </c>
      <c r="AO117" s="95" t="s">
        <v>614</v>
      </c>
      <c r="AP117" s="95" t="s">
        <v>290</v>
      </c>
      <c r="AQ117" s="95">
        <v>227</v>
      </c>
      <c r="AR117" s="95" t="s">
        <v>614</v>
      </c>
    </row>
    <row r="118" spans="1:44">
      <c r="A118" s="3" t="str">
        <f t="shared" si="1"/>
        <v>1/16/2012 - 12/3/2012Hudspeth</v>
      </c>
      <c r="B118" s="95" t="s">
        <v>617</v>
      </c>
      <c r="C118" s="95" t="s">
        <v>175</v>
      </c>
      <c r="D118" s="95">
        <v>31900</v>
      </c>
      <c r="E118" s="95">
        <v>17300</v>
      </c>
      <c r="F118" s="95">
        <v>19750</v>
      </c>
      <c r="G118" s="95">
        <v>22200</v>
      </c>
      <c r="H118" s="95">
        <v>24650</v>
      </c>
      <c r="I118" s="95">
        <v>26650</v>
      </c>
      <c r="J118" s="95">
        <v>28600</v>
      </c>
      <c r="K118" s="95">
        <v>30600</v>
      </c>
      <c r="L118" s="95">
        <v>32550</v>
      </c>
      <c r="M118" s="95">
        <v>20760</v>
      </c>
      <c r="N118" s="95">
        <v>23700</v>
      </c>
      <c r="O118" s="95">
        <v>26640</v>
      </c>
      <c r="P118" s="95">
        <v>29580</v>
      </c>
      <c r="Q118" s="95">
        <v>31980</v>
      </c>
      <c r="R118" s="95">
        <v>34320</v>
      </c>
      <c r="S118" s="95">
        <v>36720</v>
      </c>
      <c r="T118" s="95">
        <v>39060</v>
      </c>
      <c r="U118" s="95" t="s">
        <v>286</v>
      </c>
      <c r="V118" s="95">
        <v>17800</v>
      </c>
      <c r="W118" s="95">
        <v>20350</v>
      </c>
      <c r="X118" s="95">
        <v>22900</v>
      </c>
      <c r="Y118" s="95">
        <v>25400</v>
      </c>
      <c r="Z118" s="95">
        <v>27450</v>
      </c>
      <c r="AA118" s="95">
        <v>29500</v>
      </c>
      <c r="AB118" s="95">
        <v>31500</v>
      </c>
      <c r="AC118" s="95">
        <v>33550</v>
      </c>
      <c r="AD118" s="95">
        <v>21360</v>
      </c>
      <c r="AE118" s="95">
        <v>24420</v>
      </c>
      <c r="AF118" s="95">
        <v>27480</v>
      </c>
      <c r="AG118" s="95">
        <v>30480</v>
      </c>
      <c r="AH118" s="95">
        <v>32940</v>
      </c>
      <c r="AI118" s="95">
        <v>35400</v>
      </c>
      <c r="AJ118" s="95">
        <v>37800</v>
      </c>
      <c r="AK118" s="95">
        <v>40260</v>
      </c>
      <c r="AL118" s="95" t="s">
        <v>616</v>
      </c>
      <c r="AM118" s="95" t="s">
        <v>288</v>
      </c>
      <c r="AN118" s="95">
        <v>0</v>
      </c>
      <c r="AO118" s="95" t="s">
        <v>617</v>
      </c>
      <c r="AP118" s="95" t="s">
        <v>290</v>
      </c>
      <c r="AQ118" s="95">
        <v>229</v>
      </c>
      <c r="AR118" s="95" t="s">
        <v>617</v>
      </c>
    </row>
    <row r="119" spans="1:44">
      <c r="A119" s="3" t="str">
        <f t="shared" si="1"/>
        <v>1/16/2012 - 12/3/2012Hunt</v>
      </c>
      <c r="B119" s="95" t="s">
        <v>619</v>
      </c>
      <c r="C119" s="95" t="s">
        <v>45</v>
      </c>
      <c r="D119" s="95">
        <v>70100</v>
      </c>
      <c r="E119" s="95">
        <v>24550</v>
      </c>
      <c r="F119" s="95">
        <v>28050</v>
      </c>
      <c r="G119" s="95">
        <v>31550</v>
      </c>
      <c r="H119" s="95">
        <v>35050</v>
      </c>
      <c r="I119" s="95">
        <v>37900</v>
      </c>
      <c r="J119" s="95">
        <v>40700</v>
      </c>
      <c r="K119" s="95">
        <v>43500</v>
      </c>
      <c r="L119" s="95">
        <v>46300</v>
      </c>
      <c r="M119" s="95">
        <v>29460</v>
      </c>
      <c r="N119" s="95">
        <v>33660</v>
      </c>
      <c r="O119" s="95">
        <v>37860</v>
      </c>
      <c r="P119" s="95">
        <v>42060</v>
      </c>
      <c r="Q119" s="95">
        <v>45480</v>
      </c>
      <c r="R119" s="95">
        <v>48840</v>
      </c>
      <c r="S119" s="95">
        <v>52200</v>
      </c>
      <c r="T119" s="95">
        <v>55560</v>
      </c>
      <c r="U119" s="95" t="s">
        <v>286</v>
      </c>
      <c r="V119" s="95">
        <v>25200</v>
      </c>
      <c r="W119" s="95">
        <v>28800</v>
      </c>
      <c r="X119" s="95">
        <v>32400</v>
      </c>
      <c r="Y119" s="95">
        <v>35950</v>
      </c>
      <c r="Z119" s="95">
        <v>38850</v>
      </c>
      <c r="AA119" s="95">
        <v>41750</v>
      </c>
      <c r="AB119" s="95">
        <v>44600</v>
      </c>
      <c r="AC119" s="95">
        <v>47500</v>
      </c>
      <c r="AD119" s="95">
        <v>30240</v>
      </c>
      <c r="AE119" s="95">
        <v>34560</v>
      </c>
      <c r="AF119" s="95">
        <v>38880</v>
      </c>
      <c r="AG119" s="95">
        <v>43140</v>
      </c>
      <c r="AH119" s="95">
        <v>46620</v>
      </c>
      <c r="AI119" s="95">
        <v>50100</v>
      </c>
      <c r="AJ119" s="95">
        <v>53520</v>
      </c>
      <c r="AK119" s="95">
        <v>57000</v>
      </c>
      <c r="AL119" s="95" t="s">
        <v>618</v>
      </c>
      <c r="AM119" s="95" t="s">
        <v>288</v>
      </c>
      <c r="AN119" s="95">
        <v>1</v>
      </c>
      <c r="AO119" s="95" t="s">
        <v>619</v>
      </c>
      <c r="AP119" s="95" t="s">
        <v>290</v>
      </c>
      <c r="AQ119" s="95">
        <v>231</v>
      </c>
      <c r="AR119" s="95" t="s">
        <v>619</v>
      </c>
    </row>
    <row r="120" spans="1:44">
      <c r="A120" s="3" t="str">
        <f t="shared" si="1"/>
        <v>1/16/2012 - 12/3/2012Hutchinson</v>
      </c>
      <c r="B120" s="95" t="s">
        <v>622</v>
      </c>
      <c r="C120" s="95" t="s">
        <v>176</v>
      </c>
      <c r="D120" s="95">
        <v>52200</v>
      </c>
      <c r="E120" s="95">
        <v>18300</v>
      </c>
      <c r="F120" s="95">
        <v>20900</v>
      </c>
      <c r="G120" s="95">
        <v>23500</v>
      </c>
      <c r="H120" s="95">
        <v>26100</v>
      </c>
      <c r="I120" s="95">
        <v>28200</v>
      </c>
      <c r="J120" s="95">
        <v>30300</v>
      </c>
      <c r="K120" s="95">
        <v>32400</v>
      </c>
      <c r="L120" s="95">
        <v>34500</v>
      </c>
      <c r="M120" s="95">
        <v>21960</v>
      </c>
      <c r="N120" s="95">
        <v>25080</v>
      </c>
      <c r="O120" s="95">
        <v>28200</v>
      </c>
      <c r="P120" s="95">
        <v>31320</v>
      </c>
      <c r="Q120" s="95">
        <v>33840</v>
      </c>
      <c r="R120" s="95">
        <v>36360</v>
      </c>
      <c r="S120" s="95">
        <v>38880</v>
      </c>
      <c r="T120" s="95">
        <v>41400</v>
      </c>
      <c r="U120" s="95" t="s">
        <v>286</v>
      </c>
      <c r="V120" s="95">
        <v>19050</v>
      </c>
      <c r="W120" s="95">
        <v>21750</v>
      </c>
      <c r="X120" s="95">
        <v>24450</v>
      </c>
      <c r="Y120" s="95">
        <v>27150</v>
      </c>
      <c r="Z120" s="95">
        <v>29350</v>
      </c>
      <c r="AA120" s="95">
        <v>31500</v>
      </c>
      <c r="AB120" s="95">
        <v>33700</v>
      </c>
      <c r="AC120" s="95">
        <v>35850</v>
      </c>
      <c r="AD120" s="95">
        <v>22860</v>
      </c>
      <c r="AE120" s="95">
        <v>26100</v>
      </c>
      <c r="AF120" s="95">
        <v>29340</v>
      </c>
      <c r="AG120" s="95">
        <v>32580</v>
      </c>
      <c r="AH120" s="95">
        <v>35220</v>
      </c>
      <c r="AI120" s="95">
        <v>37800</v>
      </c>
      <c r="AJ120" s="95">
        <v>40440</v>
      </c>
      <c r="AK120" s="95">
        <v>43020</v>
      </c>
      <c r="AL120" s="95" t="s">
        <v>621</v>
      </c>
      <c r="AM120" s="95" t="s">
        <v>288</v>
      </c>
      <c r="AN120" s="95">
        <v>0</v>
      </c>
      <c r="AO120" s="95" t="s">
        <v>622</v>
      </c>
      <c r="AP120" s="95" t="s">
        <v>290</v>
      </c>
      <c r="AQ120" s="95">
        <v>233</v>
      </c>
      <c r="AR120" s="95" t="s">
        <v>622</v>
      </c>
    </row>
    <row r="121" spans="1:44">
      <c r="A121" s="3" t="str">
        <f t="shared" si="1"/>
        <v>1/16/2012 - 12/3/2012Irion</v>
      </c>
      <c r="B121" s="95" t="s">
        <v>625</v>
      </c>
      <c r="C121" s="95" t="s">
        <v>75</v>
      </c>
      <c r="D121" s="95">
        <v>55700</v>
      </c>
      <c r="E121" s="95">
        <v>19500</v>
      </c>
      <c r="F121" s="95">
        <v>22300</v>
      </c>
      <c r="G121" s="95">
        <v>25100</v>
      </c>
      <c r="H121" s="95">
        <v>27850</v>
      </c>
      <c r="I121" s="95">
        <v>30100</v>
      </c>
      <c r="J121" s="95">
        <v>32350</v>
      </c>
      <c r="K121" s="95">
        <v>34550</v>
      </c>
      <c r="L121" s="95">
        <v>36800</v>
      </c>
      <c r="M121" s="95">
        <v>23400</v>
      </c>
      <c r="N121" s="95">
        <v>26760</v>
      </c>
      <c r="O121" s="95">
        <v>30120</v>
      </c>
      <c r="P121" s="95">
        <v>33420</v>
      </c>
      <c r="Q121" s="95">
        <v>36120</v>
      </c>
      <c r="R121" s="95">
        <v>38820</v>
      </c>
      <c r="S121" s="95">
        <v>41460</v>
      </c>
      <c r="T121" s="95">
        <v>44160</v>
      </c>
      <c r="U121" s="95" t="s">
        <v>301</v>
      </c>
      <c r="AL121" s="95" t="s">
        <v>624</v>
      </c>
      <c r="AM121" s="95" t="s">
        <v>288</v>
      </c>
      <c r="AN121" s="95">
        <v>1</v>
      </c>
      <c r="AO121" s="95" t="s">
        <v>625</v>
      </c>
      <c r="AP121" s="95" t="s">
        <v>290</v>
      </c>
      <c r="AQ121" s="95">
        <v>235</v>
      </c>
      <c r="AR121" s="95" t="s">
        <v>625</v>
      </c>
    </row>
    <row r="122" spans="1:44">
      <c r="A122" s="3" t="str">
        <f t="shared" si="1"/>
        <v>1/16/2012 - 12/3/2012Jack</v>
      </c>
      <c r="B122" s="95" t="s">
        <v>628</v>
      </c>
      <c r="C122" s="95" t="s">
        <v>177</v>
      </c>
      <c r="D122" s="95">
        <v>62100</v>
      </c>
      <c r="E122" s="95">
        <v>18400</v>
      </c>
      <c r="F122" s="95">
        <v>21000</v>
      </c>
      <c r="G122" s="95">
        <v>23650</v>
      </c>
      <c r="H122" s="95">
        <v>26250</v>
      </c>
      <c r="I122" s="95">
        <v>28350</v>
      </c>
      <c r="J122" s="95">
        <v>30450</v>
      </c>
      <c r="K122" s="95">
        <v>32550</v>
      </c>
      <c r="L122" s="95">
        <v>34650</v>
      </c>
      <c r="M122" s="95">
        <v>22080</v>
      </c>
      <c r="N122" s="95">
        <v>25200</v>
      </c>
      <c r="O122" s="95">
        <v>28380</v>
      </c>
      <c r="P122" s="95">
        <v>31500</v>
      </c>
      <c r="Q122" s="95">
        <v>34020</v>
      </c>
      <c r="R122" s="95">
        <v>36540</v>
      </c>
      <c r="S122" s="95">
        <v>39060</v>
      </c>
      <c r="T122" s="95">
        <v>41580</v>
      </c>
      <c r="U122" s="95" t="s">
        <v>286</v>
      </c>
      <c r="V122" s="95">
        <v>21750</v>
      </c>
      <c r="W122" s="95">
        <v>24850</v>
      </c>
      <c r="X122" s="95">
        <v>27950</v>
      </c>
      <c r="Y122" s="95">
        <v>31050</v>
      </c>
      <c r="Z122" s="95">
        <v>33550</v>
      </c>
      <c r="AA122" s="95">
        <v>36050</v>
      </c>
      <c r="AB122" s="95">
        <v>38550</v>
      </c>
      <c r="AC122" s="95">
        <v>41000</v>
      </c>
      <c r="AD122" s="95">
        <v>26100</v>
      </c>
      <c r="AE122" s="95">
        <v>29820</v>
      </c>
      <c r="AF122" s="95">
        <v>33540</v>
      </c>
      <c r="AG122" s="95">
        <v>37260</v>
      </c>
      <c r="AH122" s="95">
        <v>40260</v>
      </c>
      <c r="AI122" s="95">
        <v>43260</v>
      </c>
      <c r="AJ122" s="95">
        <v>46260</v>
      </c>
      <c r="AK122" s="95">
        <v>49200</v>
      </c>
      <c r="AL122" s="95" t="s">
        <v>627</v>
      </c>
      <c r="AM122" s="95" t="s">
        <v>288</v>
      </c>
      <c r="AN122" s="95">
        <v>0</v>
      </c>
      <c r="AO122" s="95" t="s">
        <v>628</v>
      </c>
      <c r="AP122" s="95" t="s">
        <v>290</v>
      </c>
      <c r="AQ122" s="95">
        <v>237</v>
      </c>
      <c r="AR122" s="95" t="s">
        <v>628</v>
      </c>
    </row>
    <row r="123" spans="1:44">
      <c r="A123" s="3" t="str">
        <f t="shared" si="1"/>
        <v>1/16/2012 - 12/3/2012Jackson</v>
      </c>
      <c r="B123" s="95" t="s">
        <v>631</v>
      </c>
      <c r="C123" s="95" t="s">
        <v>178</v>
      </c>
      <c r="D123" s="95">
        <v>63100</v>
      </c>
      <c r="E123" s="95">
        <v>20700</v>
      </c>
      <c r="F123" s="95">
        <v>23650</v>
      </c>
      <c r="G123" s="95">
        <v>26600</v>
      </c>
      <c r="H123" s="95">
        <v>29550</v>
      </c>
      <c r="I123" s="95">
        <v>31950</v>
      </c>
      <c r="J123" s="95">
        <v>34300</v>
      </c>
      <c r="K123" s="95">
        <v>36650</v>
      </c>
      <c r="L123" s="95">
        <v>39050</v>
      </c>
      <c r="M123" s="95">
        <v>24840</v>
      </c>
      <c r="N123" s="95">
        <v>28380</v>
      </c>
      <c r="O123" s="95">
        <v>31920</v>
      </c>
      <c r="P123" s="95">
        <v>35460</v>
      </c>
      <c r="Q123" s="95">
        <v>38340</v>
      </c>
      <c r="R123" s="95">
        <v>41160</v>
      </c>
      <c r="S123" s="95">
        <v>43980</v>
      </c>
      <c r="T123" s="95">
        <v>46860</v>
      </c>
      <c r="U123" s="95" t="s">
        <v>286</v>
      </c>
      <c r="V123" s="95">
        <v>22100</v>
      </c>
      <c r="W123" s="95">
        <v>25250</v>
      </c>
      <c r="X123" s="95">
        <v>28400</v>
      </c>
      <c r="Y123" s="95">
        <v>31550</v>
      </c>
      <c r="Z123" s="95">
        <v>34100</v>
      </c>
      <c r="AA123" s="95">
        <v>36600</v>
      </c>
      <c r="AB123" s="95">
        <v>39150</v>
      </c>
      <c r="AC123" s="95">
        <v>41650</v>
      </c>
      <c r="AD123" s="95">
        <v>26520</v>
      </c>
      <c r="AE123" s="95">
        <v>30300</v>
      </c>
      <c r="AF123" s="95">
        <v>34080</v>
      </c>
      <c r="AG123" s="95">
        <v>37860</v>
      </c>
      <c r="AH123" s="95">
        <v>40920</v>
      </c>
      <c r="AI123" s="95">
        <v>43920</v>
      </c>
      <c r="AJ123" s="95">
        <v>46980</v>
      </c>
      <c r="AK123" s="95">
        <v>49980</v>
      </c>
      <c r="AL123" s="95" t="s">
        <v>630</v>
      </c>
      <c r="AM123" s="95" t="s">
        <v>288</v>
      </c>
      <c r="AN123" s="95">
        <v>0</v>
      </c>
      <c r="AO123" s="95" t="s">
        <v>631</v>
      </c>
      <c r="AP123" s="95" t="s">
        <v>290</v>
      </c>
      <c r="AQ123" s="95">
        <v>239</v>
      </c>
      <c r="AR123" s="95" t="s">
        <v>631</v>
      </c>
    </row>
    <row r="124" spans="1:44">
      <c r="A124" s="3" t="str">
        <f t="shared" si="1"/>
        <v>1/16/2012 - 12/3/2012Jasper</v>
      </c>
      <c r="B124" s="95" t="s">
        <v>634</v>
      </c>
      <c r="C124" s="95" t="s">
        <v>179</v>
      </c>
      <c r="D124" s="95">
        <v>46000</v>
      </c>
      <c r="E124" s="95">
        <v>17300</v>
      </c>
      <c r="F124" s="95">
        <v>19750</v>
      </c>
      <c r="G124" s="95">
        <v>22200</v>
      </c>
      <c r="H124" s="95">
        <v>24650</v>
      </c>
      <c r="I124" s="95">
        <v>26650</v>
      </c>
      <c r="J124" s="95">
        <v>28600</v>
      </c>
      <c r="K124" s="95">
        <v>30600</v>
      </c>
      <c r="L124" s="95">
        <v>32550</v>
      </c>
      <c r="M124" s="95">
        <v>20760</v>
      </c>
      <c r="N124" s="95">
        <v>23700</v>
      </c>
      <c r="O124" s="95">
        <v>26640</v>
      </c>
      <c r="P124" s="95">
        <v>29580</v>
      </c>
      <c r="Q124" s="95">
        <v>31980</v>
      </c>
      <c r="R124" s="95">
        <v>34320</v>
      </c>
      <c r="S124" s="95">
        <v>36720</v>
      </c>
      <c r="T124" s="95">
        <v>39060</v>
      </c>
      <c r="U124" s="95" t="s">
        <v>301</v>
      </c>
      <c r="AL124" s="95" t="s">
        <v>633</v>
      </c>
      <c r="AM124" s="95" t="s">
        <v>288</v>
      </c>
      <c r="AN124" s="95">
        <v>0</v>
      </c>
      <c r="AO124" s="95" t="s">
        <v>634</v>
      </c>
      <c r="AP124" s="95" t="s">
        <v>290</v>
      </c>
      <c r="AQ124" s="95">
        <v>241</v>
      </c>
      <c r="AR124" s="95" t="s">
        <v>634</v>
      </c>
    </row>
    <row r="125" spans="1:44">
      <c r="A125" s="3" t="str">
        <f t="shared" si="1"/>
        <v>1/16/2012 - 12/3/2012Jeff Davis</v>
      </c>
      <c r="B125" s="95" t="s">
        <v>637</v>
      </c>
      <c r="C125" s="95" t="s">
        <v>180</v>
      </c>
      <c r="D125" s="95">
        <v>48700</v>
      </c>
      <c r="E125" s="95">
        <v>17300</v>
      </c>
      <c r="F125" s="95">
        <v>19750</v>
      </c>
      <c r="G125" s="95">
        <v>22200</v>
      </c>
      <c r="H125" s="95">
        <v>24650</v>
      </c>
      <c r="I125" s="95">
        <v>26650</v>
      </c>
      <c r="J125" s="95">
        <v>28600</v>
      </c>
      <c r="K125" s="95">
        <v>30600</v>
      </c>
      <c r="L125" s="95">
        <v>32550</v>
      </c>
      <c r="M125" s="95">
        <v>20760</v>
      </c>
      <c r="N125" s="95">
        <v>23700</v>
      </c>
      <c r="O125" s="95">
        <v>26640</v>
      </c>
      <c r="P125" s="95">
        <v>29580</v>
      </c>
      <c r="Q125" s="95">
        <v>31980</v>
      </c>
      <c r="R125" s="95">
        <v>34320</v>
      </c>
      <c r="S125" s="95">
        <v>36720</v>
      </c>
      <c r="T125" s="95">
        <v>39060</v>
      </c>
      <c r="U125" s="95" t="s">
        <v>286</v>
      </c>
      <c r="V125" s="95">
        <v>18700</v>
      </c>
      <c r="W125" s="95">
        <v>21350</v>
      </c>
      <c r="X125" s="95">
        <v>24000</v>
      </c>
      <c r="Y125" s="95">
        <v>26650</v>
      </c>
      <c r="Z125" s="95">
        <v>28800</v>
      </c>
      <c r="AA125" s="95">
        <v>30950</v>
      </c>
      <c r="AB125" s="95">
        <v>33050</v>
      </c>
      <c r="AC125" s="95">
        <v>35200</v>
      </c>
      <c r="AD125" s="95">
        <v>22440</v>
      </c>
      <c r="AE125" s="95">
        <v>25620</v>
      </c>
      <c r="AF125" s="95">
        <v>28800</v>
      </c>
      <c r="AG125" s="95">
        <v>31980</v>
      </c>
      <c r="AH125" s="95">
        <v>34560</v>
      </c>
      <c r="AI125" s="95">
        <v>37140</v>
      </c>
      <c r="AJ125" s="95">
        <v>39660</v>
      </c>
      <c r="AK125" s="95">
        <v>42240</v>
      </c>
      <c r="AL125" s="95" t="s">
        <v>636</v>
      </c>
      <c r="AM125" s="95" t="s">
        <v>288</v>
      </c>
      <c r="AN125" s="95">
        <v>0</v>
      </c>
      <c r="AO125" s="95" t="s">
        <v>637</v>
      </c>
      <c r="AP125" s="95" t="s">
        <v>290</v>
      </c>
      <c r="AQ125" s="95">
        <v>243</v>
      </c>
      <c r="AR125" s="95" t="s">
        <v>637</v>
      </c>
    </row>
    <row r="126" spans="1:44">
      <c r="A126" s="3" t="str">
        <f t="shared" si="1"/>
        <v>1/16/2012 - 12/3/2012Jefferson</v>
      </c>
      <c r="B126" s="95" t="s">
        <v>639</v>
      </c>
      <c r="C126" s="95" t="s">
        <v>31</v>
      </c>
      <c r="D126" s="95">
        <v>57500</v>
      </c>
      <c r="E126" s="95">
        <v>20150</v>
      </c>
      <c r="F126" s="95">
        <v>23000</v>
      </c>
      <c r="G126" s="95">
        <v>25900</v>
      </c>
      <c r="H126" s="95">
        <v>28750</v>
      </c>
      <c r="I126" s="95">
        <v>31050</v>
      </c>
      <c r="J126" s="95">
        <v>33350</v>
      </c>
      <c r="K126" s="95">
        <v>35650</v>
      </c>
      <c r="L126" s="95">
        <v>37950</v>
      </c>
      <c r="M126" s="95">
        <v>24180</v>
      </c>
      <c r="N126" s="95">
        <v>27600</v>
      </c>
      <c r="O126" s="95">
        <v>31080</v>
      </c>
      <c r="P126" s="95">
        <v>34500</v>
      </c>
      <c r="Q126" s="95">
        <v>37260</v>
      </c>
      <c r="R126" s="95">
        <v>40020</v>
      </c>
      <c r="S126" s="95">
        <v>42780</v>
      </c>
      <c r="T126" s="95">
        <v>45540</v>
      </c>
      <c r="U126" s="95" t="s">
        <v>301</v>
      </c>
      <c r="AL126" s="95" t="s">
        <v>638</v>
      </c>
      <c r="AM126" s="95" t="s">
        <v>288</v>
      </c>
      <c r="AN126" s="95">
        <v>1</v>
      </c>
      <c r="AO126" s="95" t="s">
        <v>639</v>
      </c>
      <c r="AP126" s="95" t="s">
        <v>290</v>
      </c>
      <c r="AQ126" s="95">
        <v>245</v>
      </c>
      <c r="AR126" s="95" t="s">
        <v>639</v>
      </c>
    </row>
    <row r="127" spans="1:44">
      <c r="A127" s="3" t="str">
        <f t="shared" si="1"/>
        <v>1/16/2012 - 12/3/2012Jim Hogg</v>
      </c>
      <c r="B127" s="95" t="s">
        <v>642</v>
      </c>
      <c r="C127" s="95" t="s">
        <v>181</v>
      </c>
      <c r="D127" s="95">
        <v>37500</v>
      </c>
      <c r="E127" s="95">
        <v>17300</v>
      </c>
      <c r="F127" s="95">
        <v>19750</v>
      </c>
      <c r="G127" s="95">
        <v>22200</v>
      </c>
      <c r="H127" s="95">
        <v>24650</v>
      </c>
      <c r="I127" s="95">
        <v>26650</v>
      </c>
      <c r="J127" s="95">
        <v>28600</v>
      </c>
      <c r="K127" s="95">
        <v>30600</v>
      </c>
      <c r="L127" s="95">
        <v>32550</v>
      </c>
      <c r="M127" s="95">
        <v>20760</v>
      </c>
      <c r="N127" s="95">
        <v>23700</v>
      </c>
      <c r="O127" s="95">
        <v>26640</v>
      </c>
      <c r="P127" s="95">
        <v>29580</v>
      </c>
      <c r="Q127" s="95">
        <v>31980</v>
      </c>
      <c r="R127" s="95">
        <v>34320</v>
      </c>
      <c r="S127" s="95">
        <v>36720</v>
      </c>
      <c r="T127" s="95">
        <v>39060</v>
      </c>
      <c r="U127" s="95" t="s">
        <v>301</v>
      </c>
      <c r="AL127" s="95" t="s">
        <v>641</v>
      </c>
      <c r="AM127" s="95" t="s">
        <v>288</v>
      </c>
      <c r="AN127" s="95">
        <v>0</v>
      </c>
      <c r="AO127" s="95" t="s">
        <v>642</v>
      </c>
      <c r="AP127" s="95" t="s">
        <v>290</v>
      </c>
      <c r="AQ127" s="95">
        <v>247</v>
      </c>
      <c r="AR127" s="95" t="s">
        <v>642</v>
      </c>
    </row>
    <row r="128" spans="1:44">
      <c r="A128" s="3" t="str">
        <f t="shared" si="1"/>
        <v>1/16/2012 - 12/3/2012Jim Wells</v>
      </c>
      <c r="B128" s="95" t="s">
        <v>645</v>
      </c>
      <c r="C128" s="95" t="s">
        <v>182</v>
      </c>
      <c r="D128" s="95">
        <v>42200</v>
      </c>
      <c r="E128" s="95">
        <v>17300</v>
      </c>
      <c r="F128" s="95">
        <v>19750</v>
      </c>
      <c r="G128" s="95">
        <v>22200</v>
      </c>
      <c r="H128" s="95">
        <v>24650</v>
      </c>
      <c r="I128" s="95">
        <v>26650</v>
      </c>
      <c r="J128" s="95">
        <v>28600</v>
      </c>
      <c r="K128" s="95">
        <v>30600</v>
      </c>
      <c r="L128" s="95">
        <v>32550</v>
      </c>
      <c r="M128" s="95">
        <v>20760</v>
      </c>
      <c r="N128" s="95">
        <v>23700</v>
      </c>
      <c r="O128" s="95">
        <v>26640</v>
      </c>
      <c r="P128" s="95">
        <v>29580</v>
      </c>
      <c r="Q128" s="95">
        <v>31980</v>
      </c>
      <c r="R128" s="95">
        <v>34320</v>
      </c>
      <c r="S128" s="95">
        <v>36720</v>
      </c>
      <c r="T128" s="95">
        <v>39060</v>
      </c>
      <c r="U128" s="95" t="s">
        <v>301</v>
      </c>
      <c r="AL128" s="95" t="s">
        <v>644</v>
      </c>
      <c r="AM128" s="95" t="s">
        <v>288</v>
      </c>
      <c r="AN128" s="95">
        <v>0</v>
      </c>
      <c r="AO128" s="95" t="s">
        <v>645</v>
      </c>
      <c r="AP128" s="95" t="s">
        <v>290</v>
      </c>
      <c r="AQ128" s="95">
        <v>249</v>
      </c>
      <c r="AR128" s="95" t="s">
        <v>645</v>
      </c>
    </row>
    <row r="129" spans="1:44">
      <c r="A129" s="3" t="str">
        <f t="shared" si="1"/>
        <v>1/16/2012 - 12/3/2012Johnson</v>
      </c>
      <c r="B129" s="95" t="s">
        <v>648</v>
      </c>
      <c r="C129" s="95" t="s">
        <v>46</v>
      </c>
      <c r="D129" s="95">
        <v>69200</v>
      </c>
      <c r="E129" s="95">
        <v>24250</v>
      </c>
      <c r="F129" s="95">
        <v>27700</v>
      </c>
      <c r="G129" s="95">
        <v>31150</v>
      </c>
      <c r="H129" s="95">
        <v>34600</v>
      </c>
      <c r="I129" s="95">
        <v>37400</v>
      </c>
      <c r="J129" s="95">
        <v>40150</v>
      </c>
      <c r="K129" s="95">
        <v>42950</v>
      </c>
      <c r="L129" s="95">
        <v>45700</v>
      </c>
      <c r="M129" s="95">
        <v>29100</v>
      </c>
      <c r="N129" s="95">
        <v>33240</v>
      </c>
      <c r="O129" s="95">
        <v>37380</v>
      </c>
      <c r="P129" s="95">
        <v>41520</v>
      </c>
      <c r="Q129" s="95">
        <v>44880</v>
      </c>
      <c r="R129" s="95">
        <v>48180</v>
      </c>
      <c r="S129" s="95">
        <v>51540</v>
      </c>
      <c r="T129" s="95">
        <v>54840</v>
      </c>
      <c r="U129" s="95" t="s">
        <v>301</v>
      </c>
      <c r="AL129" s="95" t="s">
        <v>647</v>
      </c>
      <c r="AM129" s="95" t="s">
        <v>288</v>
      </c>
      <c r="AN129" s="95">
        <v>1</v>
      </c>
      <c r="AO129" s="95" t="s">
        <v>648</v>
      </c>
      <c r="AP129" s="95" t="s">
        <v>290</v>
      </c>
      <c r="AQ129" s="95">
        <v>251</v>
      </c>
      <c r="AR129" s="95" t="s">
        <v>648</v>
      </c>
    </row>
    <row r="130" spans="1:44">
      <c r="A130" s="3" t="str">
        <f t="shared" si="1"/>
        <v>1/16/2012 - 12/3/2012Jones</v>
      </c>
      <c r="B130" s="95" t="s">
        <v>650</v>
      </c>
      <c r="C130" s="95" t="s">
        <v>18</v>
      </c>
      <c r="D130" s="95">
        <v>52900</v>
      </c>
      <c r="E130" s="95">
        <v>18550</v>
      </c>
      <c r="F130" s="95">
        <v>21200</v>
      </c>
      <c r="G130" s="95">
        <v>23850</v>
      </c>
      <c r="H130" s="95">
        <v>26450</v>
      </c>
      <c r="I130" s="95">
        <v>28600</v>
      </c>
      <c r="J130" s="95">
        <v>30700</v>
      </c>
      <c r="K130" s="95">
        <v>32800</v>
      </c>
      <c r="L130" s="95">
        <v>34950</v>
      </c>
      <c r="M130" s="95">
        <v>22260</v>
      </c>
      <c r="N130" s="95">
        <v>25440</v>
      </c>
      <c r="O130" s="95">
        <v>28620</v>
      </c>
      <c r="P130" s="95">
        <v>31740</v>
      </c>
      <c r="Q130" s="95">
        <v>34320</v>
      </c>
      <c r="R130" s="95">
        <v>36840</v>
      </c>
      <c r="S130" s="95">
        <v>39360</v>
      </c>
      <c r="T130" s="95">
        <v>41940</v>
      </c>
      <c r="U130" s="95" t="s">
        <v>301</v>
      </c>
      <c r="AL130" s="95" t="s">
        <v>649</v>
      </c>
      <c r="AM130" s="95" t="s">
        <v>288</v>
      </c>
      <c r="AN130" s="95">
        <v>1</v>
      </c>
      <c r="AO130" s="95" t="s">
        <v>650</v>
      </c>
      <c r="AP130" s="95" t="s">
        <v>290</v>
      </c>
      <c r="AQ130" s="95">
        <v>253</v>
      </c>
      <c r="AR130" s="95" t="s">
        <v>650</v>
      </c>
    </row>
    <row r="131" spans="1:44">
      <c r="A131" s="3" t="str">
        <f t="shared" si="1"/>
        <v>1/16/2012 - 12/3/2012Karnes</v>
      </c>
      <c r="B131" s="95" t="s">
        <v>653</v>
      </c>
      <c r="C131" s="95" t="s">
        <v>183</v>
      </c>
      <c r="D131" s="95">
        <v>51600</v>
      </c>
      <c r="E131" s="95">
        <v>17950</v>
      </c>
      <c r="F131" s="95">
        <v>20500</v>
      </c>
      <c r="G131" s="95">
        <v>23050</v>
      </c>
      <c r="H131" s="95">
        <v>25600</v>
      </c>
      <c r="I131" s="95">
        <v>27650</v>
      </c>
      <c r="J131" s="95">
        <v>29700</v>
      </c>
      <c r="K131" s="95">
        <v>31750</v>
      </c>
      <c r="L131" s="95">
        <v>33800</v>
      </c>
      <c r="M131" s="95">
        <v>21540</v>
      </c>
      <c r="N131" s="95">
        <v>24600</v>
      </c>
      <c r="O131" s="95">
        <v>27660</v>
      </c>
      <c r="P131" s="95">
        <v>30720</v>
      </c>
      <c r="Q131" s="95">
        <v>33180</v>
      </c>
      <c r="R131" s="95">
        <v>35640</v>
      </c>
      <c r="S131" s="95">
        <v>38100</v>
      </c>
      <c r="T131" s="95">
        <v>40560</v>
      </c>
      <c r="U131" s="95" t="s">
        <v>286</v>
      </c>
      <c r="V131" s="95">
        <v>21650</v>
      </c>
      <c r="W131" s="95">
        <v>24750</v>
      </c>
      <c r="X131" s="95">
        <v>27850</v>
      </c>
      <c r="Y131" s="95">
        <v>30900</v>
      </c>
      <c r="Z131" s="95">
        <v>33400</v>
      </c>
      <c r="AA131" s="95">
        <v>35850</v>
      </c>
      <c r="AB131" s="95">
        <v>38350</v>
      </c>
      <c r="AC131" s="95">
        <v>40800</v>
      </c>
      <c r="AD131" s="95">
        <v>25980</v>
      </c>
      <c r="AE131" s="95">
        <v>29700</v>
      </c>
      <c r="AF131" s="95">
        <v>33420</v>
      </c>
      <c r="AG131" s="95">
        <v>37080</v>
      </c>
      <c r="AH131" s="95">
        <v>40080</v>
      </c>
      <c r="AI131" s="95">
        <v>43020</v>
      </c>
      <c r="AJ131" s="95">
        <v>46020</v>
      </c>
      <c r="AK131" s="95">
        <v>48960</v>
      </c>
      <c r="AL131" s="95" t="s">
        <v>652</v>
      </c>
      <c r="AM131" s="95" t="s">
        <v>288</v>
      </c>
      <c r="AN131" s="95">
        <v>0</v>
      </c>
      <c r="AO131" s="95" t="s">
        <v>653</v>
      </c>
      <c r="AP131" s="95" t="s">
        <v>290</v>
      </c>
      <c r="AQ131" s="95">
        <v>255</v>
      </c>
      <c r="AR131" s="95" t="s">
        <v>653</v>
      </c>
    </row>
    <row r="132" spans="1:44">
      <c r="A132" s="3" t="str">
        <f t="shared" si="1"/>
        <v>1/16/2012 - 12/3/2012Kaufman</v>
      </c>
      <c r="B132" s="95" t="s">
        <v>655</v>
      </c>
      <c r="C132" s="95" t="s">
        <v>47</v>
      </c>
      <c r="D132" s="95">
        <v>70100</v>
      </c>
      <c r="E132" s="95">
        <v>24550</v>
      </c>
      <c r="F132" s="95">
        <v>28050</v>
      </c>
      <c r="G132" s="95">
        <v>31550</v>
      </c>
      <c r="H132" s="95">
        <v>35050</v>
      </c>
      <c r="I132" s="95">
        <v>37900</v>
      </c>
      <c r="J132" s="95">
        <v>40700</v>
      </c>
      <c r="K132" s="95">
        <v>43500</v>
      </c>
      <c r="L132" s="95">
        <v>46300</v>
      </c>
      <c r="M132" s="95">
        <v>29460</v>
      </c>
      <c r="N132" s="95">
        <v>33660</v>
      </c>
      <c r="O132" s="95">
        <v>37860</v>
      </c>
      <c r="P132" s="95">
        <v>42060</v>
      </c>
      <c r="Q132" s="95">
        <v>45480</v>
      </c>
      <c r="R132" s="95">
        <v>48840</v>
      </c>
      <c r="S132" s="95">
        <v>52200</v>
      </c>
      <c r="T132" s="95">
        <v>55560</v>
      </c>
      <c r="U132" s="95" t="s">
        <v>286</v>
      </c>
      <c r="V132" s="95">
        <v>25200</v>
      </c>
      <c r="W132" s="95">
        <v>28800</v>
      </c>
      <c r="X132" s="95">
        <v>32400</v>
      </c>
      <c r="Y132" s="95">
        <v>35950</v>
      </c>
      <c r="Z132" s="95">
        <v>38850</v>
      </c>
      <c r="AA132" s="95">
        <v>41750</v>
      </c>
      <c r="AB132" s="95">
        <v>44600</v>
      </c>
      <c r="AC132" s="95">
        <v>47500</v>
      </c>
      <c r="AD132" s="95">
        <v>30240</v>
      </c>
      <c r="AE132" s="95">
        <v>34560</v>
      </c>
      <c r="AF132" s="95">
        <v>38880</v>
      </c>
      <c r="AG132" s="95">
        <v>43140</v>
      </c>
      <c r="AH132" s="95">
        <v>46620</v>
      </c>
      <c r="AI132" s="95">
        <v>50100</v>
      </c>
      <c r="AJ132" s="95">
        <v>53520</v>
      </c>
      <c r="AK132" s="95">
        <v>57000</v>
      </c>
      <c r="AL132" s="95" t="s">
        <v>654</v>
      </c>
      <c r="AM132" s="95" t="s">
        <v>288</v>
      </c>
      <c r="AN132" s="95">
        <v>1</v>
      </c>
      <c r="AO132" s="95" t="s">
        <v>655</v>
      </c>
      <c r="AP132" s="95" t="s">
        <v>290</v>
      </c>
      <c r="AQ132" s="95">
        <v>257</v>
      </c>
      <c r="AR132" s="95" t="s">
        <v>655</v>
      </c>
    </row>
    <row r="133" spans="1:44">
      <c r="A133" s="3" t="str">
        <f t="shared" ref="A133:A196" si="2">CONCATENATE($B$2,C133)</f>
        <v>1/16/2012 - 12/3/2012Kendall</v>
      </c>
      <c r="B133" s="95" t="s">
        <v>658</v>
      </c>
      <c r="C133" s="95" t="s">
        <v>184</v>
      </c>
      <c r="D133" s="95">
        <v>86800</v>
      </c>
      <c r="E133" s="95">
        <v>28950</v>
      </c>
      <c r="F133" s="95">
        <v>33050</v>
      </c>
      <c r="G133" s="95">
        <v>37200</v>
      </c>
      <c r="H133" s="95">
        <v>41300</v>
      </c>
      <c r="I133" s="95">
        <v>44650</v>
      </c>
      <c r="J133" s="95">
        <v>47950</v>
      </c>
      <c r="K133" s="95">
        <v>51250</v>
      </c>
      <c r="L133" s="95">
        <v>54550</v>
      </c>
      <c r="M133" s="95">
        <v>34740</v>
      </c>
      <c r="N133" s="95">
        <v>39660</v>
      </c>
      <c r="O133" s="95">
        <v>44640</v>
      </c>
      <c r="P133" s="95">
        <v>49560</v>
      </c>
      <c r="Q133" s="95">
        <v>53580</v>
      </c>
      <c r="R133" s="95">
        <v>57540</v>
      </c>
      <c r="S133" s="95">
        <v>61500</v>
      </c>
      <c r="T133" s="95">
        <v>65460</v>
      </c>
      <c r="U133" s="95" t="s">
        <v>286</v>
      </c>
      <c r="V133" s="95">
        <v>30400</v>
      </c>
      <c r="W133" s="95">
        <v>34750</v>
      </c>
      <c r="X133" s="95">
        <v>39100</v>
      </c>
      <c r="Y133" s="95">
        <v>43400</v>
      </c>
      <c r="Z133" s="95">
        <v>46900</v>
      </c>
      <c r="AA133" s="95">
        <v>50350</v>
      </c>
      <c r="AB133" s="95">
        <v>53850</v>
      </c>
      <c r="AC133" s="95">
        <v>57300</v>
      </c>
      <c r="AD133" s="95">
        <v>36480</v>
      </c>
      <c r="AE133" s="95">
        <v>41700</v>
      </c>
      <c r="AF133" s="95">
        <v>46920</v>
      </c>
      <c r="AG133" s="95">
        <v>52080</v>
      </c>
      <c r="AH133" s="95">
        <v>56280</v>
      </c>
      <c r="AI133" s="95">
        <v>60420</v>
      </c>
      <c r="AJ133" s="95">
        <v>64620</v>
      </c>
      <c r="AK133" s="95">
        <v>68760</v>
      </c>
      <c r="AL133" s="95" t="s">
        <v>657</v>
      </c>
      <c r="AM133" s="95" t="s">
        <v>288</v>
      </c>
      <c r="AN133" s="95">
        <v>1</v>
      </c>
      <c r="AO133" s="95" t="s">
        <v>658</v>
      </c>
      <c r="AP133" s="95" t="s">
        <v>290</v>
      </c>
      <c r="AQ133" s="95">
        <v>259</v>
      </c>
      <c r="AR133" s="95" t="s">
        <v>658</v>
      </c>
    </row>
    <row r="134" spans="1:44">
      <c r="A134" s="3" t="str">
        <f t="shared" si="2"/>
        <v>1/16/2012 - 12/3/2012Kenedy</v>
      </c>
      <c r="B134" s="95" t="s">
        <v>661</v>
      </c>
      <c r="C134" s="95" t="s">
        <v>185</v>
      </c>
      <c r="D134" s="95">
        <v>49300</v>
      </c>
      <c r="E134" s="95">
        <v>17300</v>
      </c>
      <c r="F134" s="95">
        <v>19750</v>
      </c>
      <c r="G134" s="95">
        <v>22200</v>
      </c>
      <c r="H134" s="95">
        <v>24650</v>
      </c>
      <c r="I134" s="95">
        <v>26650</v>
      </c>
      <c r="J134" s="95">
        <v>28600</v>
      </c>
      <c r="K134" s="95">
        <v>30600</v>
      </c>
      <c r="L134" s="95">
        <v>32550</v>
      </c>
      <c r="M134" s="95">
        <v>20760</v>
      </c>
      <c r="N134" s="95">
        <v>23700</v>
      </c>
      <c r="O134" s="95">
        <v>26640</v>
      </c>
      <c r="P134" s="95">
        <v>29580</v>
      </c>
      <c r="Q134" s="95">
        <v>31980</v>
      </c>
      <c r="R134" s="95">
        <v>34320</v>
      </c>
      <c r="S134" s="95">
        <v>36720</v>
      </c>
      <c r="T134" s="95">
        <v>39060</v>
      </c>
      <c r="U134" s="95" t="s">
        <v>286</v>
      </c>
      <c r="V134" s="95">
        <v>23400</v>
      </c>
      <c r="W134" s="95">
        <v>26750</v>
      </c>
      <c r="X134" s="95">
        <v>30100</v>
      </c>
      <c r="Y134" s="95">
        <v>33400</v>
      </c>
      <c r="Z134" s="95">
        <v>36100</v>
      </c>
      <c r="AA134" s="95">
        <v>38750</v>
      </c>
      <c r="AB134" s="95">
        <v>41450</v>
      </c>
      <c r="AC134" s="95">
        <v>44100</v>
      </c>
      <c r="AD134" s="95">
        <v>28080</v>
      </c>
      <c r="AE134" s="95">
        <v>32100</v>
      </c>
      <c r="AF134" s="95">
        <v>36120</v>
      </c>
      <c r="AG134" s="95">
        <v>40080</v>
      </c>
      <c r="AH134" s="95">
        <v>43320</v>
      </c>
      <c r="AI134" s="95">
        <v>46500</v>
      </c>
      <c r="AJ134" s="95">
        <v>49740</v>
      </c>
      <c r="AK134" s="95">
        <v>52920</v>
      </c>
      <c r="AL134" s="95" t="s">
        <v>660</v>
      </c>
      <c r="AM134" s="95" t="s">
        <v>288</v>
      </c>
      <c r="AN134" s="95">
        <v>0</v>
      </c>
      <c r="AO134" s="95" t="s">
        <v>661</v>
      </c>
      <c r="AP134" s="95" t="s">
        <v>290</v>
      </c>
      <c r="AQ134" s="95">
        <v>261</v>
      </c>
      <c r="AR134" s="95" t="s">
        <v>661</v>
      </c>
    </row>
    <row r="135" spans="1:44">
      <c r="A135" s="3" t="str">
        <f t="shared" si="2"/>
        <v>1/16/2012 - 12/3/2012Kent</v>
      </c>
      <c r="B135" s="95" t="s">
        <v>664</v>
      </c>
      <c r="C135" s="95" t="s">
        <v>186</v>
      </c>
      <c r="D135" s="95">
        <v>46600</v>
      </c>
      <c r="E135" s="95">
        <v>17300</v>
      </c>
      <c r="F135" s="95">
        <v>19750</v>
      </c>
      <c r="G135" s="95">
        <v>22200</v>
      </c>
      <c r="H135" s="95">
        <v>24650</v>
      </c>
      <c r="I135" s="95">
        <v>26650</v>
      </c>
      <c r="J135" s="95">
        <v>28600</v>
      </c>
      <c r="K135" s="95">
        <v>30600</v>
      </c>
      <c r="L135" s="95">
        <v>32550</v>
      </c>
      <c r="M135" s="95">
        <v>20760</v>
      </c>
      <c r="N135" s="95">
        <v>23700</v>
      </c>
      <c r="O135" s="95">
        <v>26640</v>
      </c>
      <c r="P135" s="95">
        <v>29580</v>
      </c>
      <c r="Q135" s="95">
        <v>31980</v>
      </c>
      <c r="R135" s="95">
        <v>34320</v>
      </c>
      <c r="S135" s="95">
        <v>36720</v>
      </c>
      <c r="T135" s="95">
        <v>39060</v>
      </c>
      <c r="U135" s="95" t="s">
        <v>301</v>
      </c>
      <c r="AL135" s="95" t="s">
        <v>663</v>
      </c>
      <c r="AM135" s="95" t="s">
        <v>288</v>
      </c>
      <c r="AN135" s="95">
        <v>0</v>
      </c>
      <c r="AO135" s="95" t="s">
        <v>664</v>
      </c>
      <c r="AP135" s="95" t="s">
        <v>290</v>
      </c>
      <c r="AQ135" s="95">
        <v>263</v>
      </c>
      <c r="AR135" s="95" t="s">
        <v>664</v>
      </c>
    </row>
    <row r="136" spans="1:44">
      <c r="A136" s="3" t="str">
        <f t="shared" si="2"/>
        <v>1/16/2012 - 12/3/2012Kerr</v>
      </c>
      <c r="B136" s="95" t="s">
        <v>667</v>
      </c>
      <c r="C136" s="95" t="s">
        <v>187</v>
      </c>
      <c r="D136" s="95">
        <v>54000</v>
      </c>
      <c r="E136" s="95">
        <v>18900</v>
      </c>
      <c r="F136" s="95">
        <v>21600</v>
      </c>
      <c r="G136" s="95">
        <v>24300</v>
      </c>
      <c r="H136" s="95">
        <v>27000</v>
      </c>
      <c r="I136" s="95">
        <v>29200</v>
      </c>
      <c r="J136" s="95">
        <v>31350</v>
      </c>
      <c r="K136" s="95">
        <v>33500</v>
      </c>
      <c r="L136" s="95">
        <v>35650</v>
      </c>
      <c r="M136" s="95">
        <v>22680</v>
      </c>
      <c r="N136" s="95">
        <v>25920</v>
      </c>
      <c r="O136" s="95">
        <v>29160</v>
      </c>
      <c r="P136" s="95">
        <v>32400</v>
      </c>
      <c r="Q136" s="95">
        <v>35040</v>
      </c>
      <c r="R136" s="95">
        <v>37620</v>
      </c>
      <c r="S136" s="95">
        <v>40200</v>
      </c>
      <c r="T136" s="95">
        <v>42780</v>
      </c>
      <c r="U136" s="95" t="s">
        <v>301</v>
      </c>
      <c r="AL136" s="95" t="s">
        <v>666</v>
      </c>
      <c r="AM136" s="95" t="s">
        <v>288</v>
      </c>
      <c r="AN136" s="95">
        <v>0</v>
      </c>
      <c r="AO136" s="95" t="s">
        <v>667</v>
      </c>
      <c r="AP136" s="95" t="s">
        <v>290</v>
      </c>
      <c r="AQ136" s="95">
        <v>265</v>
      </c>
      <c r="AR136" s="95" t="s">
        <v>667</v>
      </c>
    </row>
    <row r="137" spans="1:44">
      <c r="A137" s="3" t="str">
        <f t="shared" si="2"/>
        <v>1/16/2012 - 12/3/2012Kimble</v>
      </c>
      <c r="B137" s="95" t="s">
        <v>670</v>
      </c>
      <c r="C137" s="95" t="s">
        <v>188</v>
      </c>
      <c r="D137" s="95">
        <v>57900</v>
      </c>
      <c r="E137" s="95">
        <v>17950</v>
      </c>
      <c r="F137" s="95">
        <v>20500</v>
      </c>
      <c r="G137" s="95">
        <v>23050</v>
      </c>
      <c r="H137" s="95">
        <v>25600</v>
      </c>
      <c r="I137" s="95">
        <v>27650</v>
      </c>
      <c r="J137" s="95">
        <v>29700</v>
      </c>
      <c r="K137" s="95">
        <v>31750</v>
      </c>
      <c r="L137" s="95">
        <v>33800</v>
      </c>
      <c r="M137" s="95">
        <v>21540</v>
      </c>
      <c r="N137" s="95">
        <v>24600</v>
      </c>
      <c r="O137" s="95">
        <v>27660</v>
      </c>
      <c r="P137" s="95">
        <v>30720</v>
      </c>
      <c r="Q137" s="95">
        <v>33180</v>
      </c>
      <c r="R137" s="95">
        <v>35640</v>
      </c>
      <c r="S137" s="95">
        <v>38100</v>
      </c>
      <c r="T137" s="95">
        <v>40560</v>
      </c>
      <c r="U137" s="95" t="s">
        <v>286</v>
      </c>
      <c r="V137" s="95">
        <v>21500</v>
      </c>
      <c r="W137" s="95">
        <v>24550</v>
      </c>
      <c r="X137" s="95">
        <v>27600</v>
      </c>
      <c r="Y137" s="95">
        <v>30650</v>
      </c>
      <c r="Z137" s="95">
        <v>33150</v>
      </c>
      <c r="AA137" s="95">
        <v>35600</v>
      </c>
      <c r="AB137" s="95">
        <v>38050</v>
      </c>
      <c r="AC137" s="95">
        <v>40500</v>
      </c>
      <c r="AD137" s="95">
        <v>25800</v>
      </c>
      <c r="AE137" s="95">
        <v>29460</v>
      </c>
      <c r="AF137" s="95">
        <v>33120</v>
      </c>
      <c r="AG137" s="95">
        <v>36780</v>
      </c>
      <c r="AH137" s="95">
        <v>39780</v>
      </c>
      <c r="AI137" s="95">
        <v>42720</v>
      </c>
      <c r="AJ137" s="95">
        <v>45660</v>
      </c>
      <c r="AK137" s="95">
        <v>48600</v>
      </c>
      <c r="AL137" s="95" t="s">
        <v>669</v>
      </c>
      <c r="AM137" s="95" t="s">
        <v>288</v>
      </c>
      <c r="AN137" s="95">
        <v>0</v>
      </c>
      <c r="AO137" s="95" t="s">
        <v>670</v>
      </c>
      <c r="AP137" s="95" t="s">
        <v>290</v>
      </c>
      <c r="AQ137" s="95">
        <v>267</v>
      </c>
      <c r="AR137" s="95" t="s">
        <v>670</v>
      </c>
    </row>
    <row r="138" spans="1:44">
      <c r="A138" s="3" t="str">
        <f t="shared" si="2"/>
        <v>1/16/2012 - 12/3/2012King</v>
      </c>
      <c r="B138" s="95" t="s">
        <v>673</v>
      </c>
      <c r="C138" s="95" t="s">
        <v>189</v>
      </c>
      <c r="D138" s="95">
        <v>53100</v>
      </c>
      <c r="E138" s="95">
        <v>18000</v>
      </c>
      <c r="F138" s="95">
        <v>20600</v>
      </c>
      <c r="G138" s="95">
        <v>23150</v>
      </c>
      <c r="H138" s="95">
        <v>25700</v>
      </c>
      <c r="I138" s="95">
        <v>27800</v>
      </c>
      <c r="J138" s="95">
        <v>29850</v>
      </c>
      <c r="K138" s="95">
        <v>31900</v>
      </c>
      <c r="L138" s="95">
        <v>33950</v>
      </c>
      <c r="M138" s="95">
        <v>21600</v>
      </c>
      <c r="N138" s="95">
        <v>24720</v>
      </c>
      <c r="O138" s="95">
        <v>27780</v>
      </c>
      <c r="P138" s="95">
        <v>30840</v>
      </c>
      <c r="Q138" s="95">
        <v>33360</v>
      </c>
      <c r="R138" s="95">
        <v>35820</v>
      </c>
      <c r="S138" s="95">
        <v>38280</v>
      </c>
      <c r="T138" s="95">
        <v>40740</v>
      </c>
      <c r="U138" s="95" t="s">
        <v>286</v>
      </c>
      <c r="V138" s="95">
        <v>20900</v>
      </c>
      <c r="W138" s="95">
        <v>23850</v>
      </c>
      <c r="X138" s="95">
        <v>26850</v>
      </c>
      <c r="Y138" s="95">
        <v>29800</v>
      </c>
      <c r="Z138" s="95">
        <v>32200</v>
      </c>
      <c r="AA138" s="95">
        <v>34600</v>
      </c>
      <c r="AB138" s="95">
        <v>37000</v>
      </c>
      <c r="AC138" s="95">
        <v>39350</v>
      </c>
      <c r="AD138" s="95">
        <v>25080</v>
      </c>
      <c r="AE138" s="95">
        <v>28620</v>
      </c>
      <c r="AF138" s="95">
        <v>32220</v>
      </c>
      <c r="AG138" s="95">
        <v>35760</v>
      </c>
      <c r="AH138" s="95">
        <v>38640</v>
      </c>
      <c r="AI138" s="95">
        <v>41520</v>
      </c>
      <c r="AJ138" s="95">
        <v>44400</v>
      </c>
      <c r="AK138" s="95">
        <v>47220</v>
      </c>
      <c r="AL138" s="95" t="s">
        <v>672</v>
      </c>
      <c r="AM138" s="95" t="s">
        <v>288</v>
      </c>
      <c r="AN138" s="95">
        <v>0</v>
      </c>
      <c r="AO138" s="95" t="s">
        <v>673</v>
      </c>
      <c r="AP138" s="95" t="s">
        <v>290</v>
      </c>
      <c r="AQ138" s="95">
        <v>269</v>
      </c>
      <c r="AR138" s="95" t="s">
        <v>673</v>
      </c>
    </row>
    <row r="139" spans="1:44">
      <c r="A139" s="3" t="str">
        <f t="shared" si="2"/>
        <v>1/16/2012 - 12/3/2012Kinney</v>
      </c>
      <c r="B139" s="95" t="s">
        <v>676</v>
      </c>
      <c r="C139" s="95" t="s">
        <v>190</v>
      </c>
      <c r="D139" s="95">
        <v>35900</v>
      </c>
      <c r="E139" s="95">
        <v>17300</v>
      </c>
      <c r="F139" s="95">
        <v>19750</v>
      </c>
      <c r="G139" s="95">
        <v>22200</v>
      </c>
      <c r="H139" s="95">
        <v>24650</v>
      </c>
      <c r="I139" s="95">
        <v>26650</v>
      </c>
      <c r="J139" s="95">
        <v>28600</v>
      </c>
      <c r="K139" s="95">
        <v>30600</v>
      </c>
      <c r="L139" s="95">
        <v>32550</v>
      </c>
      <c r="M139" s="95">
        <v>20760</v>
      </c>
      <c r="N139" s="95">
        <v>23700</v>
      </c>
      <c r="O139" s="95">
        <v>26640</v>
      </c>
      <c r="P139" s="95">
        <v>29580</v>
      </c>
      <c r="Q139" s="95">
        <v>31980</v>
      </c>
      <c r="R139" s="95">
        <v>34320</v>
      </c>
      <c r="S139" s="95">
        <v>36720</v>
      </c>
      <c r="T139" s="95">
        <v>39060</v>
      </c>
      <c r="U139" s="95" t="s">
        <v>301</v>
      </c>
      <c r="AL139" s="95" t="s">
        <v>675</v>
      </c>
      <c r="AM139" s="95" t="s">
        <v>288</v>
      </c>
      <c r="AN139" s="95">
        <v>0</v>
      </c>
      <c r="AO139" s="95" t="s">
        <v>676</v>
      </c>
      <c r="AP139" s="95" t="s">
        <v>290</v>
      </c>
      <c r="AQ139" s="95">
        <v>271</v>
      </c>
      <c r="AR139" s="95" t="s">
        <v>676</v>
      </c>
    </row>
    <row r="140" spans="1:44">
      <c r="A140" s="3" t="str">
        <f t="shared" si="2"/>
        <v>1/16/2012 - 12/3/2012Kleberg</v>
      </c>
      <c r="B140" s="95" t="s">
        <v>679</v>
      </c>
      <c r="C140" s="95" t="s">
        <v>192</v>
      </c>
      <c r="D140" s="95">
        <v>48000</v>
      </c>
      <c r="E140" s="95">
        <v>17300</v>
      </c>
      <c r="F140" s="95">
        <v>19750</v>
      </c>
      <c r="G140" s="95">
        <v>22200</v>
      </c>
      <c r="H140" s="95">
        <v>24650</v>
      </c>
      <c r="I140" s="95">
        <v>26650</v>
      </c>
      <c r="J140" s="95">
        <v>28600</v>
      </c>
      <c r="K140" s="95">
        <v>30600</v>
      </c>
      <c r="L140" s="95">
        <v>32550</v>
      </c>
      <c r="M140" s="95">
        <v>20760</v>
      </c>
      <c r="N140" s="95">
        <v>23700</v>
      </c>
      <c r="O140" s="95">
        <v>26640</v>
      </c>
      <c r="P140" s="95">
        <v>29580</v>
      </c>
      <c r="Q140" s="95">
        <v>31980</v>
      </c>
      <c r="R140" s="95">
        <v>34320</v>
      </c>
      <c r="S140" s="95">
        <v>36720</v>
      </c>
      <c r="T140" s="95">
        <v>39060</v>
      </c>
      <c r="U140" s="95" t="s">
        <v>286</v>
      </c>
      <c r="V140" s="95">
        <v>18400</v>
      </c>
      <c r="W140" s="95">
        <v>21000</v>
      </c>
      <c r="X140" s="95">
        <v>23650</v>
      </c>
      <c r="Y140" s="95">
        <v>26250</v>
      </c>
      <c r="Z140" s="95">
        <v>28350</v>
      </c>
      <c r="AA140" s="95">
        <v>30450</v>
      </c>
      <c r="AB140" s="95">
        <v>32550</v>
      </c>
      <c r="AC140" s="95">
        <v>34650</v>
      </c>
      <c r="AD140" s="95">
        <v>22080</v>
      </c>
      <c r="AE140" s="95">
        <v>25200</v>
      </c>
      <c r="AF140" s="95">
        <v>28380</v>
      </c>
      <c r="AG140" s="95">
        <v>31500</v>
      </c>
      <c r="AH140" s="95">
        <v>34020</v>
      </c>
      <c r="AI140" s="95">
        <v>36540</v>
      </c>
      <c r="AJ140" s="95">
        <v>39060</v>
      </c>
      <c r="AK140" s="95">
        <v>41580</v>
      </c>
      <c r="AL140" s="95" t="s">
        <v>678</v>
      </c>
      <c r="AM140" s="95" t="s">
        <v>288</v>
      </c>
      <c r="AN140" s="95">
        <v>0</v>
      </c>
      <c r="AO140" s="95" t="s">
        <v>679</v>
      </c>
      <c r="AP140" s="95" t="s">
        <v>290</v>
      </c>
      <c r="AQ140" s="95">
        <v>273</v>
      </c>
      <c r="AR140" s="95" t="s">
        <v>679</v>
      </c>
    </row>
    <row r="141" spans="1:44">
      <c r="A141" s="3" t="str">
        <f t="shared" si="2"/>
        <v>1/16/2012 - 12/3/2012Knox</v>
      </c>
      <c r="B141" s="95" t="s">
        <v>682</v>
      </c>
      <c r="C141" s="95" t="s">
        <v>193</v>
      </c>
      <c r="D141" s="95">
        <v>48600</v>
      </c>
      <c r="E141" s="95">
        <v>17300</v>
      </c>
      <c r="F141" s="95">
        <v>19750</v>
      </c>
      <c r="G141" s="95">
        <v>22200</v>
      </c>
      <c r="H141" s="95">
        <v>24650</v>
      </c>
      <c r="I141" s="95">
        <v>26650</v>
      </c>
      <c r="J141" s="95">
        <v>28600</v>
      </c>
      <c r="K141" s="95">
        <v>30600</v>
      </c>
      <c r="L141" s="95">
        <v>32550</v>
      </c>
      <c r="M141" s="95">
        <v>20760</v>
      </c>
      <c r="N141" s="95">
        <v>23700</v>
      </c>
      <c r="O141" s="95">
        <v>26640</v>
      </c>
      <c r="P141" s="95">
        <v>29580</v>
      </c>
      <c r="Q141" s="95">
        <v>31980</v>
      </c>
      <c r="R141" s="95">
        <v>34320</v>
      </c>
      <c r="S141" s="95">
        <v>36720</v>
      </c>
      <c r="T141" s="95">
        <v>39060</v>
      </c>
      <c r="U141" s="95" t="s">
        <v>286</v>
      </c>
      <c r="V141" s="95">
        <v>19700</v>
      </c>
      <c r="W141" s="95">
        <v>22500</v>
      </c>
      <c r="X141" s="95">
        <v>25300</v>
      </c>
      <c r="Y141" s="95">
        <v>28100</v>
      </c>
      <c r="Z141" s="95">
        <v>30350</v>
      </c>
      <c r="AA141" s="95">
        <v>32600</v>
      </c>
      <c r="AB141" s="95">
        <v>34850</v>
      </c>
      <c r="AC141" s="95">
        <v>37100</v>
      </c>
      <c r="AD141" s="95">
        <v>23640</v>
      </c>
      <c r="AE141" s="95">
        <v>27000</v>
      </c>
      <c r="AF141" s="95">
        <v>30360</v>
      </c>
      <c r="AG141" s="95">
        <v>33720</v>
      </c>
      <c r="AH141" s="95">
        <v>36420</v>
      </c>
      <c r="AI141" s="95">
        <v>39120</v>
      </c>
      <c r="AJ141" s="95">
        <v>41820</v>
      </c>
      <c r="AK141" s="95">
        <v>44520</v>
      </c>
      <c r="AL141" s="95" t="s">
        <v>681</v>
      </c>
      <c r="AM141" s="95" t="s">
        <v>288</v>
      </c>
      <c r="AN141" s="95">
        <v>0</v>
      </c>
      <c r="AO141" s="95" t="s">
        <v>682</v>
      </c>
      <c r="AP141" s="95" t="s">
        <v>290</v>
      </c>
      <c r="AQ141" s="95">
        <v>275</v>
      </c>
      <c r="AR141" s="95" t="s">
        <v>682</v>
      </c>
    </row>
    <row r="142" spans="1:44">
      <c r="A142" s="3" t="str">
        <f t="shared" si="2"/>
        <v>1/16/2012 - 12/3/2012Lamar</v>
      </c>
      <c r="B142" s="95" t="s">
        <v>685</v>
      </c>
      <c r="C142" s="95" t="s">
        <v>196</v>
      </c>
      <c r="D142" s="95">
        <v>49500</v>
      </c>
      <c r="E142" s="95">
        <v>17350</v>
      </c>
      <c r="F142" s="95">
        <v>19800</v>
      </c>
      <c r="G142" s="95">
        <v>22300</v>
      </c>
      <c r="H142" s="95">
        <v>24750</v>
      </c>
      <c r="I142" s="95">
        <v>26750</v>
      </c>
      <c r="J142" s="95">
        <v>28750</v>
      </c>
      <c r="K142" s="95">
        <v>30700</v>
      </c>
      <c r="L142" s="95">
        <v>32700</v>
      </c>
      <c r="M142" s="95">
        <v>20820</v>
      </c>
      <c r="N142" s="95">
        <v>23760</v>
      </c>
      <c r="O142" s="95">
        <v>26760</v>
      </c>
      <c r="P142" s="95">
        <v>29700</v>
      </c>
      <c r="Q142" s="95">
        <v>32100</v>
      </c>
      <c r="R142" s="95">
        <v>34500</v>
      </c>
      <c r="S142" s="95">
        <v>36840</v>
      </c>
      <c r="T142" s="95">
        <v>39240</v>
      </c>
      <c r="U142" s="95" t="s">
        <v>301</v>
      </c>
      <c r="AL142" s="95" t="s">
        <v>684</v>
      </c>
      <c r="AM142" s="95" t="s">
        <v>288</v>
      </c>
      <c r="AN142" s="95">
        <v>0</v>
      </c>
      <c r="AO142" s="95" t="s">
        <v>685</v>
      </c>
      <c r="AP142" s="95" t="s">
        <v>290</v>
      </c>
      <c r="AQ142" s="95">
        <v>277</v>
      </c>
      <c r="AR142" s="95" t="s">
        <v>685</v>
      </c>
    </row>
    <row r="143" spans="1:44">
      <c r="A143" s="3" t="str">
        <f t="shared" si="2"/>
        <v>1/16/2012 - 12/3/2012Lamb</v>
      </c>
      <c r="B143" s="95" t="s">
        <v>688</v>
      </c>
      <c r="C143" s="95" t="s">
        <v>197</v>
      </c>
      <c r="D143" s="95">
        <v>43400</v>
      </c>
      <c r="E143" s="95">
        <v>17300</v>
      </c>
      <c r="F143" s="95">
        <v>19750</v>
      </c>
      <c r="G143" s="95">
        <v>22200</v>
      </c>
      <c r="H143" s="95">
        <v>24650</v>
      </c>
      <c r="I143" s="95">
        <v>26650</v>
      </c>
      <c r="J143" s="95">
        <v>28600</v>
      </c>
      <c r="K143" s="95">
        <v>30600</v>
      </c>
      <c r="L143" s="95">
        <v>32550</v>
      </c>
      <c r="M143" s="95">
        <v>20760</v>
      </c>
      <c r="N143" s="95">
        <v>23700</v>
      </c>
      <c r="O143" s="95">
        <v>26640</v>
      </c>
      <c r="P143" s="95">
        <v>29580</v>
      </c>
      <c r="Q143" s="95">
        <v>31980</v>
      </c>
      <c r="R143" s="95">
        <v>34320</v>
      </c>
      <c r="S143" s="95">
        <v>36720</v>
      </c>
      <c r="T143" s="95">
        <v>39060</v>
      </c>
      <c r="U143" s="95" t="s">
        <v>286</v>
      </c>
      <c r="V143" s="95">
        <v>17600</v>
      </c>
      <c r="W143" s="95">
        <v>20100</v>
      </c>
      <c r="X143" s="95">
        <v>22600</v>
      </c>
      <c r="Y143" s="95">
        <v>25100</v>
      </c>
      <c r="Z143" s="95">
        <v>27150</v>
      </c>
      <c r="AA143" s="95">
        <v>29150</v>
      </c>
      <c r="AB143" s="95">
        <v>31150</v>
      </c>
      <c r="AC143" s="95">
        <v>33150</v>
      </c>
      <c r="AD143" s="95">
        <v>21120</v>
      </c>
      <c r="AE143" s="95">
        <v>24120</v>
      </c>
      <c r="AF143" s="95">
        <v>27120</v>
      </c>
      <c r="AG143" s="95">
        <v>30120</v>
      </c>
      <c r="AH143" s="95">
        <v>32580</v>
      </c>
      <c r="AI143" s="95">
        <v>34980</v>
      </c>
      <c r="AJ143" s="95">
        <v>37380</v>
      </c>
      <c r="AK143" s="95">
        <v>39780</v>
      </c>
      <c r="AL143" s="95" t="s">
        <v>687</v>
      </c>
      <c r="AM143" s="95" t="s">
        <v>288</v>
      </c>
      <c r="AN143" s="95">
        <v>0</v>
      </c>
      <c r="AO143" s="95" t="s">
        <v>688</v>
      </c>
      <c r="AP143" s="95" t="s">
        <v>290</v>
      </c>
      <c r="AQ143" s="95">
        <v>279</v>
      </c>
      <c r="AR143" s="95" t="s">
        <v>688</v>
      </c>
    </row>
    <row r="144" spans="1:44">
      <c r="A144" s="3" t="str">
        <f t="shared" si="2"/>
        <v>1/16/2012 - 12/3/2012Lampasas</v>
      </c>
      <c r="B144" s="95" t="s">
        <v>691</v>
      </c>
      <c r="C144" s="95" t="s">
        <v>198</v>
      </c>
      <c r="D144" s="95">
        <v>54900</v>
      </c>
      <c r="E144" s="95">
        <v>19250</v>
      </c>
      <c r="F144" s="95">
        <v>22000</v>
      </c>
      <c r="G144" s="95">
        <v>24750</v>
      </c>
      <c r="H144" s="95">
        <v>27450</v>
      </c>
      <c r="I144" s="95">
        <v>29650</v>
      </c>
      <c r="J144" s="95">
        <v>31850</v>
      </c>
      <c r="K144" s="95">
        <v>34050</v>
      </c>
      <c r="L144" s="95">
        <v>36250</v>
      </c>
      <c r="M144" s="95">
        <v>23100</v>
      </c>
      <c r="N144" s="95">
        <v>26400</v>
      </c>
      <c r="O144" s="95">
        <v>29700</v>
      </c>
      <c r="P144" s="95">
        <v>32940</v>
      </c>
      <c r="Q144" s="95">
        <v>35580</v>
      </c>
      <c r="R144" s="95">
        <v>38220</v>
      </c>
      <c r="S144" s="95">
        <v>40860</v>
      </c>
      <c r="T144" s="95">
        <v>43500</v>
      </c>
      <c r="U144" s="95" t="s">
        <v>301</v>
      </c>
      <c r="AL144" s="95" t="s">
        <v>690</v>
      </c>
      <c r="AM144" s="95" t="s">
        <v>288</v>
      </c>
      <c r="AN144" s="95">
        <v>1</v>
      </c>
      <c r="AO144" s="95" t="s">
        <v>691</v>
      </c>
      <c r="AP144" s="95" t="s">
        <v>290</v>
      </c>
      <c r="AQ144" s="95">
        <v>281</v>
      </c>
      <c r="AR144" s="95" t="s">
        <v>691</v>
      </c>
    </row>
    <row r="145" spans="1:44">
      <c r="A145" s="3" t="str">
        <f t="shared" si="2"/>
        <v>1/16/2012 - 12/3/2012La Salle</v>
      </c>
      <c r="B145" s="95" t="s">
        <v>694</v>
      </c>
      <c r="C145" s="95" t="s">
        <v>194</v>
      </c>
      <c r="D145" s="95">
        <v>38500</v>
      </c>
      <c r="E145" s="95">
        <v>17300</v>
      </c>
      <c r="F145" s="95">
        <v>19750</v>
      </c>
      <c r="G145" s="95">
        <v>22200</v>
      </c>
      <c r="H145" s="95">
        <v>24650</v>
      </c>
      <c r="I145" s="95">
        <v>26650</v>
      </c>
      <c r="J145" s="95">
        <v>28600</v>
      </c>
      <c r="K145" s="95">
        <v>30600</v>
      </c>
      <c r="L145" s="95">
        <v>32550</v>
      </c>
      <c r="M145" s="95">
        <v>20760</v>
      </c>
      <c r="N145" s="95">
        <v>23700</v>
      </c>
      <c r="O145" s="95">
        <v>26640</v>
      </c>
      <c r="P145" s="95">
        <v>29580</v>
      </c>
      <c r="Q145" s="95">
        <v>31980</v>
      </c>
      <c r="R145" s="95">
        <v>34320</v>
      </c>
      <c r="S145" s="95">
        <v>36720</v>
      </c>
      <c r="T145" s="95">
        <v>39060</v>
      </c>
      <c r="U145" s="95" t="s">
        <v>286</v>
      </c>
      <c r="V145" s="95">
        <v>17850</v>
      </c>
      <c r="W145" s="95">
        <v>20400</v>
      </c>
      <c r="X145" s="95">
        <v>22950</v>
      </c>
      <c r="Y145" s="95">
        <v>25500</v>
      </c>
      <c r="Z145" s="95">
        <v>27550</v>
      </c>
      <c r="AA145" s="95">
        <v>29600</v>
      </c>
      <c r="AB145" s="95">
        <v>31650</v>
      </c>
      <c r="AC145" s="95">
        <v>33700</v>
      </c>
      <c r="AD145" s="95">
        <v>21420</v>
      </c>
      <c r="AE145" s="95">
        <v>24480</v>
      </c>
      <c r="AF145" s="95">
        <v>27540</v>
      </c>
      <c r="AG145" s="95">
        <v>30600</v>
      </c>
      <c r="AH145" s="95">
        <v>33060</v>
      </c>
      <c r="AI145" s="95">
        <v>35520</v>
      </c>
      <c r="AJ145" s="95">
        <v>37980</v>
      </c>
      <c r="AK145" s="95">
        <v>40440</v>
      </c>
      <c r="AL145" s="95" t="s">
        <v>693</v>
      </c>
      <c r="AM145" s="95" t="s">
        <v>288</v>
      </c>
      <c r="AN145" s="95">
        <v>0</v>
      </c>
      <c r="AO145" s="95" t="s">
        <v>694</v>
      </c>
      <c r="AP145" s="95" t="s">
        <v>290</v>
      </c>
      <c r="AQ145" s="95">
        <v>283</v>
      </c>
      <c r="AR145" s="95" t="s">
        <v>694</v>
      </c>
    </row>
    <row r="146" spans="1:44">
      <c r="A146" s="3" t="str">
        <f t="shared" si="2"/>
        <v>1/16/2012 - 12/3/2012Lavaca</v>
      </c>
      <c r="B146" s="95" t="s">
        <v>697</v>
      </c>
      <c r="C146" s="95" t="s">
        <v>199</v>
      </c>
      <c r="D146" s="95">
        <v>56100</v>
      </c>
      <c r="E146" s="95">
        <v>18100</v>
      </c>
      <c r="F146" s="95">
        <v>20650</v>
      </c>
      <c r="G146" s="95">
        <v>23250</v>
      </c>
      <c r="H146" s="95">
        <v>25800</v>
      </c>
      <c r="I146" s="95">
        <v>27900</v>
      </c>
      <c r="J146" s="95">
        <v>29950</v>
      </c>
      <c r="K146" s="95">
        <v>32000</v>
      </c>
      <c r="L146" s="95">
        <v>34100</v>
      </c>
      <c r="M146" s="95">
        <v>21720</v>
      </c>
      <c r="N146" s="95">
        <v>24780</v>
      </c>
      <c r="O146" s="95">
        <v>27900</v>
      </c>
      <c r="P146" s="95">
        <v>30960</v>
      </c>
      <c r="Q146" s="95">
        <v>33480</v>
      </c>
      <c r="R146" s="95">
        <v>35940</v>
      </c>
      <c r="S146" s="95">
        <v>38400</v>
      </c>
      <c r="T146" s="95">
        <v>40920</v>
      </c>
      <c r="U146" s="95" t="s">
        <v>286</v>
      </c>
      <c r="V146" s="95">
        <v>19650</v>
      </c>
      <c r="W146" s="95">
        <v>22450</v>
      </c>
      <c r="X146" s="95">
        <v>25250</v>
      </c>
      <c r="Y146" s="95">
        <v>28050</v>
      </c>
      <c r="Z146" s="95">
        <v>30300</v>
      </c>
      <c r="AA146" s="95">
        <v>32550</v>
      </c>
      <c r="AB146" s="95">
        <v>34800</v>
      </c>
      <c r="AC146" s="95">
        <v>37050</v>
      </c>
      <c r="AD146" s="95">
        <v>23580</v>
      </c>
      <c r="AE146" s="95">
        <v>26940</v>
      </c>
      <c r="AF146" s="95">
        <v>30300</v>
      </c>
      <c r="AG146" s="95">
        <v>33660</v>
      </c>
      <c r="AH146" s="95">
        <v>36360</v>
      </c>
      <c r="AI146" s="95">
        <v>39060</v>
      </c>
      <c r="AJ146" s="95">
        <v>41760</v>
      </c>
      <c r="AK146" s="95">
        <v>44460</v>
      </c>
      <c r="AL146" s="95" t="s">
        <v>696</v>
      </c>
      <c r="AM146" s="95" t="s">
        <v>288</v>
      </c>
      <c r="AN146" s="95">
        <v>0</v>
      </c>
      <c r="AO146" s="95" t="s">
        <v>697</v>
      </c>
      <c r="AP146" s="95" t="s">
        <v>290</v>
      </c>
      <c r="AQ146" s="95">
        <v>285</v>
      </c>
      <c r="AR146" s="95" t="s">
        <v>697</v>
      </c>
    </row>
    <row r="147" spans="1:44">
      <c r="A147" s="3" t="str">
        <f t="shared" si="2"/>
        <v>1/16/2012 - 12/3/2012Lee</v>
      </c>
      <c r="B147" s="95" t="s">
        <v>700</v>
      </c>
      <c r="C147" s="95" t="s">
        <v>200</v>
      </c>
      <c r="D147" s="95">
        <v>66100</v>
      </c>
      <c r="E147" s="95">
        <v>20700</v>
      </c>
      <c r="F147" s="95">
        <v>23650</v>
      </c>
      <c r="G147" s="95">
        <v>26600</v>
      </c>
      <c r="H147" s="95">
        <v>29550</v>
      </c>
      <c r="I147" s="95">
        <v>31950</v>
      </c>
      <c r="J147" s="95">
        <v>34300</v>
      </c>
      <c r="K147" s="95">
        <v>36650</v>
      </c>
      <c r="L147" s="95">
        <v>39050</v>
      </c>
      <c r="M147" s="95">
        <v>24840</v>
      </c>
      <c r="N147" s="95">
        <v>28380</v>
      </c>
      <c r="O147" s="95">
        <v>31920</v>
      </c>
      <c r="P147" s="95">
        <v>35460</v>
      </c>
      <c r="Q147" s="95">
        <v>38340</v>
      </c>
      <c r="R147" s="95">
        <v>41160</v>
      </c>
      <c r="S147" s="95">
        <v>43980</v>
      </c>
      <c r="T147" s="95">
        <v>46860</v>
      </c>
      <c r="U147" s="95" t="s">
        <v>286</v>
      </c>
      <c r="V147" s="95">
        <v>23150</v>
      </c>
      <c r="W147" s="95">
        <v>26450</v>
      </c>
      <c r="X147" s="95">
        <v>29750</v>
      </c>
      <c r="Y147" s="95">
        <v>33050</v>
      </c>
      <c r="Z147" s="95">
        <v>35700</v>
      </c>
      <c r="AA147" s="95">
        <v>38350</v>
      </c>
      <c r="AB147" s="95">
        <v>41000</v>
      </c>
      <c r="AC147" s="95">
        <v>43650</v>
      </c>
      <c r="AD147" s="95">
        <v>27780</v>
      </c>
      <c r="AE147" s="95">
        <v>31740</v>
      </c>
      <c r="AF147" s="95">
        <v>35700</v>
      </c>
      <c r="AG147" s="95">
        <v>39660</v>
      </c>
      <c r="AH147" s="95">
        <v>42840</v>
      </c>
      <c r="AI147" s="95">
        <v>46020</v>
      </c>
      <c r="AJ147" s="95">
        <v>49200</v>
      </c>
      <c r="AK147" s="95">
        <v>52380</v>
      </c>
      <c r="AL147" s="95" t="s">
        <v>699</v>
      </c>
      <c r="AM147" s="95" t="s">
        <v>288</v>
      </c>
      <c r="AN147" s="95">
        <v>0</v>
      </c>
      <c r="AO147" s="95" t="s">
        <v>700</v>
      </c>
      <c r="AP147" s="95" t="s">
        <v>290</v>
      </c>
      <c r="AQ147" s="95">
        <v>287</v>
      </c>
      <c r="AR147" s="95" t="s">
        <v>700</v>
      </c>
    </row>
    <row r="148" spans="1:44">
      <c r="A148" s="3" t="str">
        <f t="shared" si="2"/>
        <v>1/16/2012 - 12/3/2012Leon</v>
      </c>
      <c r="B148" s="95" t="s">
        <v>703</v>
      </c>
      <c r="C148" s="95" t="s">
        <v>201</v>
      </c>
      <c r="D148" s="95">
        <v>52500</v>
      </c>
      <c r="E148" s="95">
        <v>18400</v>
      </c>
      <c r="F148" s="95">
        <v>21000</v>
      </c>
      <c r="G148" s="95">
        <v>23650</v>
      </c>
      <c r="H148" s="95">
        <v>26250</v>
      </c>
      <c r="I148" s="95">
        <v>28350</v>
      </c>
      <c r="J148" s="95">
        <v>30450</v>
      </c>
      <c r="K148" s="95">
        <v>32550</v>
      </c>
      <c r="L148" s="95">
        <v>34650</v>
      </c>
      <c r="M148" s="95">
        <v>22080</v>
      </c>
      <c r="N148" s="95">
        <v>25200</v>
      </c>
      <c r="O148" s="95">
        <v>28380</v>
      </c>
      <c r="P148" s="95">
        <v>31500</v>
      </c>
      <c r="Q148" s="95">
        <v>34020</v>
      </c>
      <c r="R148" s="95">
        <v>36540</v>
      </c>
      <c r="S148" s="95">
        <v>39060</v>
      </c>
      <c r="T148" s="95">
        <v>41580</v>
      </c>
      <c r="U148" s="95" t="s">
        <v>301</v>
      </c>
      <c r="AL148" s="95" t="s">
        <v>702</v>
      </c>
      <c r="AM148" s="95" t="s">
        <v>288</v>
      </c>
      <c r="AN148" s="95">
        <v>0</v>
      </c>
      <c r="AO148" s="95" t="s">
        <v>703</v>
      </c>
      <c r="AP148" s="95" t="s">
        <v>290</v>
      </c>
      <c r="AQ148" s="95">
        <v>289</v>
      </c>
      <c r="AR148" s="95" t="s">
        <v>703</v>
      </c>
    </row>
    <row r="149" spans="1:44">
      <c r="A149" s="3" t="str">
        <f t="shared" si="2"/>
        <v>1/16/2012 - 12/3/2012Liberty</v>
      </c>
      <c r="B149" s="95" t="s">
        <v>705</v>
      </c>
      <c r="C149" s="95" t="s">
        <v>56</v>
      </c>
      <c r="D149" s="95">
        <v>66900</v>
      </c>
      <c r="E149" s="95">
        <v>23450</v>
      </c>
      <c r="F149" s="95">
        <v>26800</v>
      </c>
      <c r="G149" s="95">
        <v>30150</v>
      </c>
      <c r="H149" s="95">
        <v>33450</v>
      </c>
      <c r="I149" s="95">
        <v>36150</v>
      </c>
      <c r="J149" s="95">
        <v>38850</v>
      </c>
      <c r="K149" s="95">
        <v>41500</v>
      </c>
      <c r="L149" s="95">
        <v>44200</v>
      </c>
      <c r="M149" s="95">
        <v>28140</v>
      </c>
      <c r="N149" s="95">
        <v>32160</v>
      </c>
      <c r="O149" s="95">
        <v>36180</v>
      </c>
      <c r="P149" s="95">
        <v>40140</v>
      </c>
      <c r="Q149" s="95">
        <v>43380</v>
      </c>
      <c r="R149" s="95">
        <v>46620</v>
      </c>
      <c r="S149" s="95">
        <v>49800</v>
      </c>
      <c r="T149" s="95">
        <v>53040</v>
      </c>
      <c r="U149" s="95" t="s">
        <v>301</v>
      </c>
      <c r="AL149" s="95" t="s">
        <v>704</v>
      </c>
      <c r="AM149" s="95" t="s">
        <v>288</v>
      </c>
      <c r="AN149" s="95">
        <v>1</v>
      </c>
      <c r="AO149" s="95" t="s">
        <v>705</v>
      </c>
      <c r="AP149" s="95" t="s">
        <v>290</v>
      </c>
      <c r="AQ149" s="95">
        <v>291</v>
      </c>
      <c r="AR149" s="95" t="s">
        <v>705</v>
      </c>
    </row>
    <row r="150" spans="1:44">
      <c r="A150" s="3" t="str">
        <f t="shared" si="2"/>
        <v>1/16/2012 - 12/3/2012Limestone</v>
      </c>
      <c r="B150" s="95" t="s">
        <v>708</v>
      </c>
      <c r="C150" s="95" t="s">
        <v>202</v>
      </c>
      <c r="D150" s="95">
        <v>50500</v>
      </c>
      <c r="E150" s="95">
        <v>17700</v>
      </c>
      <c r="F150" s="95">
        <v>20200</v>
      </c>
      <c r="G150" s="95">
        <v>22750</v>
      </c>
      <c r="H150" s="95">
        <v>25250</v>
      </c>
      <c r="I150" s="95">
        <v>27300</v>
      </c>
      <c r="J150" s="95">
        <v>29300</v>
      </c>
      <c r="K150" s="95">
        <v>31350</v>
      </c>
      <c r="L150" s="95">
        <v>33350</v>
      </c>
      <c r="M150" s="95">
        <v>21240</v>
      </c>
      <c r="N150" s="95">
        <v>24240</v>
      </c>
      <c r="O150" s="95">
        <v>27300</v>
      </c>
      <c r="P150" s="95">
        <v>30300</v>
      </c>
      <c r="Q150" s="95">
        <v>32760</v>
      </c>
      <c r="R150" s="95">
        <v>35160</v>
      </c>
      <c r="S150" s="95">
        <v>37620</v>
      </c>
      <c r="T150" s="95">
        <v>40020</v>
      </c>
      <c r="U150" s="95" t="s">
        <v>286</v>
      </c>
      <c r="V150" s="95">
        <v>17850</v>
      </c>
      <c r="W150" s="95">
        <v>20400</v>
      </c>
      <c r="X150" s="95">
        <v>22950</v>
      </c>
      <c r="Y150" s="95">
        <v>25500</v>
      </c>
      <c r="Z150" s="95">
        <v>27550</v>
      </c>
      <c r="AA150" s="95">
        <v>29600</v>
      </c>
      <c r="AB150" s="95">
        <v>31650</v>
      </c>
      <c r="AC150" s="95">
        <v>33700</v>
      </c>
      <c r="AD150" s="95">
        <v>21420</v>
      </c>
      <c r="AE150" s="95">
        <v>24480</v>
      </c>
      <c r="AF150" s="95">
        <v>27540</v>
      </c>
      <c r="AG150" s="95">
        <v>30600</v>
      </c>
      <c r="AH150" s="95">
        <v>33060</v>
      </c>
      <c r="AI150" s="95">
        <v>35520</v>
      </c>
      <c r="AJ150" s="95">
        <v>37980</v>
      </c>
      <c r="AK150" s="95">
        <v>40440</v>
      </c>
      <c r="AL150" s="95" t="s">
        <v>707</v>
      </c>
      <c r="AM150" s="95" t="s">
        <v>288</v>
      </c>
      <c r="AN150" s="95">
        <v>0</v>
      </c>
      <c r="AO150" s="95" t="s">
        <v>708</v>
      </c>
      <c r="AP150" s="95" t="s">
        <v>290</v>
      </c>
      <c r="AQ150" s="95">
        <v>293</v>
      </c>
      <c r="AR150" s="95" t="s">
        <v>708</v>
      </c>
    </row>
    <row r="151" spans="1:44">
      <c r="A151" s="3" t="str">
        <f t="shared" si="2"/>
        <v>1/16/2012 - 12/3/2012Lipscomb</v>
      </c>
      <c r="B151" s="95" t="s">
        <v>711</v>
      </c>
      <c r="C151" s="95" t="s">
        <v>203</v>
      </c>
      <c r="D151" s="95">
        <v>57600</v>
      </c>
      <c r="E151" s="95">
        <v>19400</v>
      </c>
      <c r="F151" s="95">
        <v>22200</v>
      </c>
      <c r="G151" s="95">
        <v>24950</v>
      </c>
      <c r="H151" s="95">
        <v>27700</v>
      </c>
      <c r="I151" s="95">
        <v>29950</v>
      </c>
      <c r="J151" s="95">
        <v>32150</v>
      </c>
      <c r="K151" s="95">
        <v>34350</v>
      </c>
      <c r="L151" s="95">
        <v>36600</v>
      </c>
      <c r="M151" s="95">
        <v>23280</v>
      </c>
      <c r="N151" s="95">
        <v>26640</v>
      </c>
      <c r="O151" s="95">
        <v>29940</v>
      </c>
      <c r="P151" s="95">
        <v>33240</v>
      </c>
      <c r="Q151" s="95">
        <v>35940</v>
      </c>
      <c r="R151" s="95">
        <v>38580</v>
      </c>
      <c r="S151" s="95">
        <v>41220</v>
      </c>
      <c r="T151" s="95">
        <v>43920</v>
      </c>
      <c r="U151" s="95" t="s">
        <v>286</v>
      </c>
      <c r="V151" s="95">
        <v>20200</v>
      </c>
      <c r="W151" s="95">
        <v>23050</v>
      </c>
      <c r="X151" s="95">
        <v>25950</v>
      </c>
      <c r="Y151" s="95">
        <v>28800</v>
      </c>
      <c r="Z151" s="95">
        <v>31150</v>
      </c>
      <c r="AA151" s="95">
        <v>33450</v>
      </c>
      <c r="AB151" s="95">
        <v>35750</v>
      </c>
      <c r="AC151" s="95">
        <v>38050</v>
      </c>
      <c r="AD151" s="95">
        <v>24240</v>
      </c>
      <c r="AE151" s="95">
        <v>27660</v>
      </c>
      <c r="AF151" s="95">
        <v>31140</v>
      </c>
      <c r="AG151" s="95">
        <v>34560</v>
      </c>
      <c r="AH151" s="95">
        <v>37380</v>
      </c>
      <c r="AI151" s="95">
        <v>40140</v>
      </c>
      <c r="AJ151" s="95">
        <v>42900</v>
      </c>
      <c r="AK151" s="95">
        <v>45660</v>
      </c>
      <c r="AL151" s="95" t="s">
        <v>710</v>
      </c>
      <c r="AM151" s="95" t="s">
        <v>288</v>
      </c>
      <c r="AN151" s="95">
        <v>0</v>
      </c>
      <c r="AO151" s="95" t="s">
        <v>711</v>
      </c>
      <c r="AP151" s="95" t="s">
        <v>290</v>
      </c>
      <c r="AQ151" s="95">
        <v>295</v>
      </c>
      <c r="AR151" s="95" t="s">
        <v>711</v>
      </c>
    </row>
    <row r="152" spans="1:44">
      <c r="A152" s="3" t="str">
        <f t="shared" si="2"/>
        <v>1/16/2012 - 12/3/2012Live Oak</v>
      </c>
      <c r="B152" s="95" t="s">
        <v>714</v>
      </c>
      <c r="C152" s="95" t="s">
        <v>204</v>
      </c>
      <c r="D152" s="95">
        <v>49500</v>
      </c>
      <c r="E152" s="95">
        <v>17350</v>
      </c>
      <c r="F152" s="95">
        <v>19800</v>
      </c>
      <c r="G152" s="95">
        <v>22300</v>
      </c>
      <c r="H152" s="95">
        <v>24750</v>
      </c>
      <c r="I152" s="95">
        <v>26750</v>
      </c>
      <c r="J152" s="95">
        <v>28750</v>
      </c>
      <c r="K152" s="95">
        <v>30700</v>
      </c>
      <c r="L152" s="95">
        <v>32700</v>
      </c>
      <c r="M152" s="95">
        <v>20820</v>
      </c>
      <c r="N152" s="95">
        <v>23760</v>
      </c>
      <c r="O152" s="95">
        <v>26760</v>
      </c>
      <c r="P152" s="95">
        <v>29700</v>
      </c>
      <c r="Q152" s="95">
        <v>32100</v>
      </c>
      <c r="R152" s="95">
        <v>34500</v>
      </c>
      <c r="S152" s="95">
        <v>36840</v>
      </c>
      <c r="T152" s="95">
        <v>39240</v>
      </c>
      <c r="U152" s="95" t="s">
        <v>301</v>
      </c>
      <c r="AL152" s="95" t="s">
        <v>713</v>
      </c>
      <c r="AM152" s="95" t="s">
        <v>288</v>
      </c>
      <c r="AN152" s="95">
        <v>0</v>
      </c>
      <c r="AO152" s="95" t="s">
        <v>714</v>
      </c>
      <c r="AP152" s="95" t="s">
        <v>290</v>
      </c>
      <c r="AQ152" s="95">
        <v>297</v>
      </c>
      <c r="AR152" s="95" t="s">
        <v>714</v>
      </c>
    </row>
    <row r="153" spans="1:44">
      <c r="A153" s="3" t="str">
        <f t="shared" si="2"/>
        <v>1/16/2012 - 12/3/2012Llano</v>
      </c>
      <c r="B153" s="95" t="s">
        <v>717</v>
      </c>
      <c r="C153" s="95" t="s">
        <v>205</v>
      </c>
      <c r="D153" s="95">
        <v>54900</v>
      </c>
      <c r="E153" s="95">
        <v>19250</v>
      </c>
      <c r="F153" s="95">
        <v>22000</v>
      </c>
      <c r="G153" s="95">
        <v>24750</v>
      </c>
      <c r="H153" s="95">
        <v>27450</v>
      </c>
      <c r="I153" s="95">
        <v>29650</v>
      </c>
      <c r="J153" s="95">
        <v>31850</v>
      </c>
      <c r="K153" s="95">
        <v>34050</v>
      </c>
      <c r="L153" s="95">
        <v>36250</v>
      </c>
      <c r="M153" s="95">
        <v>23100</v>
      </c>
      <c r="N153" s="95">
        <v>26400</v>
      </c>
      <c r="O153" s="95">
        <v>29700</v>
      </c>
      <c r="P153" s="95">
        <v>32940</v>
      </c>
      <c r="Q153" s="95">
        <v>35580</v>
      </c>
      <c r="R153" s="95">
        <v>38220</v>
      </c>
      <c r="S153" s="95">
        <v>40860</v>
      </c>
      <c r="T153" s="95">
        <v>43500</v>
      </c>
      <c r="U153" s="95" t="s">
        <v>301</v>
      </c>
      <c r="AL153" s="95" t="s">
        <v>716</v>
      </c>
      <c r="AM153" s="95" t="s">
        <v>288</v>
      </c>
      <c r="AN153" s="95">
        <v>0</v>
      </c>
      <c r="AO153" s="95" t="s">
        <v>717</v>
      </c>
      <c r="AP153" s="95" t="s">
        <v>290</v>
      </c>
      <c r="AQ153" s="95">
        <v>299</v>
      </c>
      <c r="AR153" s="95" t="s">
        <v>717</v>
      </c>
    </row>
    <row r="154" spans="1:44">
      <c r="A154" s="3" t="str">
        <f t="shared" si="2"/>
        <v>1/16/2012 - 12/3/2012Loving</v>
      </c>
      <c r="B154" s="95" t="s">
        <v>720</v>
      </c>
      <c r="C154" s="95" t="s">
        <v>206</v>
      </c>
      <c r="D154" s="95">
        <v>86900</v>
      </c>
      <c r="E154" s="95">
        <v>26250</v>
      </c>
      <c r="F154" s="95">
        <v>30000</v>
      </c>
      <c r="G154" s="95">
        <v>33750</v>
      </c>
      <c r="H154" s="95">
        <v>37500</v>
      </c>
      <c r="I154" s="95">
        <v>40500</v>
      </c>
      <c r="J154" s="95">
        <v>43500</v>
      </c>
      <c r="K154" s="95">
        <v>46500</v>
      </c>
      <c r="L154" s="95">
        <v>49500</v>
      </c>
      <c r="M154" s="95">
        <v>31500</v>
      </c>
      <c r="N154" s="95">
        <v>36000</v>
      </c>
      <c r="O154" s="95">
        <v>40500</v>
      </c>
      <c r="P154" s="95">
        <v>45000</v>
      </c>
      <c r="Q154" s="95">
        <v>48600</v>
      </c>
      <c r="R154" s="95">
        <v>52200</v>
      </c>
      <c r="S154" s="95">
        <v>55800</v>
      </c>
      <c r="T154" s="95">
        <v>59400</v>
      </c>
      <c r="U154" s="95" t="s">
        <v>286</v>
      </c>
      <c r="V154" s="95">
        <v>30450</v>
      </c>
      <c r="W154" s="95">
        <v>34800</v>
      </c>
      <c r="X154" s="95">
        <v>39150</v>
      </c>
      <c r="Y154" s="95">
        <v>43500</v>
      </c>
      <c r="Z154" s="95">
        <v>47000</v>
      </c>
      <c r="AA154" s="95">
        <v>50500</v>
      </c>
      <c r="AB154" s="95">
        <v>53950</v>
      </c>
      <c r="AC154" s="95">
        <v>57450</v>
      </c>
      <c r="AD154" s="95">
        <v>36540</v>
      </c>
      <c r="AE154" s="95">
        <v>41760</v>
      </c>
      <c r="AF154" s="95">
        <v>46980</v>
      </c>
      <c r="AG154" s="95">
        <v>52200</v>
      </c>
      <c r="AH154" s="95">
        <v>56400</v>
      </c>
      <c r="AI154" s="95">
        <v>60600</v>
      </c>
      <c r="AJ154" s="95">
        <v>64740</v>
      </c>
      <c r="AK154" s="95">
        <v>68940</v>
      </c>
      <c r="AL154" s="95" t="s">
        <v>719</v>
      </c>
      <c r="AM154" s="95" t="s">
        <v>288</v>
      </c>
      <c r="AN154" s="95">
        <v>0</v>
      </c>
      <c r="AO154" s="95" t="s">
        <v>720</v>
      </c>
      <c r="AP154" s="95" t="s">
        <v>290</v>
      </c>
      <c r="AQ154" s="95">
        <v>301</v>
      </c>
      <c r="AR154" s="95" t="s">
        <v>720</v>
      </c>
    </row>
    <row r="155" spans="1:44">
      <c r="A155" s="3" t="str">
        <f t="shared" si="2"/>
        <v>1/16/2012 - 12/3/2012Lubbock</v>
      </c>
      <c r="B155" s="95" t="s">
        <v>722</v>
      </c>
      <c r="C155" s="95" t="s">
        <v>68</v>
      </c>
      <c r="D155" s="95">
        <v>55600</v>
      </c>
      <c r="E155" s="95">
        <v>19500</v>
      </c>
      <c r="F155" s="95">
        <v>22250</v>
      </c>
      <c r="G155" s="95">
        <v>25050</v>
      </c>
      <c r="H155" s="95">
        <v>27800</v>
      </c>
      <c r="I155" s="95">
        <v>30050</v>
      </c>
      <c r="J155" s="95">
        <v>32250</v>
      </c>
      <c r="K155" s="95">
        <v>34500</v>
      </c>
      <c r="L155" s="95">
        <v>36700</v>
      </c>
      <c r="M155" s="95">
        <v>23400</v>
      </c>
      <c r="N155" s="95">
        <v>26700</v>
      </c>
      <c r="O155" s="95">
        <v>30060</v>
      </c>
      <c r="P155" s="95">
        <v>33360</v>
      </c>
      <c r="Q155" s="95">
        <v>36060</v>
      </c>
      <c r="R155" s="95">
        <v>38700</v>
      </c>
      <c r="S155" s="95">
        <v>41400</v>
      </c>
      <c r="T155" s="95">
        <v>44040</v>
      </c>
      <c r="U155" s="95" t="s">
        <v>301</v>
      </c>
      <c r="AL155" s="95" t="s">
        <v>721</v>
      </c>
      <c r="AM155" s="95" t="s">
        <v>288</v>
      </c>
      <c r="AN155" s="95">
        <v>1</v>
      </c>
      <c r="AO155" s="95" t="s">
        <v>722</v>
      </c>
      <c r="AP155" s="95" t="s">
        <v>290</v>
      </c>
      <c r="AQ155" s="95">
        <v>303</v>
      </c>
      <c r="AR155" s="95" t="s">
        <v>722</v>
      </c>
    </row>
    <row r="156" spans="1:44">
      <c r="A156" s="3" t="str">
        <f t="shared" si="2"/>
        <v>1/16/2012 - 12/3/2012Lynn</v>
      </c>
      <c r="B156" s="95" t="s">
        <v>725</v>
      </c>
      <c r="C156" s="95" t="s">
        <v>207</v>
      </c>
      <c r="D156" s="95">
        <v>51500</v>
      </c>
      <c r="E156" s="95">
        <v>17950</v>
      </c>
      <c r="F156" s="95">
        <v>20500</v>
      </c>
      <c r="G156" s="95">
        <v>23050</v>
      </c>
      <c r="H156" s="95">
        <v>25600</v>
      </c>
      <c r="I156" s="95">
        <v>27650</v>
      </c>
      <c r="J156" s="95">
        <v>29700</v>
      </c>
      <c r="K156" s="95">
        <v>31750</v>
      </c>
      <c r="L156" s="95">
        <v>33800</v>
      </c>
      <c r="M156" s="95">
        <v>21540</v>
      </c>
      <c r="N156" s="95">
        <v>24600</v>
      </c>
      <c r="O156" s="95">
        <v>27660</v>
      </c>
      <c r="P156" s="95">
        <v>30720</v>
      </c>
      <c r="Q156" s="95">
        <v>33180</v>
      </c>
      <c r="R156" s="95">
        <v>35640</v>
      </c>
      <c r="S156" s="95">
        <v>38100</v>
      </c>
      <c r="T156" s="95">
        <v>40560</v>
      </c>
      <c r="U156" s="95" t="s">
        <v>286</v>
      </c>
      <c r="V156" s="95">
        <v>19900</v>
      </c>
      <c r="W156" s="95">
        <v>22750</v>
      </c>
      <c r="X156" s="95">
        <v>25600</v>
      </c>
      <c r="Y156" s="95">
        <v>28400</v>
      </c>
      <c r="Z156" s="95">
        <v>30700</v>
      </c>
      <c r="AA156" s="95">
        <v>32950</v>
      </c>
      <c r="AB156" s="95">
        <v>35250</v>
      </c>
      <c r="AC156" s="95">
        <v>37500</v>
      </c>
      <c r="AD156" s="95">
        <v>23880</v>
      </c>
      <c r="AE156" s="95">
        <v>27300</v>
      </c>
      <c r="AF156" s="95">
        <v>30720</v>
      </c>
      <c r="AG156" s="95">
        <v>34080</v>
      </c>
      <c r="AH156" s="95">
        <v>36840</v>
      </c>
      <c r="AI156" s="95">
        <v>39540</v>
      </c>
      <c r="AJ156" s="95">
        <v>42300</v>
      </c>
      <c r="AK156" s="95">
        <v>45000</v>
      </c>
      <c r="AL156" s="95" t="s">
        <v>724</v>
      </c>
      <c r="AM156" s="95" t="s">
        <v>288</v>
      </c>
      <c r="AN156" s="95">
        <v>0</v>
      </c>
      <c r="AO156" s="95" t="s">
        <v>725</v>
      </c>
      <c r="AP156" s="95" t="s">
        <v>290</v>
      </c>
      <c r="AQ156" s="95">
        <v>305</v>
      </c>
      <c r="AR156" s="95" t="s">
        <v>725</v>
      </c>
    </row>
    <row r="157" spans="1:44">
      <c r="A157" s="3" t="str">
        <f t="shared" si="2"/>
        <v>1/16/2012 - 12/3/2012McCulloch</v>
      </c>
      <c r="B157" s="95" t="s">
        <v>728</v>
      </c>
      <c r="C157" s="95" t="s">
        <v>214</v>
      </c>
      <c r="D157" s="95">
        <v>49500</v>
      </c>
      <c r="E157" s="95">
        <v>17350</v>
      </c>
      <c r="F157" s="95">
        <v>19800</v>
      </c>
      <c r="G157" s="95">
        <v>22300</v>
      </c>
      <c r="H157" s="95">
        <v>24750</v>
      </c>
      <c r="I157" s="95">
        <v>26750</v>
      </c>
      <c r="J157" s="95">
        <v>28750</v>
      </c>
      <c r="K157" s="95">
        <v>30700</v>
      </c>
      <c r="L157" s="95">
        <v>32700</v>
      </c>
      <c r="M157" s="95">
        <v>20820</v>
      </c>
      <c r="N157" s="95">
        <v>23760</v>
      </c>
      <c r="O157" s="95">
        <v>26760</v>
      </c>
      <c r="P157" s="95">
        <v>29700</v>
      </c>
      <c r="Q157" s="95">
        <v>32100</v>
      </c>
      <c r="R157" s="95">
        <v>34500</v>
      </c>
      <c r="S157" s="95">
        <v>36840</v>
      </c>
      <c r="T157" s="95">
        <v>39240</v>
      </c>
      <c r="U157" s="95" t="s">
        <v>286</v>
      </c>
      <c r="V157" s="95">
        <v>20200</v>
      </c>
      <c r="W157" s="95">
        <v>23050</v>
      </c>
      <c r="X157" s="95">
        <v>25950</v>
      </c>
      <c r="Y157" s="95">
        <v>28800</v>
      </c>
      <c r="Z157" s="95">
        <v>31150</v>
      </c>
      <c r="AA157" s="95">
        <v>33450</v>
      </c>
      <c r="AB157" s="95">
        <v>35750</v>
      </c>
      <c r="AC157" s="95">
        <v>38050</v>
      </c>
      <c r="AD157" s="95">
        <v>24240</v>
      </c>
      <c r="AE157" s="95">
        <v>27660</v>
      </c>
      <c r="AF157" s="95">
        <v>31140</v>
      </c>
      <c r="AG157" s="95">
        <v>34560</v>
      </c>
      <c r="AH157" s="95">
        <v>37380</v>
      </c>
      <c r="AI157" s="95">
        <v>40140</v>
      </c>
      <c r="AJ157" s="95">
        <v>42900</v>
      </c>
      <c r="AK157" s="95">
        <v>45660</v>
      </c>
      <c r="AL157" s="95" t="s">
        <v>727</v>
      </c>
      <c r="AM157" s="95" t="s">
        <v>288</v>
      </c>
      <c r="AN157" s="95">
        <v>0</v>
      </c>
      <c r="AO157" s="95" t="s">
        <v>728</v>
      </c>
      <c r="AP157" s="95" t="s">
        <v>290</v>
      </c>
      <c r="AQ157" s="95">
        <v>307</v>
      </c>
      <c r="AR157" s="95" t="s">
        <v>728</v>
      </c>
    </row>
    <row r="158" spans="1:44">
      <c r="A158" s="3" t="str">
        <f t="shared" si="2"/>
        <v>1/16/2012 - 12/3/2012McLennan</v>
      </c>
      <c r="B158" s="95" t="s">
        <v>731</v>
      </c>
      <c r="C158" s="95" t="s">
        <v>90</v>
      </c>
      <c r="D158" s="95">
        <v>54700</v>
      </c>
      <c r="E158" s="95">
        <v>19150</v>
      </c>
      <c r="F158" s="95">
        <v>21900</v>
      </c>
      <c r="G158" s="95">
        <v>24650</v>
      </c>
      <c r="H158" s="95">
        <v>27350</v>
      </c>
      <c r="I158" s="95">
        <v>29550</v>
      </c>
      <c r="J158" s="95">
        <v>31750</v>
      </c>
      <c r="K158" s="95">
        <v>33950</v>
      </c>
      <c r="L158" s="95">
        <v>36150</v>
      </c>
      <c r="M158" s="95">
        <v>22980</v>
      </c>
      <c r="N158" s="95">
        <v>26280</v>
      </c>
      <c r="O158" s="95">
        <v>29580</v>
      </c>
      <c r="P158" s="95">
        <v>32820</v>
      </c>
      <c r="Q158" s="95">
        <v>35460</v>
      </c>
      <c r="R158" s="95">
        <v>38100</v>
      </c>
      <c r="S158" s="95">
        <v>40740</v>
      </c>
      <c r="T158" s="95">
        <v>43380</v>
      </c>
      <c r="U158" s="95" t="s">
        <v>286</v>
      </c>
      <c r="V158" s="95">
        <v>20050</v>
      </c>
      <c r="W158" s="95">
        <v>22900</v>
      </c>
      <c r="X158" s="95">
        <v>25750</v>
      </c>
      <c r="Y158" s="95">
        <v>28600</v>
      </c>
      <c r="Z158" s="95">
        <v>30900</v>
      </c>
      <c r="AA158" s="95">
        <v>33200</v>
      </c>
      <c r="AB158" s="95">
        <v>35500</v>
      </c>
      <c r="AC158" s="95">
        <v>37800</v>
      </c>
      <c r="AD158" s="95">
        <v>24060</v>
      </c>
      <c r="AE158" s="95">
        <v>27480</v>
      </c>
      <c r="AF158" s="95">
        <v>30900</v>
      </c>
      <c r="AG158" s="95">
        <v>34320</v>
      </c>
      <c r="AH158" s="95">
        <v>37080</v>
      </c>
      <c r="AI158" s="95">
        <v>39840</v>
      </c>
      <c r="AJ158" s="95">
        <v>42600</v>
      </c>
      <c r="AK158" s="95">
        <v>45360</v>
      </c>
      <c r="AL158" s="95" t="s">
        <v>730</v>
      </c>
      <c r="AM158" s="95" t="s">
        <v>288</v>
      </c>
      <c r="AN158" s="95">
        <v>1</v>
      </c>
      <c r="AO158" s="95" t="s">
        <v>731</v>
      </c>
      <c r="AP158" s="95" t="s">
        <v>290</v>
      </c>
      <c r="AQ158" s="95">
        <v>309</v>
      </c>
      <c r="AR158" s="95" t="s">
        <v>731</v>
      </c>
    </row>
    <row r="159" spans="1:44">
      <c r="A159" s="3" t="str">
        <f t="shared" si="2"/>
        <v>1/16/2012 - 12/3/2012McMullen</v>
      </c>
      <c r="B159" s="95" t="s">
        <v>734</v>
      </c>
      <c r="C159" s="95" t="s">
        <v>215</v>
      </c>
      <c r="D159" s="95">
        <v>50300</v>
      </c>
      <c r="E159" s="95">
        <v>17650</v>
      </c>
      <c r="F159" s="95">
        <v>20150</v>
      </c>
      <c r="G159" s="95">
        <v>22650</v>
      </c>
      <c r="H159" s="95">
        <v>25150</v>
      </c>
      <c r="I159" s="95">
        <v>27200</v>
      </c>
      <c r="J159" s="95">
        <v>29200</v>
      </c>
      <c r="K159" s="95">
        <v>31200</v>
      </c>
      <c r="L159" s="95">
        <v>33200</v>
      </c>
      <c r="M159" s="95">
        <v>21180</v>
      </c>
      <c r="N159" s="95">
        <v>24180</v>
      </c>
      <c r="O159" s="95">
        <v>27180</v>
      </c>
      <c r="P159" s="95">
        <v>30180</v>
      </c>
      <c r="Q159" s="95">
        <v>32640</v>
      </c>
      <c r="R159" s="95">
        <v>35040</v>
      </c>
      <c r="S159" s="95">
        <v>37440</v>
      </c>
      <c r="T159" s="95">
        <v>39840</v>
      </c>
      <c r="U159" s="95" t="s">
        <v>286</v>
      </c>
      <c r="V159" s="95">
        <v>18800</v>
      </c>
      <c r="W159" s="95">
        <v>21500</v>
      </c>
      <c r="X159" s="95">
        <v>24200</v>
      </c>
      <c r="Y159" s="95">
        <v>26850</v>
      </c>
      <c r="Z159" s="95">
        <v>29000</v>
      </c>
      <c r="AA159" s="95">
        <v>31150</v>
      </c>
      <c r="AB159" s="95">
        <v>33300</v>
      </c>
      <c r="AC159" s="95">
        <v>35450</v>
      </c>
      <c r="AD159" s="95">
        <v>22560</v>
      </c>
      <c r="AE159" s="95">
        <v>25800</v>
      </c>
      <c r="AF159" s="95">
        <v>29040</v>
      </c>
      <c r="AG159" s="95">
        <v>32220</v>
      </c>
      <c r="AH159" s="95">
        <v>34800</v>
      </c>
      <c r="AI159" s="95">
        <v>37380</v>
      </c>
      <c r="AJ159" s="95">
        <v>39960</v>
      </c>
      <c r="AK159" s="95">
        <v>42540</v>
      </c>
      <c r="AL159" s="95" t="s">
        <v>733</v>
      </c>
      <c r="AM159" s="95" t="s">
        <v>288</v>
      </c>
      <c r="AN159" s="95">
        <v>0</v>
      </c>
      <c r="AO159" s="95" t="s">
        <v>734</v>
      </c>
      <c r="AP159" s="95" t="s">
        <v>290</v>
      </c>
      <c r="AQ159" s="95">
        <v>311</v>
      </c>
      <c r="AR159" s="95" t="s">
        <v>734</v>
      </c>
    </row>
    <row r="160" spans="1:44">
      <c r="A160" s="3" t="str">
        <f t="shared" si="2"/>
        <v>1/16/2012 - 12/3/2012Madison</v>
      </c>
      <c r="B160" s="95" t="s">
        <v>737</v>
      </c>
      <c r="C160" s="95" t="s">
        <v>208</v>
      </c>
      <c r="D160" s="95">
        <v>46800</v>
      </c>
      <c r="E160" s="95">
        <v>17300</v>
      </c>
      <c r="F160" s="95">
        <v>19750</v>
      </c>
      <c r="G160" s="95">
        <v>22200</v>
      </c>
      <c r="H160" s="95">
        <v>24650</v>
      </c>
      <c r="I160" s="95">
        <v>26650</v>
      </c>
      <c r="J160" s="95">
        <v>28600</v>
      </c>
      <c r="K160" s="95">
        <v>30600</v>
      </c>
      <c r="L160" s="95">
        <v>32550</v>
      </c>
      <c r="M160" s="95">
        <v>20760</v>
      </c>
      <c r="N160" s="95">
        <v>23700</v>
      </c>
      <c r="O160" s="95">
        <v>26640</v>
      </c>
      <c r="P160" s="95">
        <v>29580</v>
      </c>
      <c r="Q160" s="95">
        <v>31980</v>
      </c>
      <c r="R160" s="95">
        <v>34320</v>
      </c>
      <c r="S160" s="95">
        <v>36720</v>
      </c>
      <c r="T160" s="95">
        <v>39060</v>
      </c>
      <c r="U160" s="95" t="s">
        <v>301</v>
      </c>
      <c r="AL160" s="95" t="s">
        <v>736</v>
      </c>
      <c r="AM160" s="95" t="s">
        <v>288</v>
      </c>
      <c r="AN160" s="95">
        <v>0</v>
      </c>
      <c r="AO160" s="95" t="s">
        <v>737</v>
      </c>
      <c r="AP160" s="95" t="s">
        <v>290</v>
      </c>
      <c r="AQ160" s="95">
        <v>313</v>
      </c>
      <c r="AR160" s="95" t="s">
        <v>737</v>
      </c>
    </row>
    <row r="161" spans="1:44">
      <c r="A161" s="3" t="str">
        <f t="shared" si="2"/>
        <v>1/16/2012 - 12/3/2012Marion</v>
      </c>
      <c r="B161" s="95" t="s">
        <v>740</v>
      </c>
      <c r="C161" s="95" t="s">
        <v>209</v>
      </c>
      <c r="D161" s="95">
        <v>42300</v>
      </c>
      <c r="E161" s="95">
        <v>17300</v>
      </c>
      <c r="F161" s="95">
        <v>19750</v>
      </c>
      <c r="G161" s="95">
        <v>22200</v>
      </c>
      <c r="H161" s="95">
        <v>24650</v>
      </c>
      <c r="I161" s="95">
        <v>26650</v>
      </c>
      <c r="J161" s="95">
        <v>28600</v>
      </c>
      <c r="K161" s="95">
        <v>30600</v>
      </c>
      <c r="L161" s="95">
        <v>32550</v>
      </c>
      <c r="M161" s="95">
        <v>20760</v>
      </c>
      <c r="N161" s="95">
        <v>23700</v>
      </c>
      <c r="O161" s="95">
        <v>26640</v>
      </c>
      <c r="P161" s="95">
        <v>29580</v>
      </c>
      <c r="Q161" s="95">
        <v>31980</v>
      </c>
      <c r="R161" s="95">
        <v>34320</v>
      </c>
      <c r="S161" s="95">
        <v>36720</v>
      </c>
      <c r="T161" s="95">
        <v>39060</v>
      </c>
      <c r="U161" s="95" t="s">
        <v>301</v>
      </c>
      <c r="AL161" s="95" t="s">
        <v>739</v>
      </c>
      <c r="AM161" s="95" t="s">
        <v>288</v>
      </c>
      <c r="AN161" s="95">
        <v>0</v>
      </c>
      <c r="AO161" s="95" t="s">
        <v>740</v>
      </c>
      <c r="AP161" s="95" t="s">
        <v>290</v>
      </c>
      <c r="AQ161" s="95">
        <v>315</v>
      </c>
      <c r="AR161" s="95" t="s">
        <v>740</v>
      </c>
    </row>
    <row r="162" spans="1:44">
      <c r="A162" s="3" t="str">
        <f t="shared" si="2"/>
        <v>1/16/2012 - 12/3/2012Martin</v>
      </c>
      <c r="B162" s="95" t="s">
        <v>743</v>
      </c>
      <c r="C162" s="95" t="s">
        <v>210</v>
      </c>
      <c r="D162" s="95">
        <v>50800</v>
      </c>
      <c r="E162" s="95">
        <v>17800</v>
      </c>
      <c r="F162" s="95">
        <v>20350</v>
      </c>
      <c r="G162" s="95">
        <v>22900</v>
      </c>
      <c r="H162" s="95">
        <v>25400</v>
      </c>
      <c r="I162" s="95">
        <v>27450</v>
      </c>
      <c r="J162" s="95">
        <v>29500</v>
      </c>
      <c r="K162" s="95">
        <v>31500</v>
      </c>
      <c r="L162" s="95">
        <v>33550</v>
      </c>
      <c r="M162" s="95">
        <v>21360</v>
      </c>
      <c r="N162" s="95">
        <v>24420</v>
      </c>
      <c r="O162" s="95">
        <v>27480</v>
      </c>
      <c r="P162" s="95">
        <v>30480</v>
      </c>
      <c r="Q162" s="95">
        <v>32940</v>
      </c>
      <c r="R162" s="95">
        <v>35400</v>
      </c>
      <c r="S162" s="95">
        <v>37800</v>
      </c>
      <c r="T162" s="95">
        <v>40260</v>
      </c>
      <c r="U162" s="95" t="s">
        <v>286</v>
      </c>
      <c r="V162" s="95">
        <v>18000</v>
      </c>
      <c r="W162" s="95">
        <v>20550</v>
      </c>
      <c r="X162" s="95">
        <v>23100</v>
      </c>
      <c r="Y162" s="95">
        <v>25650</v>
      </c>
      <c r="Z162" s="95">
        <v>27750</v>
      </c>
      <c r="AA162" s="95">
        <v>29800</v>
      </c>
      <c r="AB162" s="95">
        <v>31850</v>
      </c>
      <c r="AC162" s="95">
        <v>33900</v>
      </c>
      <c r="AD162" s="95">
        <v>21600</v>
      </c>
      <c r="AE162" s="95">
        <v>24660</v>
      </c>
      <c r="AF162" s="95">
        <v>27720</v>
      </c>
      <c r="AG162" s="95">
        <v>30780</v>
      </c>
      <c r="AH162" s="95">
        <v>33300</v>
      </c>
      <c r="AI162" s="95">
        <v>35760</v>
      </c>
      <c r="AJ162" s="95">
        <v>38220</v>
      </c>
      <c r="AK162" s="95">
        <v>40680</v>
      </c>
      <c r="AL162" s="95" t="s">
        <v>742</v>
      </c>
      <c r="AM162" s="95" t="s">
        <v>288</v>
      </c>
      <c r="AN162" s="95">
        <v>0</v>
      </c>
      <c r="AO162" s="95" t="s">
        <v>743</v>
      </c>
      <c r="AP162" s="95" t="s">
        <v>290</v>
      </c>
      <c r="AQ162" s="95">
        <v>317</v>
      </c>
      <c r="AR162" s="95" t="s">
        <v>743</v>
      </c>
    </row>
    <row r="163" spans="1:44">
      <c r="A163" s="3" t="str">
        <f t="shared" si="2"/>
        <v>1/16/2012 - 12/3/2012Mason</v>
      </c>
      <c r="B163" s="95" t="s">
        <v>746</v>
      </c>
      <c r="C163" s="95" t="s">
        <v>211</v>
      </c>
      <c r="D163" s="95">
        <v>53600</v>
      </c>
      <c r="E163" s="95">
        <v>18800</v>
      </c>
      <c r="F163" s="95">
        <v>21450</v>
      </c>
      <c r="G163" s="95">
        <v>24150</v>
      </c>
      <c r="H163" s="95">
        <v>26800</v>
      </c>
      <c r="I163" s="95">
        <v>28950</v>
      </c>
      <c r="J163" s="95">
        <v>31100</v>
      </c>
      <c r="K163" s="95">
        <v>33250</v>
      </c>
      <c r="L163" s="95">
        <v>35400</v>
      </c>
      <c r="M163" s="95">
        <v>22560</v>
      </c>
      <c r="N163" s="95">
        <v>25740</v>
      </c>
      <c r="O163" s="95">
        <v>28980</v>
      </c>
      <c r="P163" s="95">
        <v>32160</v>
      </c>
      <c r="Q163" s="95">
        <v>34740</v>
      </c>
      <c r="R163" s="95">
        <v>37320</v>
      </c>
      <c r="S163" s="95">
        <v>39900</v>
      </c>
      <c r="T163" s="95">
        <v>42480</v>
      </c>
      <c r="U163" s="95" t="s">
        <v>286</v>
      </c>
      <c r="V163" s="95">
        <v>19150</v>
      </c>
      <c r="W163" s="95">
        <v>21850</v>
      </c>
      <c r="X163" s="95">
        <v>24600</v>
      </c>
      <c r="Y163" s="95">
        <v>27300</v>
      </c>
      <c r="Z163" s="95">
        <v>29500</v>
      </c>
      <c r="AA163" s="95">
        <v>31700</v>
      </c>
      <c r="AB163" s="95">
        <v>33900</v>
      </c>
      <c r="AC163" s="95">
        <v>36050</v>
      </c>
      <c r="AD163" s="95">
        <v>22980</v>
      </c>
      <c r="AE163" s="95">
        <v>26220</v>
      </c>
      <c r="AF163" s="95">
        <v>29520</v>
      </c>
      <c r="AG163" s="95">
        <v>32760</v>
      </c>
      <c r="AH163" s="95">
        <v>35400</v>
      </c>
      <c r="AI163" s="95">
        <v>38040</v>
      </c>
      <c r="AJ163" s="95">
        <v>40680</v>
      </c>
      <c r="AK163" s="95">
        <v>43260</v>
      </c>
      <c r="AL163" s="95" t="s">
        <v>745</v>
      </c>
      <c r="AM163" s="95" t="s">
        <v>288</v>
      </c>
      <c r="AN163" s="95">
        <v>0</v>
      </c>
      <c r="AO163" s="95" t="s">
        <v>746</v>
      </c>
      <c r="AP163" s="95" t="s">
        <v>290</v>
      </c>
      <c r="AQ163" s="95">
        <v>319</v>
      </c>
      <c r="AR163" s="95" t="s">
        <v>746</v>
      </c>
    </row>
    <row r="164" spans="1:44">
      <c r="A164" s="3" t="str">
        <f t="shared" si="2"/>
        <v>1/16/2012 - 12/3/2012Matagorda</v>
      </c>
      <c r="B164" s="95" t="s">
        <v>749</v>
      </c>
      <c r="C164" s="95" t="s">
        <v>212</v>
      </c>
      <c r="D164" s="95">
        <v>49400</v>
      </c>
      <c r="E164" s="95">
        <v>17300</v>
      </c>
      <c r="F164" s="95">
        <v>19800</v>
      </c>
      <c r="G164" s="95">
        <v>22250</v>
      </c>
      <c r="H164" s="95">
        <v>24700</v>
      </c>
      <c r="I164" s="95">
        <v>26700</v>
      </c>
      <c r="J164" s="95">
        <v>28700</v>
      </c>
      <c r="K164" s="95">
        <v>30650</v>
      </c>
      <c r="L164" s="95">
        <v>32650</v>
      </c>
      <c r="M164" s="95">
        <v>20760</v>
      </c>
      <c r="N164" s="95">
        <v>23760</v>
      </c>
      <c r="O164" s="95">
        <v>26700</v>
      </c>
      <c r="P164" s="95">
        <v>29640</v>
      </c>
      <c r="Q164" s="95">
        <v>32040</v>
      </c>
      <c r="R164" s="95">
        <v>34440</v>
      </c>
      <c r="S164" s="95">
        <v>36780</v>
      </c>
      <c r="T164" s="95">
        <v>39180</v>
      </c>
      <c r="U164" s="95" t="s">
        <v>286</v>
      </c>
      <c r="V164" s="95">
        <v>18050</v>
      </c>
      <c r="W164" s="95">
        <v>20600</v>
      </c>
      <c r="X164" s="95">
        <v>23200</v>
      </c>
      <c r="Y164" s="95">
        <v>25750</v>
      </c>
      <c r="Z164" s="95">
        <v>27850</v>
      </c>
      <c r="AA164" s="95">
        <v>29900</v>
      </c>
      <c r="AB164" s="95">
        <v>31950</v>
      </c>
      <c r="AC164" s="95">
        <v>34000</v>
      </c>
      <c r="AD164" s="95">
        <v>21660</v>
      </c>
      <c r="AE164" s="95">
        <v>24720</v>
      </c>
      <c r="AF164" s="95">
        <v>27840</v>
      </c>
      <c r="AG164" s="95">
        <v>30900</v>
      </c>
      <c r="AH164" s="95">
        <v>33420</v>
      </c>
      <c r="AI164" s="95">
        <v>35880</v>
      </c>
      <c r="AJ164" s="95">
        <v>38340</v>
      </c>
      <c r="AK164" s="95">
        <v>40800</v>
      </c>
      <c r="AL164" s="95" t="s">
        <v>748</v>
      </c>
      <c r="AM164" s="95" t="s">
        <v>288</v>
      </c>
      <c r="AN164" s="95">
        <v>0</v>
      </c>
      <c r="AO164" s="95" t="s">
        <v>749</v>
      </c>
      <c r="AP164" s="95" t="s">
        <v>290</v>
      </c>
      <c r="AQ164" s="95">
        <v>321</v>
      </c>
      <c r="AR164" s="95" t="s">
        <v>749</v>
      </c>
    </row>
    <row r="165" spans="1:44">
      <c r="A165" s="3" t="str">
        <f t="shared" si="2"/>
        <v>1/16/2012 - 12/3/2012Maverick</v>
      </c>
      <c r="B165" s="95" t="s">
        <v>752</v>
      </c>
      <c r="C165" s="95" t="s">
        <v>213</v>
      </c>
      <c r="D165" s="95">
        <v>35500</v>
      </c>
      <c r="E165" s="95">
        <v>17300</v>
      </c>
      <c r="F165" s="95">
        <v>19750</v>
      </c>
      <c r="G165" s="95">
        <v>22200</v>
      </c>
      <c r="H165" s="95">
        <v>24650</v>
      </c>
      <c r="I165" s="95">
        <v>26650</v>
      </c>
      <c r="J165" s="95">
        <v>28600</v>
      </c>
      <c r="K165" s="95">
        <v>30600</v>
      </c>
      <c r="L165" s="95">
        <v>32550</v>
      </c>
      <c r="M165" s="95">
        <v>20760</v>
      </c>
      <c r="N165" s="95">
        <v>23700</v>
      </c>
      <c r="O165" s="95">
        <v>26640</v>
      </c>
      <c r="P165" s="95">
        <v>29580</v>
      </c>
      <c r="Q165" s="95">
        <v>31980</v>
      </c>
      <c r="R165" s="95">
        <v>34320</v>
      </c>
      <c r="S165" s="95">
        <v>36720</v>
      </c>
      <c r="T165" s="95">
        <v>39060</v>
      </c>
      <c r="U165" s="95" t="s">
        <v>286</v>
      </c>
      <c r="V165" s="95">
        <v>19400</v>
      </c>
      <c r="W165" s="95">
        <v>22150</v>
      </c>
      <c r="X165" s="95">
        <v>24900</v>
      </c>
      <c r="Y165" s="95">
        <v>27650</v>
      </c>
      <c r="Z165" s="95">
        <v>29900</v>
      </c>
      <c r="AA165" s="95">
        <v>32100</v>
      </c>
      <c r="AB165" s="95">
        <v>34300</v>
      </c>
      <c r="AC165" s="95">
        <v>36500</v>
      </c>
      <c r="AD165" s="95">
        <v>23280</v>
      </c>
      <c r="AE165" s="95">
        <v>26580</v>
      </c>
      <c r="AF165" s="95">
        <v>29880</v>
      </c>
      <c r="AG165" s="95">
        <v>33180</v>
      </c>
      <c r="AH165" s="95">
        <v>35880</v>
      </c>
      <c r="AI165" s="95">
        <v>38520</v>
      </c>
      <c r="AJ165" s="95">
        <v>41160</v>
      </c>
      <c r="AK165" s="95">
        <v>43800</v>
      </c>
      <c r="AL165" s="95" t="s">
        <v>751</v>
      </c>
      <c r="AM165" s="95" t="s">
        <v>288</v>
      </c>
      <c r="AN165" s="95">
        <v>0</v>
      </c>
      <c r="AO165" s="95" t="s">
        <v>752</v>
      </c>
      <c r="AP165" s="95" t="s">
        <v>290</v>
      </c>
      <c r="AQ165" s="95">
        <v>323</v>
      </c>
      <c r="AR165" s="95" t="s">
        <v>752</v>
      </c>
    </row>
    <row r="166" spans="1:44">
      <c r="A166" s="3" t="str">
        <f t="shared" si="2"/>
        <v>1/16/2012 - 12/3/2012Medina</v>
      </c>
      <c r="B166" s="95" t="s">
        <v>755</v>
      </c>
      <c r="C166" s="95" t="s">
        <v>216</v>
      </c>
      <c r="D166" s="95">
        <v>58900</v>
      </c>
      <c r="E166" s="95">
        <v>20000</v>
      </c>
      <c r="F166" s="95">
        <v>22850</v>
      </c>
      <c r="G166" s="95">
        <v>25700</v>
      </c>
      <c r="H166" s="95">
        <v>28550</v>
      </c>
      <c r="I166" s="95">
        <v>30850</v>
      </c>
      <c r="J166" s="95">
        <v>33150</v>
      </c>
      <c r="K166" s="95">
        <v>35450</v>
      </c>
      <c r="L166" s="95">
        <v>37700</v>
      </c>
      <c r="M166" s="95">
        <v>24000</v>
      </c>
      <c r="N166" s="95">
        <v>27420</v>
      </c>
      <c r="O166" s="95">
        <v>30840</v>
      </c>
      <c r="P166" s="95">
        <v>34260</v>
      </c>
      <c r="Q166" s="95">
        <v>37020</v>
      </c>
      <c r="R166" s="95">
        <v>39780</v>
      </c>
      <c r="S166" s="95">
        <v>42540</v>
      </c>
      <c r="T166" s="95">
        <v>45240</v>
      </c>
      <c r="U166" s="95" t="s">
        <v>286</v>
      </c>
      <c r="V166" s="95">
        <v>20650</v>
      </c>
      <c r="W166" s="95">
        <v>23600</v>
      </c>
      <c r="X166" s="95">
        <v>26550</v>
      </c>
      <c r="Y166" s="95">
        <v>29450</v>
      </c>
      <c r="Z166" s="95">
        <v>31850</v>
      </c>
      <c r="AA166" s="95">
        <v>34200</v>
      </c>
      <c r="AB166" s="95">
        <v>36550</v>
      </c>
      <c r="AC166" s="95">
        <v>38900</v>
      </c>
      <c r="AD166" s="95">
        <v>24780</v>
      </c>
      <c r="AE166" s="95">
        <v>28320</v>
      </c>
      <c r="AF166" s="95">
        <v>31860</v>
      </c>
      <c r="AG166" s="95">
        <v>35340</v>
      </c>
      <c r="AH166" s="95">
        <v>38220</v>
      </c>
      <c r="AI166" s="95">
        <v>41040</v>
      </c>
      <c r="AJ166" s="95">
        <v>43860</v>
      </c>
      <c r="AK166" s="95">
        <v>46680</v>
      </c>
      <c r="AL166" s="95" t="s">
        <v>754</v>
      </c>
      <c r="AM166" s="95" t="s">
        <v>288</v>
      </c>
      <c r="AN166" s="95">
        <v>1</v>
      </c>
      <c r="AO166" s="95" t="s">
        <v>755</v>
      </c>
      <c r="AP166" s="95" t="s">
        <v>290</v>
      </c>
      <c r="AQ166" s="95">
        <v>325</v>
      </c>
      <c r="AR166" s="95" t="s">
        <v>755</v>
      </c>
    </row>
    <row r="167" spans="1:44">
      <c r="A167" s="3" t="str">
        <f t="shared" si="2"/>
        <v>1/16/2012 - 12/3/2012Menard</v>
      </c>
      <c r="B167" s="95" t="s">
        <v>758</v>
      </c>
      <c r="C167" s="95" t="s">
        <v>217</v>
      </c>
      <c r="D167" s="95">
        <v>53200</v>
      </c>
      <c r="E167" s="95">
        <v>17950</v>
      </c>
      <c r="F167" s="95">
        <v>20500</v>
      </c>
      <c r="G167" s="95">
        <v>23050</v>
      </c>
      <c r="H167" s="95">
        <v>25600</v>
      </c>
      <c r="I167" s="95">
        <v>27650</v>
      </c>
      <c r="J167" s="95">
        <v>29700</v>
      </c>
      <c r="K167" s="95">
        <v>31750</v>
      </c>
      <c r="L167" s="95">
        <v>33800</v>
      </c>
      <c r="M167" s="95">
        <v>21540</v>
      </c>
      <c r="N167" s="95">
        <v>24600</v>
      </c>
      <c r="O167" s="95">
        <v>27660</v>
      </c>
      <c r="P167" s="95">
        <v>30720</v>
      </c>
      <c r="Q167" s="95">
        <v>33180</v>
      </c>
      <c r="R167" s="95">
        <v>35640</v>
      </c>
      <c r="S167" s="95">
        <v>38100</v>
      </c>
      <c r="T167" s="95">
        <v>40560</v>
      </c>
      <c r="U167" s="95" t="s">
        <v>286</v>
      </c>
      <c r="V167" s="95">
        <v>22150</v>
      </c>
      <c r="W167" s="95">
        <v>25300</v>
      </c>
      <c r="X167" s="95">
        <v>28450</v>
      </c>
      <c r="Y167" s="95">
        <v>31600</v>
      </c>
      <c r="Z167" s="95">
        <v>34150</v>
      </c>
      <c r="AA167" s="95">
        <v>36700</v>
      </c>
      <c r="AB167" s="95">
        <v>39200</v>
      </c>
      <c r="AC167" s="95">
        <v>41750</v>
      </c>
      <c r="AD167" s="95">
        <v>26580</v>
      </c>
      <c r="AE167" s="95">
        <v>30360</v>
      </c>
      <c r="AF167" s="95">
        <v>34140</v>
      </c>
      <c r="AG167" s="95">
        <v>37920</v>
      </c>
      <c r="AH167" s="95">
        <v>40980</v>
      </c>
      <c r="AI167" s="95">
        <v>44040</v>
      </c>
      <c r="AJ167" s="95">
        <v>47040</v>
      </c>
      <c r="AK167" s="95">
        <v>50100</v>
      </c>
      <c r="AL167" s="95" t="s">
        <v>757</v>
      </c>
      <c r="AM167" s="95" t="s">
        <v>288</v>
      </c>
      <c r="AN167" s="95">
        <v>0</v>
      </c>
      <c r="AO167" s="95" t="s">
        <v>758</v>
      </c>
      <c r="AP167" s="95" t="s">
        <v>290</v>
      </c>
      <c r="AQ167" s="95">
        <v>327</v>
      </c>
      <c r="AR167" s="95" t="s">
        <v>758</v>
      </c>
    </row>
    <row r="168" spans="1:44">
      <c r="A168" s="3" t="str">
        <f t="shared" si="2"/>
        <v>1/16/2012 - 12/3/2012Midland</v>
      </c>
      <c r="B168" s="95" t="s">
        <v>761</v>
      </c>
      <c r="C168" s="95" t="s">
        <v>71</v>
      </c>
      <c r="D168" s="95">
        <v>66900</v>
      </c>
      <c r="E168" s="95">
        <v>23450</v>
      </c>
      <c r="F168" s="95">
        <v>26800</v>
      </c>
      <c r="G168" s="95">
        <v>30150</v>
      </c>
      <c r="H168" s="95">
        <v>33450</v>
      </c>
      <c r="I168" s="95">
        <v>36150</v>
      </c>
      <c r="J168" s="95">
        <v>38850</v>
      </c>
      <c r="K168" s="95">
        <v>41500</v>
      </c>
      <c r="L168" s="95">
        <v>44200</v>
      </c>
      <c r="M168" s="95">
        <v>28140</v>
      </c>
      <c r="N168" s="95">
        <v>32160</v>
      </c>
      <c r="O168" s="95">
        <v>36180</v>
      </c>
      <c r="P168" s="95">
        <v>40140</v>
      </c>
      <c r="Q168" s="95">
        <v>43380</v>
      </c>
      <c r="R168" s="95">
        <v>46620</v>
      </c>
      <c r="S168" s="95">
        <v>49800</v>
      </c>
      <c r="T168" s="95">
        <v>53040</v>
      </c>
      <c r="U168" s="95" t="s">
        <v>301</v>
      </c>
      <c r="AL168" s="95" t="s">
        <v>760</v>
      </c>
      <c r="AM168" s="95" t="s">
        <v>288</v>
      </c>
      <c r="AN168" s="95">
        <v>1</v>
      </c>
      <c r="AO168" s="95" t="s">
        <v>761</v>
      </c>
      <c r="AP168" s="95" t="s">
        <v>290</v>
      </c>
      <c r="AQ168" s="95">
        <v>329</v>
      </c>
      <c r="AR168" s="95" t="s">
        <v>761</v>
      </c>
    </row>
    <row r="169" spans="1:44">
      <c r="A169" s="3" t="str">
        <f t="shared" si="2"/>
        <v>1/16/2012 - 12/3/2012Milam</v>
      </c>
      <c r="B169" s="95" t="s">
        <v>764</v>
      </c>
      <c r="C169" s="95" t="s">
        <v>218</v>
      </c>
      <c r="D169" s="95">
        <v>49300</v>
      </c>
      <c r="E169" s="95">
        <v>17300</v>
      </c>
      <c r="F169" s="95">
        <v>19750</v>
      </c>
      <c r="G169" s="95">
        <v>22200</v>
      </c>
      <c r="H169" s="95">
        <v>24650</v>
      </c>
      <c r="I169" s="95">
        <v>26650</v>
      </c>
      <c r="J169" s="95">
        <v>28600</v>
      </c>
      <c r="K169" s="95">
        <v>30600</v>
      </c>
      <c r="L169" s="95">
        <v>32550</v>
      </c>
      <c r="M169" s="95">
        <v>20760</v>
      </c>
      <c r="N169" s="95">
        <v>23700</v>
      </c>
      <c r="O169" s="95">
        <v>26640</v>
      </c>
      <c r="P169" s="95">
        <v>29580</v>
      </c>
      <c r="Q169" s="95">
        <v>31980</v>
      </c>
      <c r="R169" s="95">
        <v>34320</v>
      </c>
      <c r="S169" s="95">
        <v>36720</v>
      </c>
      <c r="T169" s="95">
        <v>39060</v>
      </c>
      <c r="U169" s="95" t="s">
        <v>286</v>
      </c>
      <c r="V169" s="95">
        <v>18100</v>
      </c>
      <c r="W169" s="95">
        <v>20650</v>
      </c>
      <c r="X169" s="95">
        <v>23250</v>
      </c>
      <c r="Y169" s="95">
        <v>25800</v>
      </c>
      <c r="Z169" s="95">
        <v>27900</v>
      </c>
      <c r="AA169" s="95">
        <v>29950</v>
      </c>
      <c r="AB169" s="95">
        <v>32000</v>
      </c>
      <c r="AC169" s="95">
        <v>34100</v>
      </c>
      <c r="AD169" s="95">
        <v>21720</v>
      </c>
      <c r="AE169" s="95">
        <v>24780</v>
      </c>
      <c r="AF169" s="95">
        <v>27900</v>
      </c>
      <c r="AG169" s="95">
        <v>30960</v>
      </c>
      <c r="AH169" s="95">
        <v>33480</v>
      </c>
      <c r="AI169" s="95">
        <v>35940</v>
      </c>
      <c r="AJ169" s="95">
        <v>38400</v>
      </c>
      <c r="AK169" s="95">
        <v>40920</v>
      </c>
      <c r="AL169" s="95" t="s">
        <v>763</v>
      </c>
      <c r="AM169" s="95" t="s">
        <v>288</v>
      </c>
      <c r="AN169" s="95">
        <v>0</v>
      </c>
      <c r="AO169" s="95" t="s">
        <v>764</v>
      </c>
      <c r="AP169" s="95" t="s">
        <v>290</v>
      </c>
      <c r="AQ169" s="95">
        <v>331</v>
      </c>
      <c r="AR169" s="95" t="s">
        <v>764</v>
      </c>
    </row>
    <row r="170" spans="1:44">
      <c r="A170" s="3" t="str">
        <f t="shared" si="2"/>
        <v>1/16/2012 - 12/3/2012Mills</v>
      </c>
      <c r="B170" s="95" t="s">
        <v>767</v>
      </c>
      <c r="C170" s="95" t="s">
        <v>219</v>
      </c>
      <c r="D170" s="95">
        <v>47000</v>
      </c>
      <c r="E170" s="95">
        <v>17300</v>
      </c>
      <c r="F170" s="95">
        <v>19750</v>
      </c>
      <c r="G170" s="95">
        <v>22200</v>
      </c>
      <c r="H170" s="95">
        <v>24650</v>
      </c>
      <c r="I170" s="95">
        <v>26650</v>
      </c>
      <c r="J170" s="95">
        <v>28600</v>
      </c>
      <c r="K170" s="95">
        <v>30600</v>
      </c>
      <c r="L170" s="95">
        <v>32550</v>
      </c>
      <c r="M170" s="95">
        <v>20760</v>
      </c>
      <c r="N170" s="95">
        <v>23700</v>
      </c>
      <c r="O170" s="95">
        <v>26640</v>
      </c>
      <c r="P170" s="95">
        <v>29580</v>
      </c>
      <c r="Q170" s="95">
        <v>31980</v>
      </c>
      <c r="R170" s="95">
        <v>34320</v>
      </c>
      <c r="S170" s="95">
        <v>36720</v>
      </c>
      <c r="T170" s="95">
        <v>39060</v>
      </c>
      <c r="U170" s="95" t="s">
        <v>301</v>
      </c>
      <c r="AL170" s="95" t="s">
        <v>766</v>
      </c>
      <c r="AM170" s="95" t="s">
        <v>288</v>
      </c>
      <c r="AN170" s="95">
        <v>0</v>
      </c>
      <c r="AO170" s="95" t="s">
        <v>767</v>
      </c>
      <c r="AP170" s="95" t="s">
        <v>290</v>
      </c>
      <c r="AQ170" s="95">
        <v>333</v>
      </c>
      <c r="AR170" s="95" t="s">
        <v>767</v>
      </c>
    </row>
    <row r="171" spans="1:44">
      <c r="A171" s="3" t="str">
        <f t="shared" si="2"/>
        <v>1/16/2012 - 12/3/2012Mitchell</v>
      </c>
      <c r="B171" s="95" t="s">
        <v>770</v>
      </c>
      <c r="C171" s="95" t="s">
        <v>220</v>
      </c>
      <c r="D171" s="95">
        <v>53600</v>
      </c>
      <c r="E171" s="95">
        <v>17950</v>
      </c>
      <c r="F171" s="95">
        <v>20500</v>
      </c>
      <c r="G171" s="95">
        <v>23050</v>
      </c>
      <c r="H171" s="95">
        <v>25600</v>
      </c>
      <c r="I171" s="95">
        <v>27650</v>
      </c>
      <c r="J171" s="95">
        <v>29700</v>
      </c>
      <c r="K171" s="95">
        <v>31750</v>
      </c>
      <c r="L171" s="95">
        <v>33800</v>
      </c>
      <c r="M171" s="95">
        <v>21540</v>
      </c>
      <c r="N171" s="95">
        <v>24600</v>
      </c>
      <c r="O171" s="95">
        <v>27660</v>
      </c>
      <c r="P171" s="95">
        <v>30720</v>
      </c>
      <c r="Q171" s="95">
        <v>33180</v>
      </c>
      <c r="R171" s="95">
        <v>35640</v>
      </c>
      <c r="S171" s="95">
        <v>38100</v>
      </c>
      <c r="T171" s="95">
        <v>40560</v>
      </c>
      <c r="U171" s="95" t="s">
        <v>286</v>
      </c>
      <c r="V171" s="95">
        <v>21650</v>
      </c>
      <c r="W171" s="95">
        <v>24750</v>
      </c>
      <c r="X171" s="95">
        <v>27850</v>
      </c>
      <c r="Y171" s="95">
        <v>30900</v>
      </c>
      <c r="Z171" s="95">
        <v>33400</v>
      </c>
      <c r="AA171" s="95">
        <v>35850</v>
      </c>
      <c r="AB171" s="95">
        <v>38350</v>
      </c>
      <c r="AC171" s="95">
        <v>40800</v>
      </c>
      <c r="AD171" s="95">
        <v>25980</v>
      </c>
      <c r="AE171" s="95">
        <v>29700</v>
      </c>
      <c r="AF171" s="95">
        <v>33420</v>
      </c>
      <c r="AG171" s="95">
        <v>37080</v>
      </c>
      <c r="AH171" s="95">
        <v>40080</v>
      </c>
      <c r="AI171" s="95">
        <v>43020</v>
      </c>
      <c r="AJ171" s="95">
        <v>46020</v>
      </c>
      <c r="AK171" s="95">
        <v>48960</v>
      </c>
      <c r="AL171" s="95" t="s">
        <v>769</v>
      </c>
      <c r="AM171" s="95" t="s">
        <v>288</v>
      </c>
      <c r="AN171" s="95">
        <v>0</v>
      </c>
      <c r="AO171" s="95" t="s">
        <v>770</v>
      </c>
      <c r="AP171" s="95" t="s">
        <v>290</v>
      </c>
      <c r="AQ171" s="95">
        <v>335</v>
      </c>
      <c r="AR171" s="95" t="s">
        <v>770</v>
      </c>
    </row>
    <row r="172" spans="1:44">
      <c r="A172" s="3" t="str">
        <f t="shared" si="2"/>
        <v>1/16/2012 - 12/3/2012Montague</v>
      </c>
      <c r="B172" s="95" t="s">
        <v>773</v>
      </c>
      <c r="C172" s="95" t="s">
        <v>221</v>
      </c>
      <c r="D172" s="95">
        <v>59100</v>
      </c>
      <c r="E172" s="95">
        <v>18800</v>
      </c>
      <c r="F172" s="95">
        <v>21500</v>
      </c>
      <c r="G172" s="95">
        <v>24200</v>
      </c>
      <c r="H172" s="95">
        <v>26850</v>
      </c>
      <c r="I172" s="95">
        <v>29000</v>
      </c>
      <c r="J172" s="95">
        <v>31150</v>
      </c>
      <c r="K172" s="95">
        <v>33300</v>
      </c>
      <c r="L172" s="95">
        <v>35450</v>
      </c>
      <c r="M172" s="95">
        <v>22560</v>
      </c>
      <c r="N172" s="95">
        <v>25800</v>
      </c>
      <c r="O172" s="95">
        <v>29040</v>
      </c>
      <c r="P172" s="95">
        <v>32220</v>
      </c>
      <c r="Q172" s="95">
        <v>34800</v>
      </c>
      <c r="R172" s="95">
        <v>37380</v>
      </c>
      <c r="S172" s="95">
        <v>39960</v>
      </c>
      <c r="T172" s="95">
        <v>42540</v>
      </c>
      <c r="U172" s="95" t="s">
        <v>286</v>
      </c>
      <c r="V172" s="95">
        <v>20700</v>
      </c>
      <c r="W172" s="95">
        <v>23650</v>
      </c>
      <c r="X172" s="95">
        <v>26600</v>
      </c>
      <c r="Y172" s="95">
        <v>29550</v>
      </c>
      <c r="Z172" s="95">
        <v>31950</v>
      </c>
      <c r="AA172" s="95">
        <v>34300</v>
      </c>
      <c r="AB172" s="95">
        <v>36650</v>
      </c>
      <c r="AC172" s="95">
        <v>39050</v>
      </c>
      <c r="AD172" s="95">
        <v>24840</v>
      </c>
      <c r="AE172" s="95">
        <v>28380</v>
      </c>
      <c r="AF172" s="95">
        <v>31920</v>
      </c>
      <c r="AG172" s="95">
        <v>35460</v>
      </c>
      <c r="AH172" s="95">
        <v>38340</v>
      </c>
      <c r="AI172" s="95">
        <v>41160</v>
      </c>
      <c r="AJ172" s="95">
        <v>43980</v>
      </c>
      <c r="AK172" s="95">
        <v>46860</v>
      </c>
      <c r="AL172" s="95" t="s">
        <v>772</v>
      </c>
      <c r="AM172" s="95" t="s">
        <v>288</v>
      </c>
      <c r="AN172" s="95">
        <v>0</v>
      </c>
      <c r="AO172" s="95" t="s">
        <v>773</v>
      </c>
      <c r="AP172" s="95" t="s">
        <v>290</v>
      </c>
      <c r="AQ172" s="95">
        <v>337</v>
      </c>
      <c r="AR172" s="95" t="s">
        <v>773</v>
      </c>
    </row>
    <row r="173" spans="1:44">
      <c r="A173" s="3" t="str">
        <f t="shared" si="2"/>
        <v>1/16/2012 - 12/3/2012Montgomery</v>
      </c>
      <c r="B173" s="95" t="s">
        <v>775</v>
      </c>
      <c r="C173" s="95" t="s">
        <v>57</v>
      </c>
      <c r="D173" s="95">
        <v>66900</v>
      </c>
      <c r="E173" s="95">
        <v>23450</v>
      </c>
      <c r="F173" s="95">
        <v>26800</v>
      </c>
      <c r="G173" s="95">
        <v>30150</v>
      </c>
      <c r="H173" s="95">
        <v>33450</v>
      </c>
      <c r="I173" s="95">
        <v>36150</v>
      </c>
      <c r="J173" s="95">
        <v>38850</v>
      </c>
      <c r="K173" s="95">
        <v>41500</v>
      </c>
      <c r="L173" s="95">
        <v>44200</v>
      </c>
      <c r="M173" s="95">
        <v>28140</v>
      </c>
      <c r="N173" s="95">
        <v>32160</v>
      </c>
      <c r="O173" s="95">
        <v>36180</v>
      </c>
      <c r="P173" s="95">
        <v>40140</v>
      </c>
      <c r="Q173" s="95">
        <v>43380</v>
      </c>
      <c r="R173" s="95">
        <v>46620</v>
      </c>
      <c r="S173" s="95">
        <v>49800</v>
      </c>
      <c r="T173" s="95">
        <v>53040</v>
      </c>
      <c r="U173" s="95" t="s">
        <v>301</v>
      </c>
      <c r="AL173" s="95" t="s">
        <v>774</v>
      </c>
      <c r="AM173" s="95" t="s">
        <v>288</v>
      </c>
      <c r="AN173" s="95">
        <v>1</v>
      </c>
      <c r="AO173" s="95" t="s">
        <v>775</v>
      </c>
      <c r="AP173" s="95" t="s">
        <v>290</v>
      </c>
      <c r="AQ173" s="95">
        <v>339</v>
      </c>
      <c r="AR173" s="95" t="s">
        <v>775</v>
      </c>
    </row>
    <row r="174" spans="1:44">
      <c r="A174" s="3" t="str">
        <f t="shared" si="2"/>
        <v>1/16/2012 - 12/3/2012Moore</v>
      </c>
      <c r="B174" s="95" t="s">
        <v>778</v>
      </c>
      <c r="C174" s="95" t="s">
        <v>222</v>
      </c>
      <c r="D174" s="95">
        <v>48800</v>
      </c>
      <c r="E174" s="95">
        <v>17300</v>
      </c>
      <c r="F174" s="95">
        <v>19750</v>
      </c>
      <c r="G174" s="95">
        <v>22200</v>
      </c>
      <c r="H174" s="95">
        <v>24650</v>
      </c>
      <c r="I174" s="95">
        <v>26650</v>
      </c>
      <c r="J174" s="95">
        <v>28600</v>
      </c>
      <c r="K174" s="95">
        <v>30600</v>
      </c>
      <c r="L174" s="95">
        <v>32550</v>
      </c>
      <c r="M174" s="95">
        <v>20760</v>
      </c>
      <c r="N174" s="95">
        <v>23700</v>
      </c>
      <c r="O174" s="95">
        <v>26640</v>
      </c>
      <c r="P174" s="95">
        <v>29580</v>
      </c>
      <c r="Q174" s="95">
        <v>31980</v>
      </c>
      <c r="R174" s="95">
        <v>34320</v>
      </c>
      <c r="S174" s="95">
        <v>36720</v>
      </c>
      <c r="T174" s="95">
        <v>39060</v>
      </c>
      <c r="U174" s="95" t="s">
        <v>301</v>
      </c>
      <c r="AL174" s="95" t="s">
        <v>777</v>
      </c>
      <c r="AM174" s="95" t="s">
        <v>288</v>
      </c>
      <c r="AN174" s="95">
        <v>0</v>
      </c>
      <c r="AO174" s="95" t="s">
        <v>778</v>
      </c>
      <c r="AP174" s="95" t="s">
        <v>290</v>
      </c>
      <c r="AQ174" s="95">
        <v>341</v>
      </c>
      <c r="AR174" s="95" t="s">
        <v>778</v>
      </c>
    </row>
    <row r="175" spans="1:44">
      <c r="A175" s="3" t="str">
        <f t="shared" si="2"/>
        <v>1/16/2012 - 12/3/2012Morris</v>
      </c>
      <c r="B175" s="95" t="s">
        <v>781</v>
      </c>
      <c r="C175" s="95" t="s">
        <v>223</v>
      </c>
      <c r="D175" s="95">
        <v>51600</v>
      </c>
      <c r="E175" s="95">
        <v>17950</v>
      </c>
      <c r="F175" s="95">
        <v>20500</v>
      </c>
      <c r="G175" s="95">
        <v>23050</v>
      </c>
      <c r="H175" s="95">
        <v>25600</v>
      </c>
      <c r="I175" s="95">
        <v>27650</v>
      </c>
      <c r="J175" s="95">
        <v>29700</v>
      </c>
      <c r="K175" s="95">
        <v>31750</v>
      </c>
      <c r="L175" s="95">
        <v>33800</v>
      </c>
      <c r="M175" s="95">
        <v>21540</v>
      </c>
      <c r="N175" s="95">
        <v>24600</v>
      </c>
      <c r="O175" s="95">
        <v>27660</v>
      </c>
      <c r="P175" s="95">
        <v>30720</v>
      </c>
      <c r="Q175" s="95">
        <v>33180</v>
      </c>
      <c r="R175" s="95">
        <v>35640</v>
      </c>
      <c r="S175" s="95">
        <v>38100</v>
      </c>
      <c r="T175" s="95">
        <v>40560</v>
      </c>
      <c r="U175" s="95" t="s">
        <v>286</v>
      </c>
      <c r="V175" s="95">
        <v>18200</v>
      </c>
      <c r="W175" s="95">
        <v>20800</v>
      </c>
      <c r="X175" s="95">
        <v>23400</v>
      </c>
      <c r="Y175" s="95">
        <v>26000</v>
      </c>
      <c r="Z175" s="95">
        <v>28100</v>
      </c>
      <c r="AA175" s="95">
        <v>30200</v>
      </c>
      <c r="AB175" s="95">
        <v>32250</v>
      </c>
      <c r="AC175" s="95">
        <v>34350</v>
      </c>
      <c r="AD175" s="95">
        <v>21840</v>
      </c>
      <c r="AE175" s="95">
        <v>24960</v>
      </c>
      <c r="AF175" s="95">
        <v>28080</v>
      </c>
      <c r="AG175" s="95">
        <v>31200</v>
      </c>
      <c r="AH175" s="95">
        <v>33720</v>
      </c>
      <c r="AI175" s="95">
        <v>36240</v>
      </c>
      <c r="AJ175" s="95">
        <v>38700</v>
      </c>
      <c r="AK175" s="95">
        <v>41220</v>
      </c>
      <c r="AL175" s="95" t="s">
        <v>780</v>
      </c>
      <c r="AM175" s="95" t="s">
        <v>288</v>
      </c>
      <c r="AN175" s="95">
        <v>0</v>
      </c>
      <c r="AO175" s="95" t="s">
        <v>781</v>
      </c>
      <c r="AP175" s="95" t="s">
        <v>290</v>
      </c>
      <c r="AQ175" s="95">
        <v>343</v>
      </c>
      <c r="AR175" s="95" t="s">
        <v>781</v>
      </c>
    </row>
    <row r="176" spans="1:44">
      <c r="A176" s="3" t="str">
        <f t="shared" si="2"/>
        <v>1/16/2012 - 12/3/2012Motley</v>
      </c>
      <c r="B176" s="95" t="s">
        <v>784</v>
      </c>
      <c r="C176" s="95" t="s">
        <v>224</v>
      </c>
      <c r="D176" s="95">
        <v>48900</v>
      </c>
      <c r="E176" s="95">
        <v>17300</v>
      </c>
      <c r="F176" s="95">
        <v>19750</v>
      </c>
      <c r="G176" s="95">
        <v>22200</v>
      </c>
      <c r="H176" s="95">
        <v>24650</v>
      </c>
      <c r="I176" s="95">
        <v>26650</v>
      </c>
      <c r="J176" s="95">
        <v>28600</v>
      </c>
      <c r="K176" s="95">
        <v>30600</v>
      </c>
      <c r="L176" s="95">
        <v>32550</v>
      </c>
      <c r="M176" s="95">
        <v>20760</v>
      </c>
      <c r="N176" s="95">
        <v>23700</v>
      </c>
      <c r="O176" s="95">
        <v>26640</v>
      </c>
      <c r="P176" s="95">
        <v>29580</v>
      </c>
      <c r="Q176" s="95">
        <v>31980</v>
      </c>
      <c r="R176" s="95">
        <v>34320</v>
      </c>
      <c r="S176" s="95">
        <v>36720</v>
      </c>
      <c r="T176" s="95">
        <v>39060</v>
      </c>
      <c r="U176" s="95" t="s">
        <v>286</v>
      </c>
      <c r="V176" s="95">
        <v>18700</v>
      </c>
      <c r="W176" s="95">
        <v>21350</v>
      </c>
      <c r="X176" s="95">
        <v>24000</v>
      </c>
      <c r="Y176" s="95">
        <v>26650</v>
      </c>
      <c r="Z176" s="95">
        <v>28800</v>
      </c>
      <c r="AA176" s="95">
        <v>30950</v>
      </c>
      <c r="AB176" s="95">
        <v>33050</v>
      </c>
      <c r="AC176" s="95">
        <v>35200</v>
      </c>
      <c r="AD176" s="95">
        <v>22440</v>
      </c>
      <c r="AE176" s="95">
        <v>25620</v>
      </c>
      <c r="AF176" s="95">
        <v>28800</v>
      </c>
      <c r="AG176" s="95">
        <v>31980</v>
      </c>
      <c r="AH176" s="95">
        <v>34560</v>
      </c>
      <c r="AI176" s="95">
        <v>37140</v>
      </c>
      <c r="AJ176" s="95">
        <v>39660</v>
      </c>
      <c r="AK176" s="95">
        <v>42240</v>
      </c>
      <c r="AL176" s="95" t="s">
        <v>783</v>
      </c>
      <c r="AM176" s="95" t="s">
        <v>288</v>
      </c>
      <c r="AN176" s="95">
        <v>0</v>
      </c>
      <c r="AO176" s="95" t="s">
        <v>784</v>
      </c>
      <c r="AP176" s="95" t="s">
        <v>290</v>
      </c>
      <c r="AQ176" s="95">
        <v>345</v>
      </c>
      <c r="AR176" s="95" t="s">
        <v>784</v>
      </c>
    </row>
    <row r="177" spans="1:44">
      <c r="A177" s="3" t="str">
        <f t="shared" si="2"/>
        <v>1/16/2012 - 12/3/2012Nacogdoches</v>
      </c>
      <c r="B177" s="95" t="s">
        <v>787</v>
      </c>
      <c r="C177" s="95" t="s">
        <v>225</v>
      </c>
      <c r="D177" s="95">
        <v>48200</v>
      </c>
      <c r="E177" s="95">
        <v>17300</v>
      </c>
      <c r="F177" s="95">
        <v>19750</v>
      </c>
      <c r="G177" s="95">
        <v>22200</v>
      </c>
      <c r="H177" s="95">
        <v>24650</v>
      </c>
      <c r="I177" s="95">
        <v>26650</v>
      </c>
      <c r="J177" s="95">
        <v>28600</v>
      </c>
      <c r="K177" s="95">
        <v>30600</v>
      </c>
      <c r="L177" s="95">
        <v>32550</v>
      </c>
      <c r="M177" s="95">
        <v>20760</v>
      </c>
      <c r="N177" s="95">
        <v>23700</v>
      </c>
      <c r="O177" s="95">
        <v>26640</v>
      </c>
      <c r="P177" s="95">
        <v>29580</v>
      </c>
      <c r="Q177" s="95">
        <v>31980</v>
      </c>
      <c r="R177" s="95">
        <v>34320</v>
      </c>
      <c r="S177" s="95">
        <v>36720</v>
      </c>
      <c r="T177" s="95">
        <v>39060</v>
      </c>
      <c r="U177" s="95" t="s">
        <v>301</v>
      </c>
      <c r="AL177" s="95" t="s">
        <v>786</v>
      </c>
      <c r="AM177" s="95" t="s">
        <v>288</v>
      </c>
      <c r="AN177" s="95">
        <v>0</v>
      </c>
      <c r="AO177" s="95" t="s">
        <v>787</v>
      </c>
      <c r="AP177" s="95" t="s">
        <v>290</v>
      </c>
      <c r="AQ177" s="95">
        <v>347</v>
      </c>
      <c r="AR177" s="95" t="s">
        <v>787</v>
      </c>
    </row>
    <row r="178" spans="1:44">
      <c r="A178" s="3" t="str">
        <f t="shared" si="2"/>
        <v>1/16/2012 - 12/3/2012Navarro</v>
      </c>
      <c r="B178" s="95" t="s">
        <v>790</v>
      </c>
      <c r="C178" s="95" t="s">
        <v>226</v>
      </c>
      <c r="D178" s="95">
        <v>51500</v>
      </c>
      <c r="E178" s="95">
        <v>18050</v>
      </c>
      <c r="F178" s="95">
        <v>20600</v>
      </c>
      <c r="G178" s="95">
        <v>23200</v>
      </c>
      <c r="H178" s="95">
        <v>25750</v>
      </c>
      <c r="I178" s="95">
        <v>27850</v>
      </c>
      <c r="J178" s="95">
        <v>29900</v>
      </c>
      <c r="K178" s="95">
        <v>31950</v>
      </c>
      <c r="L178" s="95">
        <v>34000</v>
      </c>
      <c r="M178" s="95">
        <v>21660</v>
      </c>
      <c r="N178" s="95">
        <v>24720</v>
      </c>
      <c r="O178" s="95">
        <v>27840</v>
      </c>
      <c r="P178" s="95">
        <v>30900</v>
      </c>
      <c r="Q178" s="95">
        <v>33420</v>
      </c>
      <c r="R178" s="95">
        <v>35880</v>
      </c>
      <c r="S178" s="95">
        <v>38340</v>
      </c>
      <c r="T178" s="95">
        <v>40800</v>
      </c>
      <c r="U178" s="95" t="s">
        <v>301</v>
      </c>
      <c r="AL178" s="95" t="s">
        <v>789</v>
      </c>
      <c r="AM178" s="95" t="s">
        <v>288</v>
      </c>
      <c r="AN178" s="95">
        <v>0</v>
      </c>
      <c r="AO178" s="95" t="s">
        <v>790</v>
      </c>
      <c r="AP178" s="95" t="s">
        <v>290</v>
      </c>
      <c r="AQ178" s="95">
        <v>349</v>
      </c>
      <c r="AR178" s="95" t="s">
        <v>790</v>
      </c>
    </row>
    <row r="179" spans="1:44">
      <c r="A179" s="3" t="str">
        <f t="shared" si="2"/>
        <v>1/16/2012 - 12/3/2012Newton</v>
      </c>
      <c r="B179" s="95" t="s">
        <v>793</v>
      </c>
      <c r="C179" s="95" t="s">
        <v>227</v>
      </c>
      <c r="D179" s="95">
        <v>46700</v>
      </c>
      <c r="E179" s="95">
        <v>17300</v>
      </c>
      <c r="F179" s="95">
        <v>19750</v>
      </c>
      <c r="G179" s="95">
        <v>22200</v>
      </c>
      <c r="H179" s="95">
        <v>24650</v>
      </c>
      <c r="I179" s="95">
        <v>26650</v>
      </c>
      <c r="J179" s="95">
        <v>28600</v>
      </c>
      <c r="K179" s="95">
        <v>30600</v>
      </c>
      <c r="L179" s="95">
        <v>32550</v>
      </c>
      <c r="M179" s="95">
        <v>20760</v>
      </c>
      <c r="N179" s="95">
        <v>23700</v>
      </c>
      <c r="O179" s="95">
        <v>26640</v>
      </c>
      <c r="P179" s="95">
        <v>29580</v>
      </c>
      <c r="Q179" s="95">
        <v>31980</v>
      </c>
      <c r="R179" s="95">
        <v>34320</v>
      </c>
      <c r="S179" s="95">
        <v>36720</v>
      </c>
      <c r="T179" s="95">
        <v>39060</v>
      </c>
      <c r="U179" s="95" t="s">
        <v>286</v>
      </c>
      <c r="V179" s="95">
        <v>17700</v>
      </c>
      <c r="W179" s="95">
        <v>20200</v>
      </c>
      <c r="X179" s="95">
        <v>22750</v>
      </c>
      <c r="Y179" s="95">
        <v>25250</v>
      </c>
      <c r="Z179" s="95">
        <v>27300</v>
      </c>
      <c r="AA179" s="95">
        <v>29300</v>
      </c>
      <c r="AB179" s="95">
        <v>31350</v>
      </c>
      <c r="AC179" s="95">
        <v>33350</v>
      </c>
      <c r="AD179" s="95">
        <v>21240</v>
      </c>
      <c r="AE179" s="95">
        <v>24240</v>
      </c>
      <c r="AF179" s="95">
        <v>27300</v>
      </c>
      <c r="AG179" s="95">
        <v>30300</v>
      </c>
      <c r="AH179" s="95">
        <v>32760</v>
      </c>
      <c r="AI179" s="95">
        <v>35160</v>
      </c>
      <c r="AJ179" s="95">
        <v>37620</v>
      </c>
      <c r="AK179" s="95">
        <v>40020</v>
      </c>
      <c r="AL179" s="95" t="s">
        <v>792</v>
      </c>
      <c r="AM179" s="95" t="s">
        <v>288</v>
      </c>
      <c r="AN179" s="95">
        <v>0</v>
      </c>
      <c r="AO179" s="95" t="s">
        <v>793</v>
      </c>
      <c r="AP179" s="95" t="s">
        <v>290</v>
      </c>
      <c r="AQ179" s="95">
        <v>351</v>
      </c>
      <c r="AR179" s="95" t="s">
        <v>793</v>
      </c>
    </row>
    <row r="180" spans="1:44">
      <c r="A180" s="3" t="str">
        <f t="shared" si="2"/>
        <v>1/16/2012 - 12/3/2012Nolan</v>
      </c>
      <c r="B180" s="95" t="s">
        <v>796</v>
      </c>
      <c r="C180" s="95" t="s">
        <v>228</v>
      </c>
      <c r="D180" s="95">
        <v>50000</v>
      </c>
      <c r="E180" s="95">
        <v>17500</v>
      </c>
      <c r="F180" s="95">
        <v>20000</v>
      </c>
      <c r="G180" s="95">
        <v>22500</v>
      </c>
      <c r="H180" s="95">
        <v>25000</v>
      </c>
      <c r="I180" s="95">
        <v>27000</v>
      </c>
      <c r="J180" s="95">
        <v>29000</v>
      </c>
      <c r="K180" s="95">
        <v>31000</v>
      </c>
      <c r="L180" s="95">
        <v>33000</v>
      </c>
      <c r="M180" s="95">
        <v>21000</v>
      </c>
      <c r="N180" s="95">
        <v>24000</v>
      </c>
      <c r="O180" s="95">
        <v>27000</v>
      </c>
      <c r="P180" s="95">
        <v>30000</v>
      </c>
      <c r="Q180" s="95">
        <v>32400</v>
      </c>
      <c r="R180" s="95">
        <v>34800</v>
      </c>
      <c r="S180" s="95">
        <v>37200</v>
      </c>
      <c r="T180" s="95">
        <v>39600</v>
      </c>
      <c r="U180" s="95" t="s">
        <v>286</v>
      </c>
      <c r="V180" s="95">
        <v>20100</v>
      </c>
      <c r="W180" s="95">
        <v>23000</v>
      </c>
      <c r="X180" s="95">
        <v>25850</v>
      </c>
      <c r="Y180" s="95">
        <v>28700</v>
      </c>
      <c r="Z180" s="95">
        <v>31000</v>
      </c>
      <c r="AA180" s="95">
        <v>33300</v>
      </c>
      <c r="AB180" s="95">
        <v>35600</v>
      </c>
      <c r="AC180" s="95">
        <v>37900</v>
      </c>
      <c r="AD180" s="95">
        <v>24120</v>
      </c>
      <c r="AE180" s="95">
        <v>27600</v>
      </c>
      <c r="AF180" s="95">
        <v>31020</v>
      </c>
      <c r="AG180" s="95">
        <v>34440</v>
      </c>
      <c r="AH180" s="95">
        <v>37200</v>
      </c>
      <c r="AI180" s="95">
        <v>39960</v>
      </c>
      <c r="AJ180" s="95">
        <v>42720</v>
      </c>
      <c r="AK180" s="95">
        <v>45480</v>
      </c>
      <c r="AL180" s="95" t="s">
        <v>795</v>
      </c>
      <c r="AM180" s="95" t="s">
        <v>288</v>
      </c>
      <c r="AN180" s="95">
        <v>0</v>
      </c>
      <c r="AO180" s="95" t="s">
        <v>796</v>
      </c>
      <c r="AP180" s="95" t="s">
        <v>290</v>
      </c>
      <c r="AQ180" s="95">
        <v>353</v>
      </c>
      <c r="AR180" s="95" t="s">
        <v>796</v>
      </c>
    </row>
    <row r="181" spans="1:44">
      <c r="A181" s="3" t="str">
        <f t="shared" si="2"/>
        <v>1/16/2012 - 12/3/2012Nueces</v>
      </c>
      <c r="B181" s="95" t="s">
        <v>799</v>
      </c>
      <c r="C181" s="95" t="s">
        <v>38</v>
      </c>
      <c r="D181" s="95">
        <v>54200</v>
      </c>
      <c r="E181" s="95">
        <v>19000</v>
      </c>
      <c r="F181" s="95">
        <v>21700</v>
      </c>
      <c r="G181" s="95">
        <v>24400</v>
      </c>
      <c r="H181" s="95">
        <v>27100</v>
      </c>
      <c r="I181" s="95">
        <v>29300</v>
      </c>
      <c r="J181" s="95">
        <v>31450</v>
      </c>
      <c r="K181" s="95">
        <v>33650</v>
      </c>
      <c r="L181" s="95">
        <v>35800</v>
      </c>
      <c r="M181" s="95">
        <v>22800</v>
      </c>
      <c r="N181" s="95">
        <v>26040</v>
      </c>
      <c r="O181" s="95">
        <v>29280</v>
      </c>
      <c r="P181" s="95">
        <v>32520</v>
      </c>
      <c r="Q181" s="95">
        <v>35160</v>
      </c>
      <c r="R181" s="95">
        <v>37740</v>
      </c>
      <c r="S181" s="95">
        <v>40380</v>
      </c>
      <c r="T181" s="95">
        <v>42960</v>
      </c>
      <c r="U181" s="95" t="s">
        <v>286</v>
      </c>
      <c r="V181" s="95">
        <v>19150</v>
      </c>
      <c r="W181" s="95">
        <v>21900</v>
      </c>
      <c r="X181" s="95">
        <v>24650</v>
      </c>
      <c r="Y181" s="95">
        <v>27350</v>
      </c>
      <c r="Z181" s="95">
        <v>29550</v>
      </c>
      <c r="AA181" s="95">
        <v>31750</v>
      </c>
      <c r="AB181" s="95">
        <v>33950</v>
      </c>
      <c r="AC181" s="95">
        <v>36150</v>
      </c>
      <c r="AD181" s="95">
        <v>22980</v>
      </c>
      <c r="AE181" s="95">
        <v>26280</v>
      </c>
      <c r="AF181" s="95">
        <v>29580</v>
      </c>
      <c r="AG181" s="95">
        <v>32820</v>
      </c>
      <c r="AH181" s="95">
        <v>35460</v>
      </c>
      <c r="AI181" s="95">
        <v>38100</v>
      </c>
      <c r="AJ181" s="95">
        <v>40740</v>
      </c>
      <c r="AK181" s="95">
        <v>43380</v>
      </c>
      <c r="AL181" s="95" t="s">
        <v>798</v>
      </c>
      <c r="AM181" s="95" t="s">
        <v>288</v>
      </c>
      <c r="AN181" s="95">
        <v>1</v>
      </c>
      <c r="AO181" s="95" t="s">
        <v>799</v>
      </c>
      <c r="AP181" s="95" t="s">
        <v>290</v>
      </c>
      <c r="AQ181" s="95">
        <v>355</v>
      </c>
      <c r="AR181" s="95" t="s">
        <v>799</v>
      </c>
    </row>
    <row r="182" spans="1:44">
      <c r="A182" s="3" t="str">
        <f t="shared" si="2"/>
        <v>1/16/2012 - 12/3/2012Ochiltree</v>
      </c>
      <c r="B182" s="95" t="s">
        <v>802</v>
      </c>
      <c r="C182" s="95" t="s">
        <v>229</v>
      </c>
      <c r="D182" s="95">
        <v>59700</v>
      </c>
      <c r="E182" s="95">
        <v>20900</v>
      </c>
      <c r="F182" s="95">
        <v>23900</v>
      </c>
      <c r="G182" s="95">
        <v>26900</v>
      </c>
      <c r="H182" s="95">
        <v>29850</v>
      </c>
      <c r="I182" s="95">
        <v>32250</v>
      </c>
      <c r="J182" s="95">
        <v>34650</v>
      </c>
      <c r="K182" s="95">
        <v>37050</v>
      </c>
      <c r="L182" s="95">
        <v>39450</v>
      </c>
      <c r="M182" s="95">
        <v>25080</v>
      </c>
      <c r="N182" s="95">
        <v>28680</v>
      </c>
      <c r="O182" s="95">
        <v>32280</v>
      </c>
      <c r="P182" s="95">
        <v>35820</v>
      </c>
      <c r="Q182" s="95">
        <v>38700</v>
      </c>
      <c r="R182" s="95">
        <v>41580</v>
      </c>
      <c r="S182" s="95">
        <v>44460</v>
      </c>
      <c r="T182" s="95">
        <v>47340</v>
      </c>
      <c r="U182" s="95" t="s">
        <v>301</v>
      </c>
      <c r="AL182" s="95" t="s">
        <v>801</v>
      </c>
      <c r="AM182" s="95" t="s">
        <v>288</v>
      </c>
      <c r="AN182" s="95">
        <v>0</v>
      </c>
      <c r="AO182" s="95" t="s">
        <v>802</v>
      </c>
      <c r="AP182" s="95" t="s">
        <v>290</v>
      </c>
      <c r="AQ182" s="95">
        <v>357</v>
      </c>
      <c r="AR182" s="95" t="s">
        <v>802</v>
      </c>
    </row>
    <row r="183" spans="1:44">
      <c r="A183" s="3" t="str">
        <f t="shared" si="2"/>
        <v>1/16/2012 - 12/3/2012Oldham</v>
      </c>
      <c r="B183" s="95" t="s">
        <v>805</v>
      </c>
      <c r="C183" s="95" t="s">
        <v>230</v>
      </c>
      <c r="D183" s="95">
        <v>57600</v>
      </c>
      <c r="E183" s="95">
        <v>19250</v>
      </c>
      <c r="F183" s="95">
        <v>22000</v>
      </c>
      <c r="G183" s="95">
        <v>24750</v>
      </c>
      <c r="H183" s="95">
        <v>27450</v>
      </c>
      <c r="I183" s="95">
        <v>29650</v>
      </c>
      <c r="J183" s="95">
        <v>31850</v>
      </c>
      <c r="K183" s="95">
        <v>34050</v>
      </c>
      <c r="L183" s="95">
        <v>36250</v>
      </c>
      <c r="M183" s="95">
        <v>23100</v>
      </c>
      <c r="N183" s="95">
        <v>26400</v>
      </c>
      <c r="O183" s="95">
        <v>29700</v>
      </c>
      <c r="P183" s="95">
        <v>32940</v>
      </c>
      <c r="Q183" s="95">
        <v>35580</v>
      </c>
      <c r="R183" s="95">
        <v>38220</v>
      </c>
      <c r="S183" s="95">
        <v>40860</v>
      </c>
      <c r="T183" s="95">
        <v>43500</v>
      </c>
      <c r="U183" s="95" t="s">
        <v>286</v>
      </c>
      <c r="V183" s="95">
        <v>20350</v>
      </c>
      <c r="W183" s="95">
        <v>23250</v>
      </c>
      <c r="X183" s="95">
        <v>26150</v>
      </c>
      <c r="Y183" s="95">
        <v>29050</v>
      </c>
      <c r="Z183" s="95">
        <v>31400</v>
      </c>
      <c r="AA183" s="95">
        <v>33700</v>
      </c>
      <c r="AB183" s="95">
        <v>36050</v>
      </c>
      <c r="AC183" s="95">
        <v>38350</v>
      </c>
      <c r="AD183" s="95">
        <v>24420</v>
      </c>
      <c r="AE183" s="95">
        <v>27900</v>
      </c>
      <c r="AF183" s="95">
        <v>31380</v>
      </c>
      <c r="AG183" s="95">
        <v>34860</v>
      </c>
      <c r="AH183" s="95">
        <v>37680</v>
      </c>
      <c r="AI183" s="95">
        <v>40440</v>
      </c>
      <c r="AJ183" s="95">
        <v>43260</v>
      </c>
      <c r="AK183" s="95">
        <v>46020</v>
      </c>
      <c r="AL183" s="95" t="s">
        <v>804</v>
      </c>
      <c r="AM183" s="95" t="s">
        <v>288</v>
      </c>
      <c r="AN183" s="95">
        <v>0</v>
      </c>
      <c r="AO183" s="95" t="s">
        <v>805</v>
      </c>
      <c r="AP183" s="95" t="s">
        <v>290</v>
      </c>
      <c r="AQ183" s="95">
        <v>359</v>
      </c>
      <c r="AR183" s="95" t="s">
        <v>805</v>
      </c>
    </row>
    <row r="184" spans="1:44">
      <c r="A184" s="3" t="str">
        <f t="shared" si="2"/>
        <v>1/16/2012 - 12/3/2012Orange</v>
      </c>
      <c r="B184" s="95" t="s">
        <v>807</v>
      </c>
      <c r="C184" s="95" t="s">
        <v>32</v>
      </c>
      <c r="D184" s="95">
        <v>57500</v>
      </c>
      <c r="E184" s="95">
        <v>20150</v>
      </c>
      <c r="F184" s="95">
        <v>23000</v>
      </c>
      <c r="G184" s="95">
        <v>25900</v>
      </c>
      <c r="H184" s="95">
        <v>28750</v>
      </c>
      <c r="I184" s="95">
        <v>31050</v>
      </c>
      <c r="J184" s="95">
        <v>33350</v>
      </c>
      <c r="K184" s="95">
        <v>35650</v>
      </c>
      <c r="L184" s="95">
        <v>37950</v>
      </c>
      <c r="M184" s="95">
        <v>24180</v>
      </c>
      <c r="N184" s="95">
        <v>27600</v>
      </c>
      <c r="O184" s="95">
        <v>31080</v>
      </c>
      <c r="P184" s="95">
        <v>34500</v>
      </c>
      <c r="Q184" s="95">
        <v>37260</v>
      </c>
      <c r="R184" s="95">
        <v>40020</v>
      </c>
      <c r="S184" s="95">
        <v>42780</v>
      </c>
      <c r="T184" s="95">
        <v>45540</v>
      </c>
      <c r="U184" s="95" t="s">
        <v>301</v>
      </c>
      <c r="AL184" s="95" t="s">
        <v>806</v>
      </c>
      <c r="AM184" s="95" t="s">
        <v>288</v>
      </c>
      <c r="AN184" s="95">
        <v>1</v>
      </c>
      <c r="AO184" s="95" t="s">
        <v>807</v>
      </c>
      <c r="AP184" s="95" t="s">
        <v>290</v>
      </c>
      <c r="AQ184" s="95">
        <v>361</v>
      </c>
      <c r="AR184" s="95" t="s">
        <v>807</v>
      </c>
    </row>
    <row r="185" spans="1:44">
      <c r="A185" s="3" t="str">
        <f t="shared" si="2"/>
        <v>1/16/2012 - 12/3/2012Palo Pinto</v>
      </c>
      <c r="B185" s="95" t="s">
        <v>810</v>
      </c>
      <c r="C185" s="95" t="s">
        <v>231</v>
      </c>
      <c r="D185" s="95">
        <v>51700</v>
      </c>
      <c r="E185" s="95">
        <v>18100</v>
      </c>
      <c r="F185" s="95">
        <v>20700</v>
      </c>
      <c r="G185" s="95">
        <v>23300</v>
      </c>
      <c r="H185" s="95">
        <v>25850</v>
      </c>
      <c r="I185" s="95">
        <v>27950</v>
      </c>
      <c r="J185" s="95">
        <v>30000</v>
      </c>
      <c r="K185" s="95">
        <v>32100</v>
      </c>
      <c r="L185" s="95">
        <v>34150</v>
      </c>
      <c r="M185" s="95">
        <v>21720</v>
      </c>
      <c r="N185" s="95">
        <v>24840</v>
      </c>
      <c r="O185" s="95">
        <v>27960</v>
      </c>
      <c r="P185" s="95">
        <v>31020</v>
      </c>
      <c r="Q185" s="95">
        <v>33540</v>
      </c>
      <c r="R185" s="95">
        <v>36000</v>
      </c>
      <c r="S185" s="95">
        <v>38520</v>
      </c>
      <c r="T185" s="95">
        <v>40980</v>
      </c>
      <c r="U185" s="95" t="s">
        <v>301</v>
      </c>
      <c r="AL185" s="95" t="s">
        <v>809</v>
      </c>
      <c r="AM185" s="95" t="s">
        <v>288</v>
      </c>
      <c r="AN185" s="95">
        <v>0</v>
      </c>
      <c r="AO185" s="95" t="s">
        <v>810</v>
      </c>
      <c r="AP185" s="95" t="s">
        <v>290</v>
      </c>
      <c r="AQ185" s="95">
        <v>363</v>
      </c>
      <c r="AR185" s="95" t="s">
        <v>810</v>
      </c>
    </row>
    <row r="186" spans="1:44">
      <c r="A186" s="3" t="str">
        <f t="shared" si="2"/>
        <v>1/16/2012 - 12/3/2012Panola</v>
      </c>
      <c r="B186" s="95" t="s">
        <v>813</v>
      </c>
      <c r="C186" s="95" t="s">
        <v>232</v>
      </c>
      <c r="D186" s="95">
        <v>50400</v>
      </c>
      <c r="E186" s="95">
        <v>17650</v>
      </c>
      <c r="F186" s="95">
        <v>20200</v>
      </c>
      <c r="G186" s="95">
        <v>22700</v>
      </c>
      <c r="H186" s="95">
        <v>25200</v>
      </c>
      <c r="I186" s="95">
        <v>27250</v>
      </c>
      <c r="J186" s="95">
        <v>29250</v>
      </c>
      <c r="K186" s="95">
        <v>31250</v>
      </c>
      <c r="L186" s="95">
        <v>33300</v>
      </c>
      <c r="M186" s="95">
        <v>21180</v>
      </c>
      <c r="N186" s="95">
        <v>24240</v>
      </c>
      <c r="O186" s="95">
        <v>27240</v>
      </c>
      <c r="P186" s="95">
        <v>30240</v>
      </c>
      <c r="Q186" s="95">
        <v>32700</v>
      </c>
      <c r="R186" s="95">
        <v>35100</v>
      </c>
      <c r="S186" s="95">
        <v>37500</v>
      </c>
      <c r="T186" s="95">
        <v>39960</v>
      </c>
      <c r="U186" s="95" t="s">
        <v>301</v>
      </c>
      <c r="AL186" s="95" t="s">
        <v>812</v>
      </c>
      <c r="AM186" s="95" t="s">
        <v>288</v>
      </c>
      <c r="AN186" s="95">
        <v>0</v>
      </c>
      <c r="AO186" s="95" t="s">
        <v>813</v>
      </c>
      <c r="AP186" s="95" t="s">
        <v>290</v>
      </c>
      <c r="AQ186" s="95">
        <v>365</v>
      </c>
      <c r="AR186" s="95" t="s">
        <v>813</v>
      </c>
    </row>
    <row r="187" spans="1:44">
      <c r="A187" s="3" t="str">
        <f t="shared" si="2"/>
        <v>1/16/2012 - 12/3/2012Parker</v>
      </c>
      <c r="B187" s="95" t="s">
        <v>815</v>
      </c>
      <c r="C187" s="95" t="s">
        <v>48</v>
      </c>
      <c r="D187" s="95">
        <v>69200</v>
      </c>
      <c r="E187" s="95">
        <v>24250</v>
      </c>
      <c r="F187" s="95">
        <v>27700</v>
      </c>
      <c r="G187" s="95">
        <v>31150</v>
      </c>
      <c r="H187" s="95">
        <v>34600</v>
      </c>
      <c r="I187" s="95">
        <v>37400</v>
      </c>
      <c r="J187" s="95">
        <v>40150</v>
      </c>
      <c r="K187" s="95">
        <v>42950</v>
      </c>
      <c r="L187" s="95">
        <v>45700</v>
      </c>
      <c r="M187" s="95">
        <v>29100</v>
      </c>
      <c r="N187" s="95">
        <v>33240</v>
      </c>
      <c r="O187" s="95">
        <v>37380</v>
      </c>
      <c r="P187" s="95">
        <v>41520</v>
      </c>
      <c r="Q187" s="95">
        <v>44880</v>
      </c>
      <c r="R187" s="95">
        <v>48180</v>
      </c>
      <c r="S187" s="95">
        <v>51540</v>
      </c>
      <c r="T187" s="95">
        <v>54840</v>
      </c>
      <c r="U187" s="95" t="s">
        <v>301</v>
      </c>
      <c r="AL187" s="95" t="s">
        <v>814</v>
      </c>
      <c r="AM187" s="95" t="s">
        <v>288</v>
      </c>
      <c r="AN187" s="95">
        <v>1</v>
      </c>
      <c r="AO187" s="95" t="s">
        <v>815</v>
      </c>
      <c r="AP187" s="95" t="s">
        <v>290</v>
      </c>
      <c r="AQ187" s="95">
        <v>367</v>
      </c>
      <c r="AR187" s="95" t="s">
        <v>815</v>
      </c>
    </row>
    <row r="188" spans="1:44">
      <c r="A188" s="3" t="str">
        <f t="shared" si="2"/>
        <v>1/16/2012 - 12/3/2012Parmer</v>
      </c>
      <c r="B188" s="95" t="s">
        <v>818</v>
      </c>
      <c r="C188" s="95" t="s">
        <v>233</v>
      </c>
      <c r="D188" s="95">
        <v>43600</v>
      </c>
      <c r="E188" s="95">
        <v>17300</v>
      </c>
      <c r="F188" s="95">
        <v>19750</v>
      </c>
      <c r="G188" s="95">
        <v>22200</v>
      </c>
      <c r="H188" s="95">
        <v>24650</v>
      </c>
      <c r="I188" s="95">
        <v>26650</v>
      </c>
      <c r="J188" s="95">
        <v>28600</v>
      </c>
      <c r="K188" s="95">
        <v>30600</v>
      </c>
      <c r="L188" s="95">
        <v>32550</v>
      </c>
      <c r="M188" s="95">
        <v>20760</v>
      </c>
      <c r="N188" s="95">
        <v>23700</v>
      </c>
      <c r="O188" s="95">
        <v>26640</v>
      </c>
      <c r="P188" s="95">
        <v>29580</v>
      </c>
      <c r="Q188" s="95">
        <v>31980</v>
      </c>
      <c r="R188" s="95">
        <v>34320</v>
      </c>
      <c r="S188" s="95">
        <v>36720</v>
      </c>
      <c r="T188" s="95">
        <v>39060</v>
      </c>
      <c r="U188" s="95" t="s">
        <v>301</v>
      </c>
      <c r="AL188" s="95" t="s">
        <v>817</v>
      </c>
      <c r="AM188" s="95" t="s">
        <v>288</v>
      </c>
      <c r="AN188" s="95">
        <v>0</v>
      </c>
      <c r="AO188" s="95" t="s">
        <v>818</v>
      </c>
      <c r="AP188" s="95" t="s">
        <v>290</v>
      </c>
      <c r="AQ188" s="95">
        <v>369</v>
      </c>
      <c r="AR188" s="95" t="s">
        <v>818</v>
      </c>
    </row>
    <row r="189" spans="1:44">
      <c r="A189" s="3" t="str">
        <f t="shared" si="2"/>
        <v>1/16/2012 - 12/3/2012Pecos</v>
      </c>
      <c r="B189" s="95" t="s">
        <v>821</v>
      </c>
      <c r="C189" s="95" t="s">
        <v>234</v>
      </c>
      <c r="D189" s="95">
        <v>45400</v>
      </c>
      <c r="E189" s="95">
        <v>17300</v>
      </c>
      <c r="F189" s="95">
        <v>19750</v>
      </c>
      <c r="G189" s="95">
        <v>22200</v>
      </c>
      <c r="H189" s="95">
        <v>24650</v>
      </c>
      <c r="I189" s="95">
        <v>26650</v>
      </c>
      <c r="J189" s="95">
        <v>28600</v>
      </c>
      <c r="K189" s="95">
        <v>30600</v>
      </c>
      <c r="L189" s="95">
        <v>32550</v>
      </c>
      <c r="M189" s="95">
        <v>20760</v>
      </c>
      <c r="N189" s="95">
        <v>23700</v>
      </c>
      <c r="O189" s="95">
        <v>26640</v>
      </c>
      <c r="P189" s="95">
        <v>29580</v>
      </c>
      <c r="Q189" s="95">
        <v>31980</v>
      </c>
      <c r="R189" s="95">
        <v>34320</v>
      </c>
      <c r="S189" s="95">
        <v>36720</v>
      </c>
      <c r="T189" s="95">
        <v>39060</v>
      </c>
      <c r="U189" s="95" t="s">
        <v>286</v>
      </c>
      <c r="V189" s="95">
        <v>18450</v>
      </c>
      <c r="W189" s="95">
        <v>21050</v>
      </c>
      <c r="X189" s="95">
        <v>23700</v>
      </c>
      <c r="Y189" s="95">
        <v>26300</v>
      </c>
      <c r="Z189" s="95">
        <v>28450</v>
      </c>
      <c r="AA189" s="95">
        <v>30550</v>
      </c>
      <c r="AB189" s="95">
        <v>32650</v>
      </c>
      <c r="AC189" s="95">
        <v>34750</v>
      </c>
      <c r="AD189" s="95">
        <v>22140</v>
      </c>
      <c r="AE189" s="95">
        <v>25260</v>
      </c>
      <c r="AF189" s="95">
        <v>28440</v>
      </c>
      <c r="AG189" s="95">
        <v>31560</v>
      </c>
      <c r="AH189" s="95">
        <v>34140</v>
      </c>
      <c r="AI189" s="95">
        <v>36660</v>
      </c>
      <c r="AJ189" s="95">
        <v>39180</v>
      </c>
      <c r="AK189" s="95">
        <v>41700</v>
      </c>
      <c r="AL189" s="95" t="s">
        <v>820</v>
      </c>
      <c r="AM189" s="95" t="s">
        <v>288</v>
      </c>
      <c r="AN189" s="95">
        <v>0</v>
      </c>
      <c r="AO189" s="95" t="s">
        <v>821</v>
      </c>
      <c r="AP189" s="95" t="s">
        <v>290</v>
      </c>
      <c r="AQ189" s="95">
        <v>371</v>
      </c>
      <c r="AR189" s="95" t="s">
        <v>821</v>
      </c>
    </row>
    <row r="190" spans="1:44">
      <c r="A190" s="3" t="str">
        <f t="shared" si="2"/>
        <v>1/16/2012 - 12/3/2012Polk</v>
      </c>
      <c r="B190" s="95" t="s">
        <v>824</v>
      </c>
      <c r="C190" s="95" t="s">
        <v>235</v>
      </c>
      <c r="D190" s="95">
        <v>39900</v>
      </c>
      <c r="E190" s="95">
        <v>17300</v>
      </c>
      <c r="F190" s="95">
        <v>19750</v>
      </c>
      <c r="G190" s="95">
        <v>22200</v>
      </c>
      <c r="H190" s="95">
        <v>24650</v>
      </c>
      <c r="I190" s="95">
        <v>26650</v>
      </c>
      <c r="J190" s="95">
        <v>28600</v>
      </c>
      <c r="K190" s="95">
        <v>30600</v>
      </c>
      <c r="L190" s="95">
        <v>32550</v>
      </c>
      <c r="M190" s="95">
        <v>20760</v>
      </c>
      <c r="N190" s="95">
        <v>23700</v>
      </c>
      <c r="O190" s="95">
        <v>26640</v>
      </c>
      <c r="P190" s="95">
        <v>29580</v>
      </c>
      <c r="Q190" s="95">
        <v>31980</v>
      </c>
      <c r="R190" s="95">
        <v>34320</v>
      </c>
      <c r="S190" s="95">
        <v>36720</v>
      </c>
      <c r="T190" s="95">
        <v>39060</v>
      </c>
      <c r="U190" s="95" t="s">
        <v>301</v>
      </c>
      <c r="AL190" s="95" t="s">
        <v>823</v>
      </c>
      <c r="AM190" s="95" t="s">
        <v>288</v>
      </c>
      <c r="AN190" s="95">
        <v>0</v>
      </c>
      <c r="AO190" s="95" t="s">
        <v>824</v>
      </c>
      <c r="AP190" s="95" t="s">
        <v>290</v>
      </c>
      <c r="AQ190" s="95">
        <v>373</v>
      </c>
      <c r="AR190" s="95" t="s">
        <v>824</v>
      </c>
    </row>
    <row r="191" spans="1:44">
      <c r="A191" s="3" t="str">
        <f t="shared" si="2"/>
        <v>1/16/2012 - 12/3/2012Potter</v>
      </c>
      <c r="B191" s="95" t="s">
        <v>826</v>
      </c>
      <c r="C191" s="95" t="s">
        <v>23</v>
      </c>
      <c r="D191" s="95">
        <v>58900</v>
      </c>
      <c r="E191" s="95">
        <v>20650</v>
      </c>
      <c r="F191" s="95">
        <v>23600</v>
      </c>
      <c r="G191" s="95">
        <v>26550</v>
      </c>
      <c r="H191" s="95">
        <v>29450</v>
      </c>
      <c r="I191" s="95">
        <v>31850</v>
      </c>
      <c r="J191" s="95">
        <v>34200</v>
      </c>
      <c r="K191" s="95">
        <v>36550</v>
      </c>
      <c r="L191" s="95">
        <v>38900</v>
      </c>
      <c r="M191" s="95">
        <v>24780</v>
      </c>
      <c r="N191" s="95">
        <v>28320</v>
      </c>
      <c r="O191" s="95">
        <v>31860</v>
      </c>
      <c r="P191" s="95">
        <v>35340</v>
      </c>
      <c r="Q191" s="95">
        <v>38220</v>
      </c>
      <c r="R191" s="95">
        <v>41040</v>
      </c>
      <c r="S191" s="95">
        <v>43860</v>
      </c>
      <c r="T191" s="95">
        <v>46680</v>
      </c>
      <c r="U191" s="95" t="s">
        <v>301</v>
      </c>
      <c r="AL191" s="95" t="s">
        <v>825</v>
      </c>
      <c r="AM191" s="95" t="s">
        <v>288</v>
      </c>
      <c r="AN191" s="95">
        <v>1</v>
      </c>
      <c r="AO191" s="95" t="s">
        <v>826</v>
      </c>
      <c r="AP191" s="95" t="s">
        <v>290</v>
      </c>
      <c r="AQ191" s="95">
        <v>375</v>
      </c>
      <c r="AR191" s="95" t="s">
        <v>826</v>
      </c>
    </row>
    <row r="192" spans="1:44">
      <c r="A192" s="3" t="str">
        <f t="shared" si="2"/>
        <v>1/16/2012 - 12/3/2012Presidio</v>
      </c>
      <c r="B192" s="95" t="s">
        <v>829</v>
      </c>
      <c r="C192" s="95" t="s">
        <v>236</v>
      </c>
      <c r="D192" s="95">
        <v>41700</v>
      </c>
      <c r="E192" s="95">
        <v>17300</v>
      </c>
      <c r="F192" s="95">
        <v>19750</v>
      </c>
      <c r="G192" s="95">
        <v>22200</v>
      </c>
      <c r="H192" s="95">
        <v>24650</v>
      </c>
      <c r="I192" s="95">
        <v>26650</v>
      </c>
      <c r="J192" s="95">
        <v>28600</v>
      </c>
      <c r="K192" s="95">
        <v>30600</v>
      </c>
      <c r="L192" s="95">
        <v>32550</v>
      </c>
      <c r="M192" s="95">
        <v>20760</v>
      </c>
      <c r="N192" s="95">
        <v>23700</v>
      </c>
      <c r="O192" s="95">
        <v>26640</v>
      </c>
      <c r="P192" s="95">
        <v>29580</v>
      </c>
      <c r="Q192" s="95">
        <v>31980</v>
      </c>
      <c r="R192" s="95">
        <v>34320</v>
      </c>
      <c r="S192" s="95">
        <v>36720</v>
      </c>
      <c r="T192" s="95">
        <v>39060</v>
      </c>
      <c r="U192" s="95" t="s">
        <v>286</v>
      </c>
      <c r="V192" s="95">
        <v>23850</v>
      </c>
      <c r="W192" s="95">
        <v>27250</v>
      </c>
      <c r="X192" s="95">
        <v>30650</v>
      </c>
      <c r="Y192" s="95">
        <v>34050</v>
      </c>
      <c r="Z192" s="95">
        <v>36800</v>
      </c>
      <c r="AA192" s="95">
        <v>39500</v>
      </c>
      <c r="AB192" s="95">
        <v>42250</v>
      </c>
      <c r="AC192" s="95">
        <v>44950</v>
      </c>
      <c r="AD192" s="95">
        <v>28620</v>
      </c>
      <c r="AE192" s="95">
        <v>32700</v>
      </c>
      <c r="AF192" s="95">
        <v>36780</v>
      </c>
      <c r="AG192" s="95">
        <v>40860</v>
      </c>
      <c r="AH192" s="95">
        <v>44160</v>
      </c>
      <c r="AI192" s="95">
        <v>47400</v>
      </c>
      <c r="AJ192" s="95">
        <v>50700</v>
      </c>
      <c r="AK192" s="95">
        <v>53940</v>
      </c>
      <c r="AL192" s="95" t="s">
        <v>828</v>
      </c>
      <c r="AM192" s="95" t="s">
        <v>288</v>
      </c>
      <c r="AN192" s="95">
        <v>0</v>
      </c>
      <c r="AO192" s="95" t="s">
        <v>829</v>
      </c>
      <c r="AP192" s="95" t="s">
        <v>290</v>
      </c>
      <c r="AQ192" s="95">
        <v>377</v>
      </c>
      <c r="AR192" s="95" t="s">
        <v>829</v>
      </c>
    </row>
    <row r="193" spans="1:44">
      <c r="A193" s="3" t="str">
        <f t="shared" si="2"/>
        <v>1/16/2012 - 12/3/2012Rains</v>
      </c>
      <c r="B193" s="95" t="s">
        <v>832</v>
      </c>
      <c r="C193" s="95" t="s">
        <v>237</v>
      </c>
      <c r="D193" s="95">
        <v>51600</v>
      </c>
      <c r="E193" s="95">
        <v>18100</v>
      </c>
      <c r="F193" s="95">
        <v>20650</v>
      </c>
      <c r="G193" s="95">
        <v>23250</v>
      </c>
      <c r="H193" s="95">
        <v>25800</v>
      </c>
      <c r="I193" s="95">
        <v>27900</v>
      </c>
      <c r="J193" s="95">
        <v>29950</v>
      </c>
      <c r="K193" s="95">
        <v>32000</v>
      </c>
      <c r="L193" s="95">
        <v>34100</v>
      </c>
      <c r="M193" s="95">
        <v>21720</v>
      </c>
      <c r="N193" s="95">
        <v>24780</v>
      </c>
      <c r="O193" s="95">
        <v>27900</v>
      </c>
      <c r="P193" s="95">
        <v>30960</v>
      </c>
      <c r="Q193" s="95">
        <v>33480</v>
      </c>
      <c r="R193" s="95">
        <v>35940</v>
      </c>
      <c r="S193" s="95">
        <v>38400</v>
      </c>
      <c r="T193" s="95">
        <v>40920</v>
      </c>
      <c r="U193" s="95" t="s">
        <v>301</v>
      </c>
      <c r="AL193" s="95" t="s">
        <v>831</v>
      </c>
      <c r="AM193" s="95" t="s">
        <v>288</v>
      </c>
      <c r="AN193" s="95">
        <v>0</v>
      </c>
      <c r="AO193" s="95" t="s">
        <v>832</v>
      </c>
      <c r="AP193" s="95" t="s">
        <v>290</v>
      </c>
      <c r="AQ193" s="95">
        <v>379</v>
      </c>
      <c r="AR193" s="95" t="s">
        <v>832</v>
      </c>
    </row>
    <row r="194" spans="1:44">
      <c r="A194" s="3" t="str">
        <f t="shared" si="2"/>
        <v>1/16/2012 - 12/3/2012Randall</v>
      </c>
      <c r="B194" s="95" t="s">
        <v>834</v>
      </c>
      <c r="C194" s="95" t="s">
        <v>24</v>
      </c>
      <c r="D194" s="95">
        <v>58900</v>
      </c>
      <c r="E194" s="95">
        <v>20650</v>
      </c>
      <c r="F194" s="95">
        <v>23600</v>
      </c>
      <c r="G194" s="95">
        <v>26550</v>
      </c>
      <c r="H194" s="95">
        <v>29450</v>
      </c>
      <c r="I194" s="95">
        <v>31850</v>
      </c>
      <c r="J194" s="95">
        <v>34200</v>
      </c>
      <c r="K194" s="95">
        <v>36550</v>
      </c>
      <c r="L194" s="95">
        <v>38900</v>
      </c>
      <c r="M194" s="95">
        <v>24780</v>
      </c>
      <c r="N194" s="95">
        <v>28320</v>
      </c>
      <c r="O194" s="95">
        <v>31860</v>
      </c>
      <c r="P194" s="95">
        <v>35340</v>
      </c>
      <c r="Q194" s="95">
        <v>38220</v>
      </c>
      <c r="R194" s="95">
        <v>41040</v>
      </c>
      <c r="S194" s="95">
        <v>43860</v>
      </c>
      <c r="T194" s="95">
        <v>46680</v>
      </c>
      <c r="U194" s="95" t="s">
        <v>301</v>
      </c>
      <c r="AL194" s="95" t="s">
        <v>833</v>
      </c>
      <c r="AM194" s="95" t="s">
        <v>288</v>
      </c>
      <c r="AN194" s="95">
        <v>1</v>
      </c>
      <c r="AO194" s="95" t="s">
        <v>834</v>
      </c>
      <c r="AP194" s="95" t="s">
        <v>290</v>
      </c>
      <c r="AQ194" s="95">
        <v>381</v>
      </c>
      <c r="AR194" s="95" t="s">
        <v>834</v>
      </c>
    </row>
    <row r="195" spans="1:44">
      <c r="A195" s="3" t="str">
        <f t="shared" si="2"/>
        <v>1/16/2012 - 12/3/2012Reagan</v>
      </c>
      <c r="B195" s="95" t="s">
        <v>837</v>
      </c>
      <c r="C195" s="95" t="s">
        <v>238</v>
      </c>
      <c r="D195" s="95">
        <v>55300</v>
      </c>
      <c r="E195" s="95">
        <v>18100</v>
      </c>
      <c r="F195" s="95">
        <v>20700</v>
      </c>
      <c r="G195" s="95">
        <v>23300</v>
      </c>
      <c r="H195" s="95">
        <v>25850</v>
      </c>
      <c r="I195" s="95">
        <v>27950</v>
      </c>
      <c r="J195" s="95">
        <v>30000</v>
      </c>
      <c r="K195" s="95">
        <v>32100</v>
      </c>
      <c r="L195" s="95">
        <v>34150</v>
      </c>
      <c r="M195" s="95">
        <v>21720</v>
      </c>
      <c r="N195" s="95">
        <v>24840</v>
      </c>
      <c r="O195" s="95">
        <v>27960</v>
      </c>
      <c r="P195" s="95">
        <v>31020</v>
      </c>
      <c r="Q195" s="95">
        <v>33540</v>
      </c>
      <c r="R195" s="95">
        <v>36000</v>
      </c>
      <c r="S195" s="95">
        <v>38520</v>
      </c>
      <c r="T195" s="95">
        <v>40980</v>
      </c>
      <c r="U195" s="95" t="s">
        <v>286</v>
      </c>
      <c r="V195" s="95">
        <v>19400</v>
      </c>
      <c r="W195" s="95">
        <v>22150</v>
      </c>
      <c r="X195" s="95">
        <v>24900</v>
      </c>
      <c r="Y195" s="95">
        <v>27650</v>
      </c>
      <c r="Z195" s="95">
        <v>29900</v>
      </c>
      <c r="AA195" s="95">
        <v>32100</v>
      </c>
      <c r="AB195" s="95">
        <v>34300</v>
      </c>
      <c r="AC195" s="95">
        <v>36500</v>
      </c>
      <c r="AD195" s="95">
        <v>23280</v>
      </c>
      <c r="AE195" s="95">
        <v>26580</v>
      </c>
      <c r="AF195" s="95">
        <v>29880</v>
      </c>
      <c r="AG195" s="95">
        <v>33180</v>
      </c>
      <c r="AH195" s="95">
        <v>35880</v>
      </c>
      <c r="AI195" s="95">
        <v>38520</v>
      </c>
      <c r="AJ195" s="95">
        <v>41160</v>
      </c>
      <c r="AK195" s="95">
        <v>43800</v>
      </c>
      <c r="AL195" s="95" t="s">
        <v>836</v>
      </c>
      <c r="AM195" s="95" t="s">
        <v>288</v>
      </c>
      <c r="AN195" s="95">
        <v>0</v>
      </c>
      <c r="AO195" s="95" t="s">
        <v>837</v>
      </c>
      <c r="AP195" s="95" t="s">
        <v>290</v>
      </c>
      <c r="AQ195" s="95">
        <v>383</v>
      </c>
      <c r="AR195" s="95" t="s">
        <v>837</v>
      </c>
    </row>
    <row r="196" spans="1:44">
      <c r="A196" s="3" t="str">
        <f t="shared" si="2"/>
        <v>1/16/2012 - 12/3/2012Real</v>
      </c>
      <c r="B196" s="95" t="s">
        <v>840</v>
      </c>
      <c r="C196" s="95" t="s">
        <v>239</v>
      </c>
      <c r="D196" s="95">
        <v>40000</v>
      </c>
      <c r="E196" s="95">
        <v>17300</v>
      </c>
      <c r="F196" s="95">
        <v>19750</v>
      </c>
      <c r="G196" s="95">
        <v>22200</v>
      </c>
      <c r="H196" s="95">
        <v>24650</v>
      </c>
      <c r="I196" s="95">
        <v>26650</v>
      </c>
      <c r="J196" s="95">
        <v>28600</v>
      </c>
      <c r="K196" s="95">
        <v>30600</v>
      </c>
      <c r="L196" s="95">
        <v>32550</v>
      </c>
      <c r="M196" s="95">
        <v>20760</v>
      </c>
      <c r="N196" s="95">
        <v>23700</v>
      </c>
      <c r="O196" s="95">
        <v>26640</v>
      </c>
      <c r="P196" s="95">
        <v>29580</v>
      </c>
      <c r="Q196" s="95">
        <v>31980</v>
      </c>
      <c r="R196" s="95">
        <v>34320</v>
      </c>
      <c r="S196" s="95">
        <v>36720</v>
      </c>
      <c r="T196" s="95">
        <v>39060</v>
      </c>
      <c r="U196" s="95" t="s">
        <v>301</v>
      </c>
      <c r="AL196" s="95" t="s">
        <v>839</v>
      </c>
      <c r="AM196" s="95" t="s">
        <v>288</v>
      </c>
      <c r="AN196" s="95">
        <v>0</v>
      </c>
      <c r="AO196" s="95" t="s">
        <v>840</v>
      </c>
      <c r="AP196" s="95" t="s">
        <v>290</v>
      </c>
      <c r="AQ196" s="95">
        <v>385</v>
      </c>
      <c r="AR196" s="95" t="s">
        <v>840</v>
      </c>
    </row>
    <row r="197" spans="1:44">
      <c r="A197" s="3" t="str">
        <f t="shared" ref="A197:A257" si="3">CONCATENATE($B$2,C197)</f>
        <v>1/16/2012 - 12/3/2012Red River</v>
      </c>
      <c r="B197" s="95" t="s">
        <v>843</v>
      </c>
      <c r="C197" s="95" t="s">
        <v>240</v>
      </c>
      <c r="D197" s="95">
        <v>47700</v>
      </c>
      <c r="E197" s="95">
        <v>17300</v>
      </c>
      <c r="F197" s="95">
        <v>19750</v>
      </c>
      <c r="G197" s="95">
        <v>22200</v>
      </c>
      <c r="H197" s="95">
        <v>24650</v>
      </c>
      <c r="I197" s="95">
        <v>26650</v>
      </c>
      <c r="J197" s="95">
        <v>28600</v>
      </c>
      <c r="K197" s="95">
        <v>30600</v>
      </c>
      <c r="L197" s="95">
        <v>32550</v>
      </c>
      <c r="M197" s="95">
        <v>20760</v>
      </c>
      <c r="N197" s="95">
        <v>23700</v>
      </c>
      <c r="O197" s="95">
        <v>26640</v>
      </c>
      <c r="P197" s="95">
        <v>29580</v>
      </c>
      <c r="Q197" s="95">
        <v>31980</v>
      </c>
      <c r="R197" s="95">
        <v>34320</v>
      </c>
      <c r="S197" s="95">
        <v>36720</v>
      </c>
      <c r="T197" s="95">
        <v>39060</v>
      </c>
      <c r="U197" s="95" t="s">
        <v>286</v>
      </c>
      <c r="V197" s="95">
        <v>17750</v>
      </c>
      <c r="W197" s="95">
        <v>20300</v>
      </c>
      <c r="X197" s="95">
        <v>22850</v>
      </c>
      <c r="Y197" s="95">
        <v>25350</v>
      </c>
      <c r="Z197" s="95">
        <v>27400</v>
      </c>
      <c r="AA197" s="95">
        <v>29450</v>
      </c>
      <c r="AB197" s="95">
        <v>31450</v>
      </c>
      <c r="AC197" s="95">
        <v>33500</v>
      </c>
      <c r="AD197" s="95">
        <v>21300</v>
      </c>
      <c r="AE197" s="95">
        <v>24360</v>
      </c>
      <c r="AF197" s="95">
        <v>27420</v>
      </c>
      <c r="AG197" s="95">
        <v>30420</v>
      </c>
      <c r="AH197" s="95">
        <v>32880</v>
      </c>
      <c r="AI197" s="95">
        <v>35340</v>
      </c>
      <c r="AJ197" s="95">
        <v>37740</v>
      </c>
      <c r="AK197" s="95">
        <v>40200</v>
      </c>
      <c r="AL197" s="95" t="s">
        <v>842</v>
      </c>
      <c r="AM197" s="95" t="s">
        <v>288</v>
      </c>
      <c r="AN197" s="95">
        <v>0</v>
      </c>
      <c r="AO197" s="95" t="s">
        <v>843</v>
      </c>
      <c r="AP197" s="95" t="s">
        <v>290</v>
      </c>
      <c r="AQ197" s="95">
        <v>387</v>
      </c>
      <c r="AR197" s="95" t="s">
        <v>843</v>
      </c>
    </row>
    <row r="198" spans="1:44">
      <c r="A198" s="3" t="str">
        <f t="shared" si="3"/>
        <v>1/16/2012 - 12/3/2012Reeves</v>
      </c>
      <c r="B198" s="95" t="s">
        <v>846</v>
      </c>
      <c r="C198" s="95" t="s">
        <v>241</v>
      </c>
      <c r="D198" s="95">
        <v>43800</v>
      </c>
      <c r="E198" s="95">
        <v>17300</v>
      </c>
      <c r="F198" s="95">
        <v>19750</v>
      </c>
      <c r="G198" s="95">
        <v>22200</v>
      </c>
      <c r="H198" s="95">
        <v>24650</v>
      </c>
      <c r="I198" s="95">
        <v>26650</v>
      </c>
      <c r="J198" s="95">
        <v>28600</v>
      </c>
      <c r="K198" s="95">
        <v>30600</v>
      </c>
      <c r="L198" s="95">
        <v>32550</v>
      </c>
      <c r="M198" s="95">
        <v>20760</v>
      </c>
      <c r="N198" s="95">
        <v>23700</v>
      </c>
      <c r="O198" s="95">
        <v>26640</v>
      </c>
      <c r="P198" s="95">
        <v>29580</v>
      </c>
      <c r="Q198" s="95">
        <v>31980</v>
      </c>
      <c r="R198" s="95">
        <v>34320</v>
      </c>
      <c r="S198" s="95">
        <v>36720</v>
      </c>
      <c r="T198" s="95">
        <v>39060</v>
      </c>
      <c r="U198" s="95" t="s">
        <v>286</v>
      </c>
      <c r="V198" s="95">
        <v>21700</v>
      </c>
      <c r="W198" s="95">
        <v>24800</v>
      </c>
      <c r="X198" s="95">
        <v>27900</v>
      </c>
      <c r="Y198" s="95">
        <v>31000</v>
      </c>
      <c r="Z198" s="95">
        <v>33500</v>
      </c>
      <c r="AA198" s="95">
        <v>36000</v>
      </c>
      <c r="AB198" s="95">
        <v>38450</v>
      </c>
      <c r="AC198" s="95">
        <v>40950</v>
      </c>
      <c r="AD198" s="95">
        <v>26040</v>
      </c>
      <c r="AE198" s="95">
        <v>29760</v>
      </c>
      <c r="AF198" s="95">
        <v>33480</v>
      </c>
      <c r="AG198" s="95">
        <v>37200</v>
      </c>
      <c r="AH198" s="95">
        <v>40200</v>
      </c>
      <c r="AI198" s="95">
        <v>43200</v>
      </c>
      <c r="AJ198" s="95">
        <v>46140</v>
      </c>
      <c r="AK198" s="95">
        <v>49140</v>
      </c>
      <c r="AL198" s="95" t="s">
        <v>845</v>
      </c>
      <c r="AM198" s="95" t="s">
        <v>288</v>
      </c>
      <c r="AN198" s="95">
        <v>0</v>
      </c>
      <c r="AO198" s="95" t="s">
        <v>846</v>
      </c>
      <c r="AP198" s="95" t="s">
        <v>290</v>
      </c>
      <c r="AQ198" s="95">
        <v>389</v>
      </c>
      <c r="AR198" s="95" t="s">
        <v>846</v>
      </c>
    </row>
    <row r="199" spans="1:44">
      <c r="A199" s="3" t="str">
        <f t="shared" si="3"/>
        <v>1/16/2012 - 12/3/2012Refugio</v>
      </c>
      <c r="B199" s="95" t="s">
        <v>849</v>
      </c>
      <c r="C199" s="95" t="s">
        <v>242</v>
      </c>
      <c r="D199" s="95">
        <v>49100</v>
      </c>
      <c r="E199" s="95">
        <v>17300</v>
      </c>
      <c r="F199" s="95">
        <v>19750</v>
      </c>
      <c r="G199" s="95">
        <v>22200</v>
      </c>
      <c r="H199" s="95">
        <v>24650</v>
      </c>
      <c r="I199" s="95">
        <v>26650</v>
      </c>
      <c r="J199" s="95">
        <v>28600</v>
      </c>
      <c r="K199" s="95">
        <v>30600</v>
      </c>
      <c r="L199" s="95">
        <v>32550</v>
      </c>
      <c r="M199" s="95">
        <v>20760</v>
      </c>
      <c r="N199" s="95">
        <v>23700</v>
      </c>
      <c r="O199" s="95">
        <v>26640</v>
      </c>
      <c r="P199" s="95">
        <v>29580</v>
      </c>
      <c r="Q199" s="95">
        <v>31980</v>
      </c>
      <c r="R199" s="95">
        <v>34320</v>
      </c>
      <c r="S199" s="95">
        <v>36720</v>
      </c>
      <c r="T199" s="95">
        <v>39060</v>
      </c>
      <c r="U199" s="95" t="s">
        <v>286</v>
      </c>
      <c r="V199" s="95">
        <v>17300</v>
      </c>
      <c r="W199" s="95">
        <v>19800</v>
      </c>
      <c r="X199" s="95">
        <v>22250</v>
      </c>
      <c r="Y199" s="95">
        <v>24700</v>
      </c>
      <c r="Z199" s="95">
        <v>26700</v>
      </c>
      <c r="AA199" s="95">
        <v>28700</v>
      </c>
      <c r="AB199" s="95">
        <v>30650</v>
      </c>
      <c r="AC199" s="95">
        <v>32650</v>
      </c>
      <c r="AD199" s="95">
        <v>20760</v>
      </c>
      <c r="AE199" s="95">
        <v>23760</v>
      </c>
      <c r="AF199" s="95">
        <v>26700</v>
      </c>
      <c r="AG199" s="95">
        <v>29640</v>
      </c>
      <c r="AH199" s="95">
        <v>32040</v>
      </c>
      <c r="AI199" s="95">
        <v>34440</v>
      </c>
      <c r="AJ199" s="95">
        <v>36780</v>
      </c>
      <c r="AK199" s="95">
        <v>39180</v>
      </c>
      <c r="AL199" s="95" t="s">
        <v>848</v>
      </c>
      <c r="AM199" s="95" t="s">
        <v>288</v>
      </c>
      <c r="AN199" s="95">
        <v>0</v>
      </c>
      <c r="AO199" s="95" t="s">
        <v>849</v>
      </c>
      <c r="AP199" s="95" t="s">
        <v>290</v>
      </c>
      <c r="AQ199" s="95">
        <v>391</v>
      </c>
      <c r="AR199" s="95" t="s">
        <v>849</v>
      </c>
    </row>
    <row r="200" spans="1:44">
      <c r="A200" s="3" t="str">
        <f t="shared" si="3"/>
        <v>1/16/2012 - 12/3/2012Roberts</v>
      </c>
      <c r="B200" s="95" t="s">
        <v>852</v>
      </c>
      <c r="C200" s="95" t="s">
        <v>243</v>
      </c>
      <c r="D200" s="95">
        <v>73100</v>
      </c>
      <c r="E200" s="95">
        <v>24850</v>
      </c>
      <c r="F200" s="95">
        <v>28400</v>
      </c>
      <c r="G200" s="95">
        <v>31950</v>
      </c>
      <c r="H200" s="95">
        <v>35450</v>
      </c>
      <c r="I200" s="95">
        <v>38300</v>
      </c>
      <c r="J200" s="95">
        <v>41150</v>
      </c>
      <c r="K200" s="95">
        <v>44000</v>
      </c>
      <c r="L200" s="95">
        <v>46800</v>
      </c>
      <c r="M200" s="95">
        <v>29820</v>
      </c>
      <c r="N200" s="95">
        <v>34080</v>
      </c>
      <c r="O200" s="95">
        <v>38340</v>
      </c>
      <c r="P200" s="95">
        <v>42540</v>
      </c>
      <c r="Q200" s="95">
        <v>45960</v>
      </c>
      <c r="R200" s="95">
        <v>49380</v>
      </c>
      <c r="S200" s="95">
        <v>52800</v>
      </c>
      <c r="T200" s="95">
        <v>56160</v>
      </c>
      <c r="U200" s="95" t="s">
        <v>286</v>
      </c>
      <c r="V200" s="95">
        <v>25600</v>
      </c>
      <c r="W200" s="95">
        <v>29250</v>
      </c>
      <c r="X200" s="95">
        <v>32900</v>
      </c>
      <c r="Y200" s="95">
        <v>36550</v>
      </c>
      <c r="Z200" s="95">
        <v>39500</v>
      </c>
      <c r="AA200" s="95">
        <v>42400</v>
      </c>
      <c r="AB200" s="95">
        <v>45350</v>
      </c>
      <c r="AC200" s="95">
        <v>48250</v>
      </c>
      <c r="AD200" s="95">
        <v>30720</v>
      </c>
      <c r="AE200" s="95">
        <v>35100</v>
      </c>
      <c r="AF200" s="95">
        <v>39480</v>
      </c>
      <c r="AG200" s="95">
        <v>43860</v>
      </c>
      <c r="AH200" s="95">
        <v>47400</v>
      </c>
      <c r="AI200" s="95">
        <v>50880</v>
      </c>
      <c r="AJ200" s="95">
        <v>54420</v>
      </c>
      <c r="AK200" s="95">
        <v>57900</v>
      </c>
      <c r="AL200" s="95" t="s">
        <v>851</v>
      </c>
      <c r="AM200" s="95" t="s">
        <v>288</v>
      </c>
      <c r="AN200" s="95">
        <v>0</v>
      </c>
      <c r="AO200" s="95" t="s">
        <v>852</v>
      </c>
      <c r="AP200" s="95" t="s">
        <v>290</v>
      </c>
      <c r="AQ200" s="95">
        <v>393</v>
      </c>
      <c r="AR200" s="95" t="s">
        <v>852</v>
      </c>
    </row>
    <row r="201" spans="1:44">
      <c r="A201" s="3" t="str">
        <f t="shared" si="3"/>
        <v>1/16/2012 - 12/3/2012Robertson</v>
      </c>
      <c r="B201" s="95" t="s">
        <v>854</v>
      </c>
      <c r="C201" s="95" t="s">
        <v>36</v>
      </c>
      <c r="D201" s="95">
        <v>58200</v>
      </c>
      <c r="E201" s="95">
        <v>20400</v>
      </c>
      <c r="F201" s="95">
        <v>23300</v>
      </c>
      <c r="G201" s="95">
        <v>26200</v>
      </c>
      <c r="H201" s="95">
        <v>29100</v>
      </c>
      <c r="I201" s="95">
        <v>31450</v>
      </c>
      <c r="J201" s="95">
        <v>33800</v>
      </c>
      <c r="K201" s="95">
        <v>36100</v>
      </c>
      <c r="L201" s="95">
        <v>38450</v>
      </c>
      <c r="M201" s="95">
        <v>24480</v>
      </c>
      <c r="N201" s="95">
        <v>27960</v>
      </c>
      <c r="O201" s="95">
        <v>31440</v>
      </c>
      <c r="P201" s="95">
        <v>34920</v>
      </c>
      <c r="Q201" s="95">
        <v>37740</v>
      </c>
      <c r="R201" s="95">
        <v>40560</v>
      </c>
      <c r="S201" s="95">
        <v>43320</v>
      </c>
      <c r="T201" s="95">
        <v>46140</v>
      </c>
      <c r="U201" s="95" t="s">
        <v>301</v>
      </c>
      <c r="AL201" s="95" t="s">
        <v>853</v>
      </c>
      <c r="AM201" s="95" t="s">
        <v>288</v>
      </c>
      <c r="AN201" s="95">
        <v>1</v>
      </c>
      <c r="AO201" s="95" t="s">
        <v>854</v>
      </c>
      <c r="AP201" s="95" t="s">
        <v>290</v>
      </c>
      <c r="AQ201" s="95">
        <v>395</v>
      </c>
      <c r="AR201" s="95" t="s">
        <v>854</v>
      </c>
    </row>
    <row r="202" spans="1:44">
      <c r="A202" s="3" t="str">
        <f t="shared" si="3"/>
        <v>1/16/2012 - 12/3/2012Rockwall</v>
      </c>
      <c r="B202" s="95" t="s">
        <v>856</v>
      </c>
      <c r="C202" s="95" t="s">
        <v>49</v>
      </c>
      <c r="D202" s="95">
        <v>70100</v>
      </c>
      <c r="E202" s="95">
        <v>24550</v>
      </c>
      <c r="F202" s="95">
        <v>28050</v>
      </c>
      <c r="G202" s="95">
        <v>31550</v>
      </c>
      <c r="H202" s="95">
        <v>35050</v>
      </c>
      <c r="I202" s="95">
        <v>37900</v>
      </c>
      <c r="J202" s="95">
        <v>40700</v>
      </c>
      <c r="K202" s="95">
        <v>43500</v>
      </c>
      <c r="L202" s="95">
        <v>46300</v>
      </c>
      <c r="M202" s="95">
        <v>29460</v>
      </c>
      <c r="N202" s="95">
        <v>33660</v>
      </c>
      <c r="O202" s="95">
        <v>37860</v>
      </c>
      <c r="P202" s="95">
        <v>42060</v>
      </c>
      <c r="Q202" s="95">
        <v>45480</v>
      </c>
      <c r="R202" s="95">
        <v>48840</v>
      </c>
      <c r="S202" s="95">
        <v>52200</v>
      </c>
      <c r="T202" s="95">
        <v>55560</v>
      </c>
      <c r="U202" s="95" t="s">
        <v>286</v>
      </c>
      <c r="V202" s="95">
        <v>25200</v>
      </c>
      <c r="W202" s="95">
        <v>28800</v>
      </c>
      <c r="X202" s="95">
        <v>32400</v>
      </c>
      <c r="Y202" s="95">
        <v>35950</v>
      </c>
      <c r="Z202" s="95">
        <v>38850</v>
      </c>
      <c r="AA202" s="95">
        <v>41750</v>
      </c>
      <c r="AB202" s="95">
        <v>44600</v>
      </c>
      <c r="AC202" s="95">
        <v>47500</v>
      </c>
      <c r="AD202" s="95">
        <v>30240</v>
      </c>
      <c r="AE202" s="95">
        <v>34560</v>
      </c>
      <c r="AF202" s="95">
        <v>38880</v>
      </c>
      <c r="AG202" s="95">
        <v>43140</v>
      </c>
      <c r="AH202" s="95">
        <v>46620</v>
      </c>
      <c r="AI202" s="95">
        <v>50100</v>
      </c>
      <c r="AJ202" s="95">
        <v>53520</v>
      </c>
      <c r="AK202" s="95">
        <v>57000</v>
      </c>
      <c r="AL202" s="95" t="s">
        <v>855</v>
      </c>
      <c r="AM202" s="95" t="s">
        <v>288</v>
      </c>
      <c r="AN202" s="95">
        <v>1</v>
      </c>
      <c r="AO202" s="95" t="s">
        <v>856</v>
      </c>
      <c r="AP202" s="95" t="s">
        <v>290</v>
      </c>
      <c r="AQ202" s="95">
        <v>397</v>
      </c>
      <c r="AR202" s="95" t="s">
        <v>856</v>
      </c>
    </row>
    <row r="203" spans="1:44">
      <c r="A203" s="3" t="str">
        <f t="shared" si="3"/>
        <v>1/16/2012 - 12/3/2012Runnels</v>
      </c>
      <c r="B203" s="95" t="s">
        <v>859</v>
      </c>
      <c r="C203" s="95" t="s">
        <v>244</v>
      </c>
      <c r="D203" s="95">
        <v>48300</v>
      </c>
      <c r="E203" s="95">
        <v>17300</v>
      </c>
      <c r="F203" s="95">
        <v>19750</v>
      </c>
      <c r="G203" s="95">
        <v>22200</v>
      </c>
      <c r="H203" s="95">
        <v>24650</v>
      </c>
      <c r="I203" s="95">
        <v>26650</v>
      </c>
      <c r="J203" s="95">
        <v>28600</v>
      </c>
      <c r="K203" s="95">
        <v>30600</v>
      </c>
      <c r="L203" s="95">
        <v>32550</v>
      </c>
      <c r="M203" s="95">
        <v>20760</v>
      </c>
      <c r="N203" s="95">
        <v>23700</v>
      </c>
      <c r="O203" s="95">
        <v>26640</v>
      </c>
      <c r="P203" s="95">
        <v>29580</v>
      </c>
      <c r="Q203" s="95">
        <v>31980</v>
      </c>
      <c r="R203" s="95">
        <v>34320</v>
      </c>
      <c r="S203" s="95">
        <v>36720</v>
      </c>
      <c r="T203" s="95">
        <v>39060</v>
      </c>
      <c r="U203" s="95" t="s">
        <v>286</v>
      </c>
      <c r="V203" s="95">
        <v>18700</v>
      </c>
      <c r="W203" s="95">
        <v>21400</v>
      </c>
      <c r="X203" s="95">
        <v>24050</v>
      </c>
      <c r="Y203" s="95">
        <v>26700</v>
      </c>
      <c r="Z203" s="95">
        <v>28850</v>
      </c>
      <c r="AA203" s="95">
        <v>31000</v>
      </c>
      <c r="AB203" s="95">
        <v>33150</v>
      </c>
      <c r="AC203" s="95">
        <v>35250</v>
      </c>
      <c r="AD203" s="95">
        <v>22440</v>
      </c>
      <c r="AE203" s="95">
        <v>25680</v>
      </c>
      <c r="AF203" s="95">
        <v>28860</v>
      </c>
      <c r="AG203" s="95">
        <v>32040</v>
      </c>
      <c r="AH203" s="95">
        <v>34620</v>
      </c>
      <c r="AI203" s="95">
        <v>37200</v>
      </c>
      <c r="AJ203" s="95">
        <v>39780</v>
      </c>
      <c r="AK203" s="95">
        <v>42300</v>
      </c>
      <c r="AL203" s="95" t="s">
        <v>858</v>
      </c>
      <c r="AM203" s="95" t="s">
        <v>288</v>
      </c>
      <c r="AN203" s="95">
        <v>0</v>
      </c>
      <c r="AO203" s="95" t="s">
        <v>859</v>
      </c>
      <c r="AP203" s="95" t="s">
        <v>290</v>
      </c>
      <c r="AQ203" s="95">
        <v>399</v>
      </c>
      <c r="AR203" s="95" t="s">
        <v>859</v>
      </c>
    </row>
    <row r="204" spans="1:44">
      <c r="A204" s="3" t="str">
        <f t="shared" si="3"/>
        <v>1/16/2012 - 12/3/2012Rusk</v>
      </c>
      <c r="B204" s="95" t="s">
        <v>862</v>
      </c>
      <c r="C204" s="95" t="s">
        <v>245</v>
      </c>
      <c r="D204" s="95">
        <v>55500</v>
      </c>
      <c r="E204" s="95">
        <v>19450</v>
      </c>
      <c r="F204" s="95">
        <v>22200</v>
      </c>
      <c r="G204" s="95">
        <v>25000</v>
      </c>
      <c r="H204" s="95">
        <v>27750</v>
      </c>
      <c r="I204" s="95">
        <v>30000</v>
      </c>
      <c r="J204" s="95">
        <v>32200</v>
      </c>
      <c r="K204" s="95">
        <v>34450</v>
      </c>
      <c r="L204" s="95">
        <v>36650</v>
      </c>
      <c r="M204" s="95">
        <v>23340</v>
      </c>
      <c r="N204" s="95">
        <v>26640</v>
      </c>
      <c r="O204" s="95">
        <v>30000</v>
      </c>
      <c r="P204" s="95">
        <v>33300</v>
      </c>
      <c r="Q204" s="95">
        <v>36000</v>
      </c>
      <c r="R204" s="95">
        <v>38640</v>
      </c>
      <c r="S204" s="95">
        <v>41340</v>
      </c>
      <c r="T204" s="95">
        <v>43980</v>
      </c>
      <c r="U204" s="95" t="s">
        <v>301</v>
      </c>
      <c r="AL204" s="95" t="s">
        <v>861</v>
      </c>
      <c r="AM204" s="95" t="s">
        <v>288</v>
      </c>
      <c r="AN204" s="95">
        <v>1</v>
      </c>
      <c r="AO204" s="95" t="s">
        <v>862</v>
      </c>
      <c r="AP204" s="95" t="s">
        <v>290</v>
      </c>
      <c r="AQ204" s="95">
        <v>401</v>
      </c>
      <c r="AR204" s="95" t="s">
        <v>862</v>
      </c>
    </row>
    <row r="205" spans="1:44">
      <c r="A205" s="3" t="str">
        <f t="shared" si="3"/>
        <v>1/16/2012 - 12/3/2012Sabine</v>
      </c>
      <c r="B205" s="95" t="s">
        <v>865</v>
      </c>
      <c r="C205" s="95" t="s">
        <v>246</v>
      </c>
      <c r="D205" s="95">
        <v>38200</v>
      </c>
      <c r="E205" s="95">
        <v>17300</v>
      </c>
      <c r="F205" s="95">
        <v>19750</v>
      </c>
      <c r="G205" s="95">
        <v>22200</v>
      </c>
      <c r="H205" s="95">
        <v>24650</v>
      </c>
      <c r="I205" s="95">
        <v>26650</v>
      </c>
      <c r="J205" s="95">
        <v>28600</v>
      </c>
      <c r="K205" s="95">
        <v>30600</v>
      </c>
      <c r="L205" s="95">
        <v>32550</v>
      </c>
      <c r="M205" s="95">
        <v>20760</v>
      </c>
      <c r="N205" s="95">
        <v>23700</v>
      </c>
      <c r="O205" s="95">
        <v>26640</v>
      </c>
      <c r="P205" s="95">
        <v>29580</v>
      </c>
      <c r="Q205" s="95">
        <v>31980</v>
      </c>
      <c r="R205" s="95">
        <v>34320</v>
      </c>
      <c r="S205" s="95">
        <v>36720</v>
      </c>
      <c r="T205" s="95">
        <v>39060</v>
      </c>
      <c r="U205" s="95" t="s">
        <v>301</v>
      </c>
      <c r="AL205" s="95" t="s">
        <v>864</v>
      </c>
      <c r="AM205" s="95" t="s">
        <v>288</v>
      </c>
      <c r="AN205" s="95">
        <v>0</v>
      </c>
      <c r="AO205" s="95" t="s">
        <v>865</v>
      </c>
      <c r="AP205" s="95" t="s">
        <v>290</v>
      </c>
      <c r="AQ205" s="95">
        <v>403</v>
      </c>
      <c r="AR205" s="95" t="s">
        <v>865</v>
      </c>
    </row>
    <row r="206" spans="1:44">
      <c r="A206" s="3" t="str">
        <f t="shared" si="3"/>
        <v>1/16/2012 - 12/3/2012San Augustine</v>
      </c>
      <c r="B206" s="95" t="s">
        <v>868</v>
      </c>
      <c r="C206" s="95" t="s">
        <v>247</v>
      </c>
      <c r="D206" s="95">
        <v>37800</v>
      </c>
      <c r="E206" s="95">
        <v>17300</v>
      </c>
      <c r="F206" s="95">
        <v>19750</v>
      </c>
      <c r="G206" s="95">
        <v>22200</v>
      </c>
      <c r="H206" s="95">
        <v>24650</v>
      </c>
      <c r="I206" s="95">
        <v>26650</v>
      </c>
      <c r="J206" s="95">
        <v>28600</v>
      </c>
      <c r="K206" s="95">
        <v>30600</v>
      </c>
      <c r="L206" s="95">
        <v>32550</v>
      </c>
      <c r="M206" s="95">
        <v>20760</v>
      </c>
      <c r="N206" s="95">
        <v>23700</v>
      </c>
      <c r="O206" s="95">
        <v>26640</v>
      </c>
      <c r="P206" s="95">
        <v>29580</v>
      </c>
      <c r="Q206" s="95">
        <v>31980</v>
      </c>
      <c r="R206" s="95">
        <v>34320</v>
      </c>
      <c r="S206" s="95">
        <v>36720</v>
      </c>
      <c r="T206" s="95">
        <v>39060</v>
      </c>
      <c r="U206" s="95" t="s">
        <v>301</v>
      </c>
      <c r="AL206" s="95" t="s">
        <v>867</v>
      </c>
      <c r="AM206" s="95" t="s">
        <v>288</v>
      </c>
      <c r="AN206" s="95">
        <v>0</v>
      </c>
      <c r="AO206" s="95" t="s">
        <v>868</v>
      </c>
      <c r="AP206" s="95" t="s">
        <v>290</v>
      </c>
      <c r="AQ206" s="95">
        <v>405</v>
      </c>
      <c r="AR206" s="95" t="s">
        <v>868</v>
      </c>
    </row>
    <row r="207" spans="1:44">
      <c r="A207" s="3" t="str">
        <f t="shared" si="3"/>
        <v>1/16/2012 - 12/3/2012San Jacinto</v>
      </c>
      <c r="B207" s="95" t="s">
        <v>870</v>
      </c>
      <c r="C207" s="95" t="s">
        <v>58</v>
      </c>
      <c r="D207" s="95">
        <v>66900</v>
      </c>
      <c r="E207" s="95">
        <v>23450</v>
      </c>
      <c r="F207" s="95">
        <v>26800</v>
      </c>
      <c r="G207" s="95">
        <v>30150</v>
      </c>
      <c r="H207" s="95">
        <v>33450</v>
      </c>
      <c r="I207" s="95">
        <v>36150</v>
      </c>
      <c r="J207" s="95">
        <v>38850</v>
      </c>
      <c r="K207" s="95">
        <v>41500</v>
      </c>
      <c r="L207" s="95">
        <v>44200</v>
      </c>
      <c r="M207" s="95">
        <v>28140</v>
      </c>
      <c r="N207" s="95">
        <v>32160</v>
      </c>
      <c r="O207" s="95">
        <v>36180</v>
      </c>
      <c r="P207" s="95">
        <v>40140</v>
      </c>
      <c r="Q207" s="95">
        <v>43380</v>
      </c>
      <c r="R207" s="95">
        <v>46620</v>
      </c>
      <c r="S207" s="95">
        <v>49800</v>
      </c>
      <c r="T207" s="95">
        <v>53040</v>
      </c>
      <c r="U207" s="95" t="s">
        <v>301</v>
      </c>
      <c r="AL207" s="95" t="s">
        <v>869</v>
      </c>
      <c r="AM207" s="95" t="s">
        <v>288</v>
      </c>
      <c r="AN207" s="95">
        <v>1</v>
      </c>
      <c r="AO207" s="95" t="s">
        <v>870</v>
      </c>
      <c r="AP207" s="95" t="s">
        <v>290</v>
      </c>
      <c r="AQ207" s="95">
        <v>407</v>
      </c>
      <c r="AR207" s="95" t="s">
        <v>870</v>
      </c>
    </row>
    <row r="208" spans="1:44">
      <c r="A208" s="3" t="str">
        <f t="shared" si="3"/>
        <v>1/16/2012 - 12/3/2012San Patricio</v>
      </c>
      <c r="B208" s="95" t="s">
        <v>872</v>
      </c>
      <c r="C208" s="95" t="s">
        <v>39</v>
      </c>
      <c r="D208" s="95">
        <v>54200</v>
      </c>
      <c r="E208" s="95">
        <v>19000</v>
      </c>
      <c r="F208" s="95">
        <v>21700</v>
      </c>
      <c r="G208" s="95">
        <v>24400</v>
      </c>
      <c r="H208" s="95">
        <v>27100</v>
      </c>
      <c r="I208" s="95">
        <v>29300</v>
      </c>
      <c r="J208" s="95">
        <v>31450</v>
      </c>
      <c r="K208" s="95">
        <v>33650</v>
      </c>
      <c r="L208" s="95">
        <v>35800</v>
      </c>
      <c r="M208" s="95">
        <v>22800</v>
      </c>
      <c r="N208" s="95">
        <v>26040</v>
      </c>
      <c r="O208" s="95">
        <v>29280</v>
      </c>
      <c r="P208" s="95">
        <v>32520</v>
      </c>
      <c r="Q208" s="95">
        <v>35160</v>
      </c>
      <c r="R208" s="95">
        <v>37740</v>
      </c>
      <c r="S208" s="95">
        <v>40380</v>
      </c>
      <c r="T208" s="95">
        <v>42960</v>
      </c>
      <c r="U208" s="95" t="s">
        <v>286</v>
      </c>
      <c r="V208" s="95">
        <v>19150</v>
      </c>
      <c r="W208" s="95">
        <v>21900</v>
      </c>
      <c r="X208" s="95">
        <v>24650</v>
      </c>
      <c r="Y208" s="95">
        <v>27350</v>
      </c>
      <c r="Z208" s="95">
        <v>29550</v>
      </c>
      <c r="AA208" s="95">
        <v>31750</v>
      </c>
      <c r="AB208" s="95">
        <v>33950</v>
      </c>
      <c r="AC208" s="95">
        <v>36150</v>
      </c>
      <c r="AD208" s="95">
        <v>22980</v>
      </c>
      <c r="AE208" s="95">
        <v>26280</v>
      </c>
      <c r="AF208" s="95">
        <v>29580</v>
      </c>
      <c r="AG208" s="95">
        <v>32820</v>
      </c>
      <c r="AH208" s="95">
        <v>35460</v>
      </c>
      <c r="AI208" s="95">
        <v>38100</v>
      </c>
      <c r="AJ208" s="95">
        <v>40740</v>
      </c>
      <c r="AK208" s="95">
        <v>43380</v>
      </c>
      <c r="AL208" s="95" t="s">
        <v>871</v>
      </c>
      <c r="AM208" s="95" t="s">
        <v>288</v>
      </c>
      <c r="AN208" s="95">
        <v>1</v>
      </c>
      <c r="AO208" s="95" t="s">
        <v>872</v>
      </c>
      <c r="AP208" s="95" t="s">
        <v>290</v>
      </c>
      <c r="AQ208" s="95">
        <v>409</v>
      </c>
      <c r="AR208" s="95" t="s">
        <v>872</v>
      </c>
    </row>
    <row r="209" spans="1:44">
      <c r="A209" s="3" t="str">
        <f t="shared" si="3"/>
        <v>1/16/2012 - 12/3/2012San Saba</v>
      </c>
      <c r="B209" s="95" t="s">
        <v>875</v>
      </c>
      <c r="C209" s="95" t="s">
        <v>248</v>
      </c>
      <c r="D209" s="95">
        <v>45500</v>
      </c>
      <c r="E209" s="95">
        <v>17300</v>
      </c>
      <c r="F209" s="95">
        <v>19750</v>
      </c>
      <c r="G209" s="95">
        <v>22200</v>
      </c>
      <c r="H209" s="95">
        <v>24650</v>
      </c>
      <c r="I209" s="95">
        <v>26650</v>
      </c>
      <c r="J209" s="95">
        <v>28600</v>
      </c>
      <c r="K209" s="95">
        <v>30600</v>
      </c>
      <c r="L209" s="95">
        <v>32550</v>
      </c>
      <c r="M209" s="95">
        <v>20760</v>
      </c>
      <c r="N209" s="95">
        <v>23700</v>
      </c>
      <c r="O209" s="95">
        <v>26640</v>
      </c>
      <c r="P209" s="95">
        <v>29580</v>
      </c>
      <c r="Q209" s="95">
        <v>31980</v>
      </c>
      <c r="R209" s="95">
        <v>34320</v>
      </c>
      <c r="S209" s="95">
        <v>36720</v>
      </c>
      <c r="T209" s="95">
        <v>39060</v>
      </c>
      <c r="U209" s="95" t="s">
        <v>301</v>
      </c>
      <c r="AL209" s="95" t="s">
        <v>874</v>
      </c>
      <c r="AM209" s="95" t="s">
        <v>288</v>
      </c>
      <c r="AN209" s="95">
        <v>0</v>
      </c>
      <c r="AO209" s="95" t="s">
        <v>875</v>
      </c>
      <c r="AP209" s="95" t="s">
        <v>290</v>
      </c>
      <c r="AQ209" s="95">
        <v>411</v>
      </c>
      <c r="AR209" s="95" t="s">
        <v>875</v>
      </c>
    </row>
    <row r="210" spans="1:44">
      <c r="A210" s="3" t="str">
        <f t="shared" si="3"/>
        <v>1/16/2012 - 12/3/2012Schleicher</v>
      </c>
      <c r="B210" s="95" t="s">
        <v>878</v>
      </c>
      <c r="C210" s="95" t="s">
        <v>249</v>
      </c>
      <c r="D210" s="95">
        <v>60100</v>
      </c>
      <c r="E210" s="95">
        <v>18450</v>
      </c>
      <c r="F210" s="95">
        <v>21050</v>
      </c>
      <c r="G210" s="95">
        <v>23700</v>
      </c>
      <c r="H210" s="95">
        <v>26300</v>
      </c>
      <c r="I210" s="95">
        <v>28450</v>
      </c>
      <c r="J210" s="95">
        <v>30550</v>
      </c>
      <c r="K210" s="95">
        <v>32650</v>
      </c>
      <c r="L210" s="95">
        <v>34750</v>
      </c>
      <c r="M210" s="95">
        <v>22140</v>
      </c>
      <c r="N210" s="95">
        <v>25260</v>
      </c>
      <c r="O210" s="95">
        <v>28440</v>
      </c>
      <c r="P210" s="95">
        <v>31560</v>
      </c>
      <c r="Q210" s="95">
        <v>34140</v>
      </c>
      <c r="R210" s="95">
        <v>36660</v>
      </c>
      <c r="S210" s="95">
        <v>39180</v>
      </c>
      <c r="T210" s="95">
        <v>41700</v>
      </c>
      <c r="U210" s="95" t="s">
        <v>286</v>
      </c>
      <c r="V210" s="95">
        <v>21050</v>
      </c>
      <c r="W210" s="95">
        <v>24050</v>
      </c>
      <c r="X210" s="95">
        <v>27050</v>
      </c>
      <c r="Y210" s="95">
        <v>30050</v>
      </c>
      <c r="Z210" s="95">
        <v>32500</v>
      </c>
      <c r="AA210" s="95">
        <v>34900</v>
      </c>
      <c r="AB210" s="95">
        <v>37300</v>
      </c>
      <c r="AC210" s="95">
        <v>39700</v>
      </c>
      <c r="AD210" s="95">
        <v>25260</v>
      </c>
      <c r="AE210" s="95">
        <v>28860</v>
      </c>
      <c r="AF210" s="95">
        <v>32460</v>
      </c>
      <c r="AG210" s="95">
        <v>36060</v>
      </c>
      <c r="AH210" s="95">
        <v>39000</v>
      </c>
      <c r="AI210" s="95">
        <v>41880</v>
      </c>
      <c r="AJ210" s="95">
        <v>44760</v>
      </c>
      <c r="AK210" s="95">
        <v>47640</v>
      </c>
      <c r="AL210" s="95" t="s">
        <v>877</v>
      </c>
      <c r="AM210" s="95" t="s">
        <v>288</v>
      </c>
      <c r="AN210" s="95">
        <v>0</v>
      </c>
      <c r="AO210" s="95" t="s">
        <v>878</v>
      </c>
      <c r="AP210" s="95" t="s">
        <v>290</v>
      </c>
      <c r="AQ210" s="95">
        <v>413</v>
      </c>
      <c r="AR210" s="95" t="s">
        <v>878</v>
      </c>
    </row>
    <row r="211" spans="1:44">
      <c r="A211" s="3" t="str">
        <f t="shared" si="3"/>
        <v>1/16/2012 - 12/3/2012Scurry</v>
      </c>
      <c r="B211" s="95" t="s">
        <v>881</v>
      </c>
      <c r="C211" s="95" t="s">
        <v>250</v>
      </c>
      <c r="D211" s="95">
        <v>56700</v>
      </c>
      <c r="E211" s="95">
        <v>18900</v>
      </c>
      <c r="F211" s="95">
        <v>21600</v>
      </c>
      <c r="G211" s="95">
        <v>24300</v>
      </c>
      <c r="H211" s="95">
        <v>27000</v>
      </c>
      <c r="I211" s="95">
        <v>29200</v>
      </c>
      <c r="J211" s="95">
        <v>31350</v>
      </c>
      <c r="K211" s="95">
        <v>33500</v>
      </c>
      <c r="L211" s="95">
        <v>35650</v>
      </c>
      <c r="M211" s="95">
        <v>22680</v>
      </c>
      <c r="N211" s="95">
        <v>25920</v>
      </c>
      <c r="O211" s="95">
        <v>29160</v>
      </c>
      <c r="P211" s="95">
        <v>32400</v>
      </c>
      <c r="Q211" s="95">
        <v>35040</v>
      </c>
      <c r="R211" s="95">
        <v>37620</v>
      </c>
      <c r="S211" s="95">
        <v>40200</v>
      </c>
      <c r="T211" s="95">
        <v>42780</v>
      </c>
      <c r="U211" s="95" t="s">
        <v>301</v>
      </c>
      <c r="AL211" s="95" t="s">
        <v>880</v>
      </c>
      <c r="AM211" s="95" t="s">
        <v>288</v>
      </c>
      <c r="AN211" s="95">
        <v>0</v>
      </c>
      <c r="AO211" s="95" t="s">
        <v>881</v>
      </c>
      <c r="AP211" s="95" t="s">
        <v>290</v>
      </c>
      <c r="AQ211" s="95">
        <v>415</v>
      </c>
      <c r="AR211" s="95" t="s">
        <v>881</v>
      </c>
    </row>
    <row r="212" spans="1:44">
      <c r="A212" s="3" t="str">
        <f t="shared" si="3"/>
        <v>1/16/2012 - 12/3/2012Shackelford</v>
      </c>
      <c r="B212" s="95" t="s">
        <v>884</v>
      </c>
      <c r="C212" s="95" t="s">
        <v>251</v>
      </c>
      <c r="D212" s="95">
        <v>54700</v>
      </c>
      <c r="E212" s="95">
        <v>18950</v>
      </c>
      <c r="F212" s="95">
        <v>21650</v>
      </c>
      <c r="G212" s="95">
        <v>24350</v>
      </c>
      <c r="H212" s="95">
        <v>27050</v>
      </c>
      <c r="I212" s="95">
        <v>29250</v>
      </c>
      <c r="J212" s="95">
        <v>31400</v>
      </c>
      <c r="K212" s="95">
        <v>33550</v>
      </c>
      <c r="L212" s="95">
        <v>35750</v>
      </c>
      <c r="M212" s="95">
        <v>22740</v>
      </c>
      <c r="N212" s="95">
        <v>25980</v>
      </c>
      <c r="O212" s="95">
        <v>29220</v>
      </c>
      <c r="P212" s="95">
        <v>32460</v>
      </c>
      <c r="Q212" s="95">
        <v>35100</v>
      </c>
      <c r="R212" s="95">
        <v>37680</v>
      </c>
      <c r="S212" s="95">
        <v>40260</v>
      </c>
      <c r="T212" s="95">
        <v>42900</v>
      </c>
      <c r="U212" s="95" t="s">
        <v>286</v>
      </c>
      <c r="V212" s="95">
        <v>19150</v>
      </c>
      <c r="W212" s="95">
        <v>21900</v>
      </c>
      <c r="X212" s="95">
        <v>24650</v>
      </c>
      <c r="Y212" s="95">
        <v>27350</v>
      </c>
      <c r="Z212" s="95">
        <v>29550</v>
      </c>
      <c r="AA212" s="95">
        <v>31750</v>
      </c>
      <c r="AB212" s="95">
        <v>33950</v>
      </c>
      <c r="AC212" s="95">
        <v>36150</v>
      </c>
      <c r="AD212" s="95">
        <v>22980</v>
      </c>
      <c r="AE212" s="95">
        <v>26280</v>
      </c>
      <c r="AF212" s="95">
        <v>29580</v>
      </c>
      <c r="AG212" s="95">
        <v>32820</v>
      </c>
      <c r="AH212" s="95">
        <v>35460</v>
      </c>
      <c r="AI212" s="95">
        <v>38100</v>
      </c>
      <c r="AJ212" s="95">
        <v>40740</v>
      </c>
      <c r="AK212" s="95">
        <v>43380</v>
      </c>
      <c r="AL212" s="95" t="s">
        <v>883</v>
      </c>
      <c r="AM212" s="95" t="s">
        <v>288</v>
      </c>
      <c r="AN212" s="95">
        <v>0</v>
      </c>
      <c r="AO212" s="95" t="s">
        <v>884</v>
      </c>
      <c r="AP212" s="95" t="s">
        <v>290</v>
      </c>
      <c r="AQ212" s="95">
        <v>417</v>
      </c>
      <c r="AR212" s="95" t="s">
        <v>884</v>
      </c>
    </row>
    <row r="213" spans="1:44">
      <c r="A213" s="3" t="str">
        <f t="shared" si="3"/>
        <v>1/16/2012 - 12/3/2012Shelby</v>
      </c>
      <c r="B213" s="95" t="s">
        <v>887</v>
      </c>
      <c r="C213" s="95" t="s">
        <v>252</v>
      </c>
      <c r="D213" s="95">
        <v>41900</v>
      </c>
      <c r="E213" s="95">
        <v>17300</v>
      </c>
      <c r="F213" s="95">
        <v>19750</v>
      </c>
      <c r="G213" s="95">
        <v>22200</v>
      </c>
      <c r="H213" s="95">
        <v>24650</v>
      </c>
      <c r="I213" s="95">
        <v>26650</v>
      </c>
      <c r="J213" s="95">
        <v>28600</v>
      </c>
      <c r="K213" s="95">
        <v>30600</v>
      </c>
      <c r="L213" s="95">
        <v>32550</v>
      </c>
      <c r="M213" s="95">
        <v>20760</v>
      </c>
      <c r="N213" s="95">
        <v>23700</v>
      </c>
      <c r="O213" s="95">
        <v>26640</v>
      </c>
      <c r="P213" s="95">
        <v>29580</v>
      </c>
      <c r="Q213" s="95">
        <v>31980</v>
      </c>
      <c r="R213" s="95">
        <v>34320</v>
      </c>
      <c r="S213" s="95">
        <v>36720</v>
      </c>
      <c r="T213" s="95">
        <v>39060</v>
      </c>
      <c r="U213" s="95" t="s">
        <v>301</v>
      </c>
      <c r="AL213" s="95" t="s">
        <v>886</v>
      </c>
      <c r="AM213" s="95" t="s">
        <v>288</v>
      </c>
      <c r="AN213" s="95">
        <v>0</v>
      </c>
      <c r="AO213" s="95" t="s">
        <v>887</v>
      </c>
      <c r="AP213" s="95" t="s">
        <v>290</v>
      </c>
      <c r="AQ213" s="95">
        <v>419</v>
      </c>
      <c r="AR213" s="95" t="s">
        <v>887</v>
      </c>
    </row>
    <row r="214" spans="1:44">
      <c r="A214" s="3" t="str">
        <f t="shared" si="3"/>
        <v>1/16/2012 - 12/3/2012Sherman</v>
      </c>
      <c r="B214" s="95" t="s">
        <v>890</v>
      </c>
      <c r="C214" s="95" t="s">
        <v>253</v>
      </c>
      <c r="D214" s="95">
        <v>57600</v>
      </c>
      <c r="E214" s="95">
        <v>19150</v>
      </c>
      <c r="F214" s="95">
        <v>21850</v>
      </c>
      <c r="G214" s="95">
        <v>24600</v>
      </c>
      <c r="H214" s="95">
        <v>27300</v>
      </c>
      <c r="I214" s="95">
        <v>29500</v>
      </c>
      <c r="J214" s="95">
        <v>31700</v>
      </c>
      <c r="K214" s="95">
        <v>33900</v>
      </c>
      <c r="L214" s="95">
        <v>36050</v>
      </c>
      <c r="M214" s="95">
        <v>22980</v>
      </c>
      <c r="N214" s="95">
        <v>26220</v>
      </c>
      <c r="O214" s="95">
        <v>29520</v>
      </c>
      <c r="P214" s="95">
        <v>32760</v>
      </c>
      <c r="Q214" s="95">
        <v>35400</v>
      </c>
      <c r="R214" s="95">
        <v>38040</v>
      </c>
      <c r="S214" s="95">
        <v>40680</v>
      </c>
      <c r="T214" s="95">
        <v>43260</v>
      </c>
      <c r="U214" s="95" t="s">
        <v>286</v>
      </c>
      <c r="V214" s="95">
        <v>20200</v>
      </c>
      <c r="W214" s="95">
        <v>23050</v>
      </c>
      <c r="X214" s="95">
        <v>25950</v>
      </c>
      <c r="Y214" s="95">
        <v>28800</v>
      </c>
      <c r="Z214" s="95">
        <v>31150</v>
      </c>
      <c r="AA214" s="95">
        <v>33450</v>
      </c>
      <c r="AB214" s="95">
        <v>35750</v>
      </c>
      <c r="AC214" s="95">
        <v>38050</v>
      </c>
      <c r="AD214" s="95">
        <v>24240</v>
      </c>
      <c r="AE214" s="95">
        <v>27660</v>
      </c>
      <c r="AF214" s="95">
        <v>31140</v>
      </c>
      <c r="AG214" s="95">
        <v>34560</v>
      </c>
      <c r="AH214" s="95">
        <v>37380</v>
      </c>
      <c r="AI214" s="95">
        <v>40140</v>
      </c>
      <c r="AJ214" s="95">
        <v>42900</v>
      </c>
      <c r="AK214" s="95">
        <v>45660</v>
      </c>
      <c r="AL214" s="95" t="s">
        <v>889</v>
      </c>
      <c r="AM214" s="95" t="s">
        <v>288</v>
      </c>
      <c r="AN214" s="95">
        <v>0</v>
      </c>
      <c r="AO214" s="95" t="s">
        <v>890</v>
      </c>
      <c r="AP214" s="95" t="s">
        <v>290</v>
      </c>
      <c r="AQ214" s="95">
        <v>421</v>
      </c>
      <c r="AR214" s="95" t="s">
        <v>890</v>
      </c>
    </row>
    <row r="215" spans="1:44">
      <c r="A215" s="3" t="str">
        <f t="shared" si="3"/>
        <v>1/16/2012 - 12/3/2012Smith</v>
      </c>
      <c r="B215" s="95" t="s">
        <v>893</v>
      </c>
      <c r="C215" s="95" t="s">
        <v>86</v>
      </c>
      <c r="D215" s="95">
        <v>58700</v>
      </c>
      <c r="E215" s="95">
        <v>20550</v>
      </c>
      <c r="F215" s="95">
        <v>23500</v>
      </c>
      <c r="G215" s="95">
        <v>26450</v>
      </c>
      <c r="H215" s="95">
        <v>29350</v>
      </c>
      <c r="I215" s="95">
        <v>31700</v>
      </c>
      <c r="J215" s="95">
        <v>34050</v>
      </c>
      <c r="K215" s="95">
        <v>36400</v>
      </c>
      <c r="L215" s="95">
        <v>38750</v>
      </c>
      <c r="M215" s="95">
        <v>24660</v>
      </c>
      <c r="N215" s="95">
        <v>28200</v>
      </c>
      <c r="O215" s="95">
        <v>31740</v>
      </c>
      <c r="P215" s="95">
        <v>35220</v>
      </c>
      <c r="Q215" s="95">
        <v>38040</v>
      </c>
      <c r="R215" s="95">
        <v>40860</v>
      </c>
      <c r="S215" s="95">
        <v>43680</v>
      </c>
      <c r="T215" s="95">
        <v>46500</v>
      </c>
      <c r="U215" s="95" t="s">
        <v>301</v>
      </c>
      <c r="AL215" s="95" t="s">
        <v>892</v>
      </c>
      <c r="AM215" s="95" t="s">
        <v>288</v>
      </c>
      <c r="AN215" s="95">
        <v>1</v>
      </c>
      <c r="AO215" s="95" t="s">
        <v>893</v>
      </c>
      <c r="AP215" s="95" t="s">
        <v>290</v>
      </c>
      <c r="AQ215" s="95">
        <v>423</v>
      </c>
      <c r="AR215" s="95" t="s">
        <v>893</v>
      </c>
    </row>
    <row r="216" spans="1:44">
      <c r="A216" s="3" t="str">
        <f t="shared" si="3"/>
        <v>1/16/2012 - 12/3/2012Somervell</v>
      </c>
      <c r="B216" s="95" t="s">
        <v>896</v>
      </c>
      <c r="C216" s="95" t="s">
        <v>254</v>
      </c>
      <c r="D216" s="95">
        <v>65200</v>
      </c>
      <c r="E216" s="95">
        <v>22850</v>
      </c>
      <c r="F216" s="95">
        <v>26100</v>
      </c>
      <c r="G216" s="95">
        <v>29350</v>
      </c>
      <c r="H216" s="95">
        <v>32600</v>
      </c>
      <c r="I216" s="95">
        <v>35250</v>
      </c>
      <c r="J216" s="95">
        <v>37850</v>
      </c>
      <c r="K216" s="95">
        <v>40450</v>
      </c>
      <c r="L216" s="95">
        <v>43050</v>
      </c>
      <c r="M216" s="95">
        <v>27420</v>
      </c>
      <c r="N216" s="95">
        <v>31320</v>
      </c>
      <c r="O216" s="95">
        <v>35220</v>
      </c>
      <c r="P216" s="95">
        <v>39120</v>
      </c>
      <c r="Q216" s="95">
        <v>42300</v>
      </c>
      <c r="R216" s="95">
        <v>45420</v>
      </c>
      <c r="S216" s="95">
        <v>48540</v>
      </c>
      <c r="T216" s="95">
        <v>51660</v>
      </c>
      <c r="U216" s="95" t="s">
        <v>301</v>
      </c>
      <c r="AL216" s="95" t="s">
        <v>895</v>
      </c>
      <c r="AM216" s="95" t="s">
        <v>288</v>
      </c>
      <c r="AN216" s="95">
        <v>0</v>
      </c>
      <c r="AO216" s="95" t="s">
        <v>896</v>
      </c>
      <c r="AP216" s="95" t="s">
        <v>290</v>
      </c>
      <c r="AQ216" s="95">
        <v>425</v>
      </c>
      <c r="AR216" s="95" t="s">
        <v>896</v>
      </c>
    </row>
    <row r="217" spans="1:44">
      <c r="A217" s="3" t="str">
        <f t="shared" si="3"/>
        <v>1/16/2012 - 12/3/2012Starr</v>
      </c>
      <c r="B217" s="95" t="s">
        <v>899</v>
      </c>
      <c r="C217" s="95" t="s">
        <v>255</v>
      </c>
      <c r="D217" s="95">
        <v>27200</v>
      </c>
      <c r="E217" s="95">
        <v>17300</v>
      </c>
      <c r="F217" s="95">
        <v>19750</v>
      </c>
      <c r="G217" s="95">
        <v>22200</v>
      </c>
      <c r="H217" s="95">
        <v>24650</v>
      </c>
      <c r="I217" s="95">
        <v>26650</v>
      </c>
      <c r="J217" s="95">
        <v>28600</v>
      </c>
      <c r="K217" s="95">
        <v>30600</v>
      </c>
      <c r="L217" s="95">
        <v>32550</v>
      </c>
      <c r="M217" s="95">
        <v>20760</v>
      </c>
      <c r="N217" s="95">
        <v>23700</v>
      </c>
      <c r="O217" s="95">
        <v>26640</v>
      </c>
      <c r="P217" s="95">
        <v>29580</v>
      </c>
      <c r="Q217" s="95">
        <v>31980</v>
      </c>
      <c r="R217" s="95">
        <v>34320</v>
      </c>
      <c r="S217" s="95">
        <v>36720</v>
      </c>
      <c r="T217" s="95">
        <v>39060</v>
      </c>
      <c r="U217" s="95" t="s">
        <v>286</v>
      </c>
      <c r="V217" s="95">
        <v>19700</v>
      </c>
      <c r="W217" s="95">
        <v>22500</v>
      </c>
      <c r="X217" s="95">
        <v>25300</v>
      </c>
      <c r="Y217" s="95">
        <v>28100</v>
      </c>
      <c r="Z217" s="95">
        <v>30350</v>
      </c>
      <c r="AA217" s="95">
        <v>32600</v>
      </c>
      <c r="AB217" s="95">
        <v>34850</v>
      </c>
      <c r="AC217" s="95">
        <v>37100</v>
      </c>
      <c r="AD217" s="95">
        <v>23640</v>
      </c>
      <c r="AE217" s="95">
        <v>27000</v>
      </c>
      <c r="AF217" s="95">
        <v>30360</v>
      </c>
      <c r="AG217" s="95">
        <v>33720</v>
      </c>
      <c r="AH217" s="95">
        <v>36420</v>
      </c>
      <c r="AI217" s="95">
        <v>39120</v>
      </c>
      <c r="AJ217" s="95">
        <v>41820</v>
      </c>
      <c r="AK217" s="95">
        <v>44520</v>
      </c>
      <c r="AL217" s="95" t="s">
        <v>898</v>
      </c>
      <c r="AM217" s="95" t="s">
        <v>288</v>
      </c>
      <c r="AN217" s="95">
        <v>0</v>
      </c>
      <c r="AO217" s="95" t="s">
        <v>899</v>
      </c>
      <c r="AP217" s="95" t="s">
        <v>290</v>
      </c>
      <c r="AQ217" s="95">
        <v>427</v>
      </c>
      <c r="AR217" s="95" t="s">
        <v>899</v>
      </c>
    </row>
    <row r="218" spans="1:44">
      <c r="A218" s="3" t="str">
        <f t="shared" si="3"/>
        <v>1/16/2012 - 12/3/2012Stephens</v>
      </c>
      <c r="B218" s="95" t="s">
        <v>902</v>
      </c>
      <c r="C218" s="95" t="s">
        <v>256</v>
      </c>
      <c r="D218" s="95">
        <v>46900</v>
      </c>
      <c r="E218" s="95">
        <v>17300</v>
      </c>
      <c r="F218" s="95">
        <v>19750</v>
      </c>
      <c r="G218" s="95">
        <v>22200</v>
      </c>
      <c r="H218" s="95">
        <v>24650</v>
      </c>
      <c r="I218" s="95">
        <v>26650</v>
      </c>
      <c r="J218" s="95">
        <v>28600</v>
      </c>
      <c r="K218" s="95">
        <v>30600</v>
      </c>
      <c r="L218" s="95">
        <v>32550</v>
      </c>
      <c r="M218" s="95">
        <v>20760</v>
      </c>
      <c r="N218" s="95">
        <v>23700</v>
      </c>
      <c r="O218" s="95">
        <v>26640</v>
      </c>
      <c r="P218" s="95">
        <v>29580</v>
      </c>
      <c r="Q218" s="95">
        <v>31980</v>
      </c>
      <c r="R218" s="95">
        <v>34320</v>
      </c>
      <c r="S218" s="95">
        <v>36720</v>
      </c>
      <c r="T218" s="95">
        <v>39060</v>
      </c>
      <c r="U218" s="95" t="s">
        <v>301</v>
      </c>
      <c r="AL218" s="95" t="s">
        <v>901</v>
      </c>
      <c r="AM218" s="95" t="s">
        <v>288</v>
      </c>
      <c r="AN218" s="95">
        <v>0</v>
      </c>
      <c r="AO218" s="95" t="s">
        <v>902</v>
      </c>
      <c r="AP218" s="95" t="s">
        <v>290</v>
      </c>
      <c r="AQ218" s="95">
        <v>429</v>
      </c>
      <c r="AR218" s="95" t="s">
        <v>902</v>
      </c>
    </row>
    <row r="219" spans="1:44">
      <c r="A219" s="3" t="str">
        <f t="shared" si="3"/>
        <v>1/16/2012 - 12/3/2012Sterling</v>
      </c>
      <c r="B219" s="95" t="s">
        <v>905</v>
      </c>
      <c r="C219" s="95" t="s">
        <v>257</v>
      </c>
      <c r="D219" s="95">
        <v>56700</v>
      </c>
      <c r="E219" s="95">
        <v>18550</v>
      </c>
      <c r="F219" s="95">
        <v>21200</v>
      </c>
      <c r="G219" s="95">
        <v>23850</v>
      </c>
      <c r="H219" s="95">
        <v>26450</v>
      </c>
      <c r="I219" s="95">
        <v>28600</v>
      </c>
      <c r="J219" s="95">
        <v>30700</v>
      </c>
      <c r="K219" s="95">
        <v>32800</v>
      </c>
      <c r="L219" s="95">
        <v>34950</v>
      </c>
      <c r="M219" s="95">
        <v>22260</v>
      </c>
      <c r="N219" s="95">
        <v>25440</v>
      </c>
      <c r="O219" s="95">
        <v>28620</v>
      </c>
      <c r="P219" s="95">
        <v>31740</v>
      </c>
      <c r="Q219" s="95">
        <v>34320</v>
      </c>
      <c r="R219" s="95">
        <v>36840</v>
      </c>
      <c r="S219" s="95">
        <v>39360</v>
      </c>
      <c r="T219" s="95">
        <v>41940</v>
      </c>
      <c r="U219" s="95" t="s">
        <v>286</v>
      </c>
      <c r="V219" s="95">
        <v>21150</v>
      </c>
      <c r="W219" s="95">
        <v>24150</v>
      </c>
      <c r="X219" s="95">
        <v>27150</v>
      </c>
      <c r="Y219" s="95">
        <v>30150</v>
      </c>
      <c r="Z219" s="95">
        <v>32600</v>
      </c>
      <c r="AA219" s="95">
        <v>35000</v>
      </c>
      <c r="AB219" s="95">
        <v>37400</v>
      </c>
      <c r="AC219" s="95">
        <v>39800</v>
      </c>
      <c r="AD219" s="95">
        <v>25380</v>
      </c>
      <c r="AE219" s="95">
        <v>28980</v>
      </c>
      <c r="AF219" s="95">
        <v>32580</v>
      </c>
      <c r="AG219" s="95">
        <v>36180</v>
      </c>
      <c r="AH219" s="95">
        <v>39120</v>
      </c>
      <c r="AI219" s="95">
        <v>42000</v>
      </c>
      <c r="AJ219" s="95">
        <v>44880</v>
      </c>
      <c r="AK219" s="95">
        <v>47760</v>
      </c>
      <c r="AL219" s="95" t="s">
        <v>904</v>
      </c>
      <c r="AM219" s="95" t="s">
        <v>288</v>
      </c>
      <c r="AN219" s="95">
        <v>0</v>
      </c>
      <c r="AO219" s="95" t="s">
        <v>905</v>
      </c>
      <c r="AP219" s="95" t="s">
        <v>290</v>
      </c>
      <c r="AQ219" s="95">
        <v>431</v>
      </c>
      <c r="AR219" s="95" t="s">
        <v>905</v>
      </c>
    </row>
    <row r="220" spans="1:44">
      <c r="A220" s="3" t="str">
        <f t="shared" si="3"/>
        <v>1/16/2012 - 12/3/2012Stonewall</v>
      </c>
      <c r="B220" s="95" t="s">
        <v>908</v>
      </c>
      <c r="C220" s="95" t="s">
        <v>258</v>
      </c>
      <c r="D220" s="95">
        <v>62800</v>
      </c>
      <c r="E220" s="95">
        <v>17950</v>
      </c>
      <c r="F220" s="95">
        <v>20500</v>
      </c>
      <c r="G220" s="95">
        <v>23050</v>
      </c>
      <c r="H220" s="95">
        <v>25600</v>
      </c>
      <c r="I220" s="95">
        <v>27650</v>
      </c>
      <c r="J220" s="95">
        <v>29700</v>
      </c>
      <c r="K220" s="95">
        <v>31750</v>
      </c>
      <c r="L220" s="95">
        <v>33800</v>
      </c>
      <c r="M220" s="95">
        <v>21540</v>
      </c>
      <c r="N220" s="95">
        <v>24600</v>
      </c>
      <c r="O220" s="95">
        <v>27660</v>
      </c>
      <c r="P220" s="95">
        <v>30720</v>
      </c>
      <c r="Q220" s="95">
        <v>33180</v>
      </c>
      <c r="R220" s="95">
        <v>35640</v>
      </c>
      <c r="S220" s="95">
        <v>38100</v>
      </c>
      <c r="T220" s="95">
        <v>40560</v>
      </c>
      <c r="U220" s="95" t="s">
        <v>286</v>
      </c>
      <c r="V220" s="95">
        <v>22750</v>
      </c>
      <c r="W220" s="95">
        <v>26000</v>
      </c>
      <c r="X220" s="95">
        <v>29250</v>
      </c>
      <c r="Y220" s="95">
        <v>32500</v>
      </c>
      <c r="Z220" s="95">
        <v>35100</v>
      </c>
      <c r="AA220" s="95">
        <v>37700</v>
      </c>
      <c r="AB220" s="95">
        <v>40300</v>
      </c>
      <c r="AC220" s="95">
        <v>42900</v>
      </c>
      <c r="AD220" s="95">
        <v>27300</v>
      </c>
      <c r="AE220" s="95">
        <v>31200</v>
      </c>
      <c r="AF220" s="95">
        <v>35100</v>
      </c>
      <c r="AG220" s="95">
        <v>39000</v>
      </c>
      <c r="AH220" s="95">
        <v>42120</v>
      </c>
      <c r="AI220" s="95">
        <v>45240</v>
      </c>
      <c r="AJ220" s="95">
        <v>48360</v>
      </c>
      <c r="AK220" s="95">
        <v>51480</v>
      </c>
      <c r="AL220" s="95" t="s">
        <v>907</v>
      </c>
      <c r="AM220" s="95" t="s">
        <v>288</v>
      </c>
      <c r="AN220" s="95">
        <v>0</v>
      </c>
      <c r="AO220" s="95" t="s">
        <v>908</v>
      </c>
      <c r="AP220" s="95" t="s">
        <v>290</v>
      </c>
      <c r="AQ220" s="95">
        <v>433</v>
      </c>
      <c r="AR220" s="95" t="s">
        <v>908</v>
      </c>
    </row>
    <row r="221" spans="1:44">
      <c r="A221" s="3" t="str">
        <f t="shared" si="3"/>
        <v>1/16/2012 - 12/3/2012Sutton</v>
      </c>
      <c r="B221" s="95" t="s">
        <v>911</v>
      </c>
      <c r="C221" s="95" t="s">
        <v>259</v>
      </c>
      <c r="D221" s="95">
        <v>64200</v>
      </c>
      <c r="E221" s="95">
        <v>18800</v>
      </c>
      <c r="F221" s="95">
        <v>21450</v>
      </c>
      <c r="G221" s="95">
        <v>24150</v>
      </c>
      <c r="H221" s="95">
        <v>26800</v>
      </c>
      <c r="I221" s="95">
        <v>28950</v>
      </c>
      <c r="J221" s="95">
        <v>31100</v>
      </c>
      <c r="K221" s="95">
        <v>33250</v>
      </c>
      <c r="L221" s="95">
        <v>35400</v>
      </c>
      <c r="M221" s="95">
        <v>22560</v>
      </c>
      <c r="N221" s="95">
        <v>25740</v>
      </c>
      <c r="O221" s="95">
        <v>28980</v>
      </c>
      <c r="P221" s="95">
        <v>32160</v>
      </c>
      <c r="Q221" s="95">
        <v>34740</v>
      </c>
      <c r="R221" s="95">
        <v>37320</v>
      </c>
      <c r="S221" s="95">
        <v>39900</v>
      </c>
      <c r="T221" s="95">
        <v>42480</v>
      </c>
      <c r="U221" s="95" t="s">
        <v>286</v>
      </c>
      <c r="V221" s="95">
        <v>22500</v>
      </c>
      <c r="W221" s="95">
        <v>25700</v>
      </c>
      <c r="X221" s="95">
        <v>28900</v>
      </c>
      <c r="Y221" s="95">
        <v>32100</v>
      </c>
      <c r="Z221" s="95">
        <v>34700</v>
      </c>
      <c r="AA221" s="95">
        <v>37250</v>
      </c>
      <c r="AB221" s="95">
        <v>39850</v>
      </c>
      <c r="AC221" s="95">
        <v>42400</v>
      </c>
      <c r="AD221" s="95">
        <v>27000</v>
      </c>
      <c r="AE221" s="95">
        <v>30840</v>
      </c>
      <c r="AF221" s="95">
        <v>34680</v>
      </c>
      <c r="AG221" s="95">
        <v>38520</v>
      </c>
      <c r="AH221" s="95">
        <v>41640</v>
      </c>
      <c r="AI221" s="95">
        <v>44700</v>
      </c>
      <c r="AJ221" s="95">
        <v>47820</v>
      </c>
      <c r="AK221" s="95">
        <v>50880</v>
      </c>
      <c r="AL221" s="95" t="s">
        <v>910</v>
      </c>
      <c r="AM221" s="95" t="s">
        <v>288</v>
      </c>
      <c r="AN221" s="95">
        <v>0</v>
      </c>
      <c r="AO221" s="95" t="s">
        <v>911</v>
      </c>
      <c r="AP221" s="95" t="s">
        <v>290</v>
      </c>
      <c r="AQ221" s="95">
        <v>435</v>
      </c>
      <c r="AR221" s="95" t="s">
        <v>911</v>
      </c>
    </row>
    <row r="222" spans="1:44">
      <c r="A222" s="3" t="str">
        <f t="shared" si="3"/>
        <v>1/16/2012 - 12/3/2012Swisher</v>
      </c>
      <c r="B222" s="95" t="s">
        <v>914</v>
      </c>
      <c r="C222" s="95" t="s">
        <v>260</v>
      </c>
      <c r="D222" s="95">
        <v>49200</v>
      </c>
      <c r="E222" s="95">
        <v>17300</v>
      </c>
      <c r="F222" s="95">
        <v>19750</v>
      </c>
      <c r="G222" s="95">
        <v>22200</v>
      </c>
      <c r="H222" s="95">
        <v>24650</v>
      </c>
      <c r="I222" s="95">
        <v>26650</v>
      </c>
      <c r="J222" s="95">
        <v>28600</v>
      </c>
      <c r="K222" s="95">
        <v>30600</v>
      </c>
      <c r="L222" s="95">
        <v>32550</v>
      </c>
      <c r="M222" s="95">
        <v>20760</v>
      </c>
      <c r="N222" s="95">
        <v>23700</v>
      </c>
      <c r="O222" s="95">
        <v>26640</v>
      </c>
      <c r="P222" s="95">
        <v>29580</v>
      </c>
      <c r="Q222" s="95">
        <v>31980</v>
      </c>
      <c r="R222" s="95">
        <v>34320</v>
      </c>
      <c r="S222" s="95">
        <v>36720</v>
      </c>
      <c r="T222" s="95">
        <v>39060</v>
      </c>
      <c r="U222" s="95" t="s">
        <v>286</v>
      </c>
      <c r="V222" s="95">
        <v>18350</v>
      </c>
      <c r="W222" s="95">
        <v>21000</v>
      </c>
      <c r="X222" s="95">
        <v>23600</v>
      </c>
      <c r="Y222" s="95">
        <v>26200</v>
      </c>
      <c r="Z222" s="95">
        <v>28300</v>
      </c>
      <c r="AA222" s="95">
        <v>30400</v>
      </c>
      <c r="AB222" s="95">
        <v>32500</v>
      </c>
      <c r="AC222" s="95">
        <v>34600</v>
      </c>
      <c r="AD222" s="95">
        <v>22020</v>
      </c>
      <c r="AE222" s="95">
        <v>25200</v>
      </c>
      <c r="AF222" s="95">
        <v>28320</v>
      </c>
      <c r="AG222" s="95">
        <v>31440</v>
      </c>
      <c r="AH222" s="95">
        <v>33960</v>
      </c>
      <c r="AI222" s="95">
        <v>36480</v>
      </c>
      <c r="AJ222" s="95">
        <v>39000</v>
      </c>
      <c r="AK222" s="95">
        <v>41520</v>
      </c>
      <c r="AL222" s="95" t="s">
        <v>913</v>
      </c>
      <c r="AM222" s="95" t="s">
        <v>288</v>
      </c>
      <c r="AN222" s="95">
        <v>0</v>
      </c>
      <c r="AO222" s="95" t="s">
        <v>914</v>
      </c>
      <c r="AP222" s="95" t="s">
        <v>290</v>
      </c>
      <c r="AQ222" s="95">
        <v>437</v>
      </c>
      <c r="AR222" s="95" t="s">
        <v>914</v>
      </c>
    </row>
    <row r="223" spans="1:44">
      <c r="A223" s="3" t="str">
        <f t="shared" si="3"/>
        <v>1/16/2012 - 12/3/2012Tarrant</v>
      </c>
      <c r="B223" s="95" t="s">
        <v>916</v>
      </c>
      <c r="C223" s="95" t="s">
        <v>50</v>
      </c>
      <c r="D223" s="95">
        <v>69200</v>
      </c>
      <c r="E223" s="95">
        <v>24250</v>
      </c>
      <c r="F223" s="95">
        <v>27700</v>
      </c>
      <c r="G223" s="95">
        <v>31150</v>
      </c>
      <c r="H223" s="95">
        <v>34600</v>
      </c>
      <c r="I223" s="95">
        <v>37400</v>
      </c>
      <c r="J223" s="95">
        <v>40150</v>
      </c>
      <c r="K223" s="95">
        <v>42950</v>
      </c>
      <c r="L223" s="95">
        <v>45700</v>
      </c>
      <c r="M223" s="95">
        <v>29100</v>
      </c>
      <c r="N223" s="95">
        <v>33240</v>
      </c>
      <c r="O223" s="95">
        <v>37380</v>
      </c>
      <c r="P223" s="95">
        <v>41520</v>
      </c>
      <c r="Q223" s="95">
        <v>44880</v>
      </c>
      <c r="R223" s="95">
        <v>48180</v>
      </c>
      <c r="S223" s="95">
        <v>51540</v>
      </c>
      <c r="T223" s="95">
        <v>54840</v>
      </c>
      <c r="U223" s="95" t="s">
        <v>301</v>
      </c>
      <c r="AL223" s="95" t="s">
        <v>915</v>
      </c>
      <c r="AM223" s="95" t="s">
        <v>288</v>
      </c>
      <c r="AN223" s="95">
        <v>1</v>
      </c>
      <c r="AO223" s="95" t="s">
        <v>916</v>
      </c>
      <c r="AP223" s="95" t="s">
        <v>290</v>
      </c>
      <c r="AQ223" s="95">
        <v>439</v>
      </c>
      <c r="AR223" s="95" t="s">
        <v>916</v>
      </c>
    </row>
    <row r="224" spans="1:44">
      <c r="A224" s="3" t="str">
        <f t="shared" si="3"/>
        <v>1/16/2012 - 12/3/2012Taylor</v>
      </c>
      <c r="B224" s="95" t="s">
        <v>918</v>
      </c>
      <c r="C224" s="95" t="s">
        <v>19</v>
      </c>
      <c r="D224" s="95">
        <v>52900</v>
      </c>
      <c r="E224" s="95">
        <v>18550</v>
      </c>
      <c r="F224" s="95">
        <v>21200</v>
      </c>
      <c r="G224" s="95">
        <v>23850</v>
      </c>
      <c r="H224" s="95">
        <v>26450</v>
      </c>
      <c r="I224" s="95">
        <v>28600</v>
      </c>
      <c r="J224" s="95">
        <v>30700</v>
      </c>
      <c r="K224" s="95">
        <v>32800</v>
      </c>
      <c r="L224" s="95">
        <v>34950</v>
      </c>
      <c r="M224" s="95">
        <v>22260</v>
      </c>
      <c r="N224" s="95">
        <v>25440</v>
      </c>
      <c r="O224" s="95">
        <v>28620</v>
      </c>
      <c r="P224" s="95">
        <v>31740</v>
      </c>
      <c r="Q224" s="95">
        <v>34320</v>
      </c>
      <c r="R224" s="95">
        <v>36840</v>
      </c>
      <c r="S224" s="95">
        <v>39360</v>
      </c>
      <c r="T224" s="95">
        <v>41940</v>
      </c>
      <c r="U224" s="95" t="s">
        <v>301</v>
      </c>
      <c r="AL224" s="95" t="s">
        <v>917</v>
      </c>
      <c r="AM224" s="95" t="s">
        <v>288</v>
      </c>
      <c r="AN224" s="95">
        <v>1</v>
      </c>
      <c r="AO224" s="95" t="s">
        <v>918</v>
      </c>
      <c r="AP224" s="95" t="s">
        <v>290</v>
      </c>
      <c r="AQ224" s="95">
        <v>441</v>
      </c>
      <c r="AR224" s="95" t="s">
        <v>918</v>
      </c>
    </row>
    <row r="225" spans="1:44">
      <c r="A225" s="3" t="str">
        <f t="shared" si="3"/>
        <v>1/16/2012 - 12/3/2012Terrell</v>
      </c>
      <c r="B225" s="95" t="s">
        <v>921</v>
      </c>
      <c r="C225" s="95" t="s">
        <v>261</v>
      </c>
      <c r="D225" s="95">
        <v>43200</v>
      </c>
      <c r="E225" s="95">
        <v>17300</v>
      </c>
      <c r="F225" s="95">
        <v>19750</v>
      </c>
      <c r="G225" s="95">
        <v>22200</v>
      </c>
      <c r="H225" s="95">
        <v>24650</v>
      </c>
      <c r="I225" s="95">
        <v>26650</v>
      </c>
      <c r="J225" s="95">
        <v>28600</v>
      </c>
      <c r="K225" s="95">
        <v>30600</v>
      </c>
      <c r="L225" s="95">
        <v>32550</v>
      </c>
      <c r="M225" s="95">
        <v>20760</v>
      </c>
      <c r="N225" s="95">
        <v>23700</v>
      </c>
      <c r="O225" s="95">
        <v>26640</v>
      </c>
      <c r="P225" s="95">
        <v>29580</v>
      </c>
      <c r="Q225" s="95">
        <v>31980</v>
      </c>
      <c r="R225" s="95">
        <v>34320</v>
      </c>
      <c r="S225" s="95">
        <v>36720</v>
      </c>
      <c r="T225" s="95">
        <v>39060</v>
      </c>
      <c r="U225" s="95" t="s">
        <v>286</v>
      </c>
      <c r="V225" s="95">
        <v>18850</v>
      </c>
      <c r="W225" s="95">
        <v>21550</v>
      </c>
      <c r="X225" s="95">
        <v>24250</v>
      </c>
      <c r="Y225" s="95">
        <v>26900</v>
      </c>
      <c r="Z225" s="95">
        <v>29100</v>
      </c>
      <c r="AA225" s="95">
        <v>31250</v>
      </c>
      <c r="AB225" s="95">
        <v>33400</v>
      </c>
      <c r="AC225" s="95">
        <v>35550</v>
      </c>
      <c r="AD225" s="95">
        <v>22620</v>
      </c>
      <c r="AE225" s="95">
        <v>25860</v>
      </c>
      <c r="AF225" s="95">
        <v>29100</v>
      </c>
      <c r="AG225" s="95">
        <v>32280</v>
      </c>
      <c r="AH225" s="95">
        <v>34920</v>
      </c>
      <c r="AI225" s="95">
        <v>37500</v>
      </c>
      <c r="AJ225" s="95">
        <v>40080</v>
      </c>
      <c r="AK225" s="95">
        <v>42660</v>
      </c>
      <c r="AL225" s="95" t="s">
        <v>920</v>
      </c>
      <c r="AM225" s="95" t="s">
        <v>288</v>
      </c>
      <c r="AN225" s="95">
        <v>0</v>
      </c>
      <c r="AO225" s="95" t="s">
        <v>921</v>
      </c>
      <c r="AP225" s="95" t="s">
        <v>290</v>
      </c>
      <c r="AQ225" s="95">
        <v>443</v>
      </c>
      <c r="AR225" s="95" t="s">
        <v>921</v>
      </c>
    </row>
    <row r="226" spans="1:44">
      <c r="A226" s="3" t="str">
        <f t="shared" si="3"/>
        <v>1/16/2012 - 12/3/2012Terry</v>
      </c>
      <c r="B226" s="95" t="s">
        <v>924</v>
      </c>
      <c r="C226" s="95" t="s">
        <v>262</v>
      </c>
      <c r="D226" s="95">
        <v>45700</v>
      </c>
      <c r="E226" s="95">
        <v>17300</v>
      </c>
      <c r="F226" s="95">
        <v>19750</v>
      </c>
      <c r="G226" s="95">
        <v>22200</v>
      </c>
      <c r="H226" s="95">
        <v>24650</v>
      </c>
      <c r="I226" s="95">
        <v>26650</v>
      </c>
      <c r="J226" s="95">
        <v>28600</v>
      </c>
      <c r="K226" s="95">
        <v>30600</v>
      </c>
      <c r="L226" s="95">
        <v>32550</v>
      </c>
      <c r="M226" s="95">
        <v>20760</v>
      </c>
      <c r="N226" s="95">
        <v>23700</v>
      </c>
      <c r="O226" s="95">
        <v>26640</v>
      </c>
      <c r="P226" s="95">
        <v>29580</v>
      </c>
      <c r="Q226" s="95">
        <v>31980</v>
      </c>
      <c r="R226" s="95">
        <v>34320</v>
      </c>
      <c r="S226" s="95">
        <v>36720</v>
      </c>
      <c r="T226" s="95">
        <v>39060</v>
      </c>
      <c r="U226" s="95" t="s">
        <v>286</v>
      </c>
      <c r="V226" s="95">
        <v>17400</v>
      </c>
      <c r="W226" s="95">
        <v>19900</v>
      </c>
      <c r="X226" s="95">
        <v>22400</v>
      </c>
      <c r="Y226" s="95">
        <v>24850</v>
      </c>
      <c r="Z226" s="95">
        <v>26850</v>
      </c>
      <c r="AA226" s="95">
        <v>28850</v>
      </c>
      <c r="AB226" s="95">
        <v>30850</v>
      </c>
      <c r="AC226" s="95">
        <v>32850</v>
      </c>
      <c r="AD226" s="95">
        <v>20880</v>
      </c>
      <c r="AE226" s="95">
        <v>23880</v>
      </c>
      <c r="AF226" s="95">
        <v>26880</v>
      </c>
      <c r="AG226" s="95">
        <v>29820</v>
      </c>
      <c r="AH226" s="95">
        <v>32220</v>
      </c>
      <c r="AI226" s="95">
        <v>34620</v>
      </c>
      <c r="AJ226" s="95">
        <v>37020</v>
      </c>
      <c r="AK226" s="95">
        <v>39420</v>
      </c>
      <c r="AL226" s="95" t="s">
        <v>923</v>
      </c>
      <c r="AM226" s="95" t="s">
        <v>288</v>
      </c>
      <c r="AN226" s="95">
        <v>0</v>
      </c>
      <c r="AO226" s="95" t="s">
        <v>924</v>
      </c>
      <c r="AP226" s="95" t="s">
        <v>290</v>
      </c>
      <c r="AQ226" s="95">
        <v>445</v>
      </c>
      <c r="AR226" s="95" t="s">
        <v>924</v>
      </c>
    </row>
    <row r="227" spans="1:44">
      <c r="A227" s="3" t="str">
        <f t="shared" si="3"/>
        <v>1/16/2012 - 12/3/2012Throckmorton</v>
      </c>
      <c r="B227" s="95" t="s">
        <v>927</v>
      </c>
      <c r="C227" s="95" t="s">
        <v>263</v>
      </c>
      <c r="D227" s="95">
        <v>45000</v>
      </c>
      <c r="E227" s="95">
        <v>17300</v>
      </c>
      <c r="F227" s="95">
        <v>19750</v>
      </c>
      <c r="G227" s="95">
        <v>22200</v>
      </c>
      <c r="H227" s="95">
        <v>24650</v>
      </c>
      <c r="I227" s="95">
        <v>26650</v>
      </c>
      <c r="J227" s="95">
        <v>28600</v>
      </c>
      <c r="K227" s="95">
        <v>30600</v>
      </c>
      <c r="L227" s="95">
        <v>32550</v>
      </c>
      <c r="M227" s="95">
        <v>20760</v>
      </c>
      <c r="N227" s="95">
        <v>23700</v>
      </c>
      <c r="O227" s="95">
        <v>26640</v>
      </c>
      <c r="P227" s="95">
        <v>29580</v>
      </c>
      <c r="Q227" s="95">
        <v>31980</v>
      </c>
      <c r="R227" s="95">
        <v>34320</v>
      </c>
      <c r="S227" s="95">
        <v>36720</v>
      </c>
      <c r="T227" s="95">
        <v>39060</v>
      </c>
      <c r="U227" s="95" t="s">
        <v>301</v>
      </c>
      <c r="AL227" s="95" t="s">
        <v>926</v>
      </c>
      <c r="AM227" s="95" t="s">
        <v>288</v>
      </c>
      <c r="AN227" s="95">
        <v>0</v>
      </c>
      <c r="AO227" s="95" t="s">
        <v>927</v>
      </c>
      <c r="AP227" s="95" t="s">
        <v>290</v>
      </c>
      <c r="AQ227" s="95">
        <v>447</v>
      </c>
      <c r="AR227" s="95" t="s">
        <v>927</v>
      </c>
    </row>
    <row r="228" spans="1:44">
      <c r="A228" s="3" t="str">
        <f t="shared" si="3"/>
        <v>1/16/2012 - 12/3/2012Titus</v>
      </c>
      <c r="B228" s="95" t="s">
        <v>930</v>
      </c>
      <c r="C228" s="95" t="s">
        <v>264</v>
      </c>
      <c r="D228" s="95">
        <v>47400</v>
      </c>
      <c r="E228" s="95">
        <v>17300</v>
      </c>
      <c r="F228" s="95">
        <v>19750</v>
      </c>
      <c r="G228" s="95">
        <v>22200</v>
      </c>
      <c r="H228" s="95">
        <v>24650</v>
      </c>
      <c r="I228" s="95">
        <v>26650</v>
      </c>
      <c r="J228" s="95">
        <v>28600</v>
      </c>
      <c r="K228" s="95">
        <v>30600</v>
      </c>
      <c r="L228" s="95">
        <v>32550</v>
      </c>
      <c r="M228" s="95">
        <v>20760</v>
      </c>
      <c r="N228" s="95">
        <v>23700</v>
      </c>
      <c r="O228" s="95">
        <v>26640</v>
      </c>
      <c r="P228" s="95">
        <v>29580</v>
      </c>
      <c r="Q228" s="95">
        <v>31980</v>
      </c>
      <c r="R228" s="95">
        <v>34320</v>
      </c>
      <c r="S228" s="95">
        <v>36720</v>
      </c>
      <c r="T228" s="95">
        <v>39060</v>
      </c>
      <c r="U228" s="95" t="s">
        <v>301</v>
      </c>
      <c r="AL228" s="95" t="s">
        <v>929</v>
      </c>
      <c r="AM228" s="95" t="s">
        <v>288</v>
      </c>
      <c r="AN228" s="95">
        <v>0</v>
      </c>
      <c r="AO228" s="95" t="s">
        <v>930</v>
      </c>
      <c r="AP228" s="95" t="s">
        <v>290</v>
      </c>
      <c r="AQ228" s="95">
        <v>449</v>
      </c>
      <c r="AR228" s="95" t="s">
        <v>930</v>
      </c>
    </row>
    <row r="229" spans="1:44">
      <c r="A229" s="3" t="str">
        <f t="shared" si="3"/>
        <v>1/16/2012 - 12/3/2012Tom Green</v>
      </c>
      <c r="B229" s="95" t="s">
        <v>932</v>
      </c>
      <c r="C229" s="95" t="s">
        <v>76</v>
      </c>
      <c r="D229" s="95">
        <v>55700</v>
      </c>
      <c r="E229" s="95">
        <v>19500</v>
      </c>
      <c r="F229" s="95">
        <v>22300</v>
      </c>
      <c r="G229" s="95">
        <v>25100</v>
      </c>
      <c r="H229" s="95">
        <v>27850</v>
      </c>
      <c r="I229" s="95">
        <v>30100</v>
      </c>
      <c r="J229" s="95">
        <v>32350</v>
      </c>
      <c r="K229" s="95">
        <v>34550</v>
      </c>
      <c r="L229" s="95">
        <v>36800</v>
      </c>
      <c r="M229" s="95">
        <v>23400</v>
      </c>
      <c r="N229" s="95">
        <v>26760</v>
      </c>
      <c r="O229" s="95">
        <v>30120</v>
      </c>
      <c r="P229" s="95">
        <v>33420</v>
      </c>
      <c r="Q229" s="95">
        <v>36120</v>
      </c>
      <c r="R229" s="95">
        <v>38820</v>
      </c>
      <c r="S229" s="95">
        <v>41460</v>
      </c>
      <c r="T229" s="95">
        <v>44160</v>
      </c>
      <c r="U229" s="95" t="s">
        <v>301</v>
      </c>
      <c r="AL229" s="95" t="s">
        <v>931</v>
      </c>
      <c r="AM229" s="95" t="s">
        <v>288</v>
      </c>
      <c r="AN229" s="95">
        <v>1</v>
      </c>
      <c r="AO229" s="95" t="s">
        <v>932</v>
      </c>
      <c r="AP229" s="95" t="s">
        <v>290</v>
      </c>
      <c r="AQ229" s="95">
        <v>451</v>
      </c>
      <c r="AR229" s="95" t="s">
        <v>932</v>
      </c>
    </row>
    <row r="230" spans="1:44">
      <c r="A230" s="3" t="str">
        <f t="shared" si="3"/>
        <v>1/16/2012 - 12/3/2012Travis</v>
      </c>
      <c r="B230" s="95" t="s">
        <v>934</v>
      </c>
      <c r="C230" s="95" t="s">
        <v>28</v>
      </c>
      <c r="D230" s="95">
        <v>75900</v>
      </c>
      <c r="E230" s="95">
        <v>26600</v>
      </c>
      <c r="F230" s="95">
        <v>30400</v>
      </c>
      <c r="G230" s="95">
        <v>34200</v>
      </c>
      <c r="H230" s="95">
        <v>37950</v>
      </c>
      <c r="I230" s="95">
        <v>41000</v>
      </c>
      <c r="J230" s="95">
        <v>44050</v>
      </c>
      <c r="K230" s="95">
        <v>47100</v>
      </c>
      <c r="L230" s="95">
        <v>50100</v>
      </c>
      <c r="M230" s="95">
        <v>31920</v>
      </c>
      <c r="N230" s="95">
        <v>36480</v>
      </c>
      <c r="O230" s="95">
        <v>41040</v>
      </c>
      <c r="P230" s="95">
        <v>45540</v>
      </c>
      <c r="Q230" s="95">
        <v>49200</v>
      </c>
      <c r="R230" s="95">
        <v>52860</v>
      </c>
      <c r="S230" s="95">
        <v>56520</v>
      </c>
      <c r="T230" s="95">
        <v>60120</v>
      </c>
      <c r="U230" s="95" t="s">
        <v>286</v>
      </c>
      <c r="V230" s="95">
        <v>27350</v>
      </c>
      <c r="W230" s="95">
        <v>31250</v>
      </c>
      <c r="X230" s="95">
        <v>35150</v>
      </c>
      <c r="Y230" s="95">
        <v>39050</v>
      </c>
      <c r="Z230" s="95">
        <v>42200</v>
      </c>
      <c r="AA230" s="95">
        <v>45300</v>
      </c>
      <c r="AB230" s="95">
        <v>48450</v>
      </c>
      <c r="AC230" s="95">
        <v>51550</v>
      </c>
      <c r="AD230" s="95">
        <v>32820</v>
      </c>
      <c r="AE230" s="95">
        <v>37500</v>
      </c>
      <c r="AF230" s="95">
        <v>42180</v>
      </c>
      <c r="AG230" s="95">
        <v>46860</v>
      </c>
      <c r="AH230" s="95">
        <v>50640</v>
      </c>
      <c r="AI230" s="95">
        <v>54360</v>
      </c>
      <c r="AJ230" s="95">
        <v>58140</v>
      </c>
      <c r="AK230" s="95">
        <v>61860</v>
      </c>
      <c r="AL230" s="95" t="s">
        <v>933</v>
      </c>
      <c r="AM230" s="95" t="s">
        <v>288</v>
      </c>
      <c r="AN230" s="95">
        <v>1</v>
      </c>
      <c r="AO230" s="95" t="s">
        <v>934</v>
      </c>
      <c r="AP230" s="95" t="s">
        <v>290</v>
      </c>
      <c r="AQ230" s="95">
        <v>453</v>
      </c>
      <c r="AR230" s="95" t="s">
        <v>934</v>
      </c>
    </row>
    <row r="231" spans="1:44">
      <c r="A231" s="3" t="str">
        <f t="shared" si="3"/>
        <v>1/16/2012 - 12/3/2012Trinity</v>
      </c>
      <c r="B231" s="95" t="s">
        <v>937</v>
      </c>
      <c r="C231" s="95" t="s">
        <v>265</v>
      </c>
      <c r="D231" s="95">
        <v>46400</v>
      </c>
      <c r="E231" s="95">
        <v>17300</v>
      </c>
      <c r="F231" s="95">
        <v>19750</v>
      </c>
      <c r="G231" s="95">
        <v>22200</v>
      </c>
      <c r="H231" s="95">
        <v>24650</v>
      </c>
      <c r="I231" s="95">
        <v>26650</v>
      </c>
      <c r="J231" s="95">
        <v>28600</v>
      </c>
      <c r="K231" s="95">
        <v>30600</v>
      </c>
      <c r="L231" s="95">
        <v>32550</v>
      </c>
      <c r="M231" s="95">
        <v>20760</v>
      </c>
      <c r="N231" s="95">
        <v>23700</v>
      </c>
      <c r="O231" s="95">
        <v>26640</v>
      </c>
      <c r="P231" s="95">
        <v>29580</v>
      </c>
      <c r="Q231" s="95">
        <v>31980</v>
      </c>
      <c r="R231" s="95">
        <v>34320</v>
      </c>
      <c r="S231" s="95">
        <v>36720</v>
      </c>
      <c r="T231" s="95">
        <v>39060</v>
      </c>
      <c r="U231" s="95" t="s">
        <v>286</v>
      </c>
      <c r="V231" s="95">
        <v>18650</v>
      </c>
      <c r="W231" s="95">
        <v>21300</v>
      </c>
      <c r="X231" s="95">
        <v>23950</v>
      </c>
      <c r="Y231" s="95">
        <v>26600</v>
      </c>
      <c r="Z231" s="95">
        <v>28750</v>
      </c>
      <c r="AA231" s="95">
        <v>30900</v>
      </c>
      <c r="AB231" s="95">
        <v>33000</v>
      </c>
      <c r="AC231" s="95">
        <v>35150</v>
      </c>
      <c r="AD231" s="95">
        <v>22380</v>
      </c>
      <c r="AE231" s="95">
        <v>25560</v>
      </c>
      <c r="AF231" s="95">
        <v>28740</v>
      </c>
      <c r="AG231" s="95">
        <v>31920</v>
      </c>
      <c r="AH231" s="95">
        <v>34500</v>
      </c>
      <c r="AI231" s="95">
        <v>37080</v>
      </c>
      <c r="AJ231" s="95">
        <v>39600</v>
      </c>
      <c r="AK231" s="95">
        <v>42180</v>
      </c>
      <c r="AL231" s="95" t="s">
        <v>936</v>
      </c>
      <c r="AM231" s="95" t="s">
        <v>288</v>
      </c>
      <c r="AN231" s="95">
        <v>0</v>
      </c>
      <c r="AO231" s="95" t="s">
        <v>937</v>
      </c>
      <c r="AP231" s="95" t="s">
        <v>290</v>
      </c>
      <c r="AQ231" s="95">
        <v>455</v>
      </c>
      <c r="AR231" s="95" t="s">
        <v>937</v>
      </c>
    </row>
    <row r="232" spans="1:44">
      <c r="A232" s="3" t="str">
        <f t="shared" si="3"/>
        <v>1/16/2012 - 12/3/2012Tyler</v>
      </c>
      <c r="B232" s="95" t="s">
        <v>940</v>
      </c>
      <c r="C232" s="95" t="s">
        <v>85</v>
      </c>
      <c r="D232" s="95">
        <v>42700</v>
      </c>
      <c r="E232" s="95">
        <v>17300</v>
      </c>
      <c r="F232" s="95">
        <v>19750</v>
      </c>
      <c r="G232" s="95">
        <v>22200</v>
      </c>
      <c r="H232" s="95">
        <v>24650</v>
      </c>
      <c r="I232" s="95">
        <v>26650</v>
      </c>
      <c r="J232" s="95">
        <v>28600</v>
      </c>
      <c r="K232" s="95">
        <v>30600</v>
      </c>
      <c r="L232" s="95">
        <v>32550</v>
      </c>
      <c r="M232" s="95">
        <v>20760</v>
      </c>
      <c r="N232" s="95">
        <v>23700</v>
      </c>
      <c r="O232" s="95">
        <v>26640</v>
      </c>
      <c r="P232" s="95">
        <v>29580</v>
      </c>
      <c r="Q232" s="95">
        <v>31980</v>
      </c>
      <c r="R232" s="95">
        <v>34320</v>
      </c>
      <c r="S232" s="95">
        <v>36720</v>
      </c>
      <c r="T232" s="95">
        <v>39060</v>
      </c>
      <c r="U232" s="95" t="s">
        <v>301</v>
      </c>
      <c r="AL232" s="95" t="s">
        <v>939</v>
      </c>
      <c r="AM232" s="95" t="s">
        <v>288</v>
      </c>
      <c r="AN232" s="95">
        <v>0</v>
      </c>
      <c r="AO232" s="95" t="s">
        <v>940</v>
      </c>
      <c r="AP232" s="95" t="s">
        <v>290</v>
      </c>
      <c r="AQ232" s="95">
        <v>457</v>
      </c>
      <c r="AR232" s="95" t="s">
        <v>940</v>
      </c>
    </row>
    <row r="233" spans="1:44">
      <c r="A233" s="3" t="str">
        <f t="shared" si="3"/>
        <v>1/16/2012 - 12/3/2012Upshur</v>
      </c>
      <c r="B233" s="95" t="s">
        <v>942</v>
      </c>
      <c r="C233" s="95" t="s">
        <v>67</v>
      </c>
      <c r="D233" s="95">
        <v>56400</v>
      </c>
      <c r="E233" s="95">
        <v>19750</v>
      </c>
      <c r="F233" s="95">
        <v>22600</v>
      </c>
      <c r="G233" s="95">
        <v>25400</v>
      </c>
      <c r="H233" s="95">
        <v>28200</v>
      </c>
      <c r="I233" s="95">
        <v>30500</v>
      </c>
      <c r="J233" s="95">
        <v>32750</v>
      </c>
      <c r="K233" s="95">
        <v>35000</v>
      </c>
      <c r="L233" s="95">
        <v>37250</v>
      </c>
      <c r="M233" s="95">
        <v>23700</v>
      </c>
      <c r="N233" s="95">
        <v>27120</v>
      </c>
      <c r="O233" s="95">
        <v>30480</v>
      </c>
      <c r="P233" s="95">
        <v>33840</v>
      </c>
      <c r="Q233" s="95">
        <v>36600</v>
      </c>
      <c r="R233" s="95">
        <v>39300</v>
      </c>
      <c r="S233" s="95">
        <v>42000</v>
      </c>
      <c r="T233" s="95">
        <v>44700</v>
      </c>
      <c r="U233" s="95" t="s">
        <v>301</v>
      </c>
      <c r="AL233" s="95" t="s">
        <v>941</v>
      </c>
      <c r="AM233" s="95" t="s">
        <v>288</v>
      </c>
      <c r="AN233" s="95">
        <v>1</v>
      </c>
      <c r="AO233" s="95" t="s">
        <v>942</v>
      </c>
      <c r="AP233" s="95" t="s">
        <v>290</v>
      </c>
      <c r="AQ233" s="95">
        <v>459</v>
      </c>
      <c r="AR233" s="95" t="s">
        <v>942</v>
      </c>
    </row>
    <row r="234" spans="1:44">
      <c r="A234" s="3" t="str">
        <f t="shared" si="3"/>
        <v>1/16/2012 - 12/3/2012Upton</v>
      </c>
      <c r="B234" s="95" t="s">
        <v>945</v>
      </c>
      <c r="C234" s="95" t="s">
        <v>266</v>
      </c>
      <c r="D234" s="95">
        <v>52000</v>
      </c>
      <c r="E234" s="95">
        <v>18200</v>
      </c>
      <c r="F234" s="95">
        <v>20800</v>
      </c>
      <c r="G234" s="95">
        <v>23400</v>
      </c>
      <c r="H234" s="95">
        <v>25950</v>
      </c>
      <c r="I234" s="95">
        <v>28050</v>
      </c>
      <c r="J234" s="95">
        <v>30150</v>
      </c>
      <c r="K234" s="95">
        <v>32200</v>
      </c>
      <c r="L234" s="95">
        <v>34300</v>
      </c>
      <c r="M234" s="95">
        <v>21840</v>
      </c>
      <c r="N234" s="95">
        <v>24960</v>
      </c>
      <c r="O234" s="95">
        <v>28080</v>
      </c>
      <c r="P234" s="95">
        <v>31140</v>
      </c>
      <c r="Q234" s="95">
        <v>33660</v>
      </c>
      <c r="R234" s="95">
        <v>36180</v>
      </c>
      <c r="S234" s="95">
        <v>38640</v>
      </c>
      <c r="T234" s="95">
        <v>41160</v>
      </c>
      <c r="U234" s="95" t="s">
        <v>286</v>
      </c>
      <c r="V234" s="95">
        <v>18200</v>
      </c>
      <c r="W234" s="95">
        <v>20800</v>
      </c>
      <c r="X234" s="95">
        <v>23400</v>
      </c>
      <c r="Y234" s="95">
        <v>26000</v>
      </c>
      <c r="Z234" s="95">
        <v>28100</v>
      </c>
      <c r="AA234" s="95">
        <v>30200</v>
      </c>
      <c r="AB234" s="95">
        <v>32250</v>
      </c>
      <c r="AC234" s="95">
        <v>34350</v>
      </c>
      <c r="AD234" s="95">
        <v>21840</v>
      </c>
      <c r="AE234" s="95">
        <v>24960</v>
      </c>
      <c r="AF234" s="95">
        <v>28080</v>
      </c>
      <c r="AG234" s="95">
        <v>31200</v>
      </c>
      <c r="AH234" s="95">
        <v>33720</v>
      </c>
      <c r="AI234" s="95">
        <v>36240</v>
      </c>
      <c r="AJ234" s="95">
        <v>38700</v>
      </c>
      <c r="AK234" s="95">
        <v>41220</v>
      </c>
      <c r="AL234" s="95" t="s">
        <v>944</v>
      </c>
      <c r="AM234" s="95" t="s">
        <v>288</v>
      </c>
      <c r="AN234" s="95">
        <v>0</v>
      </c>
      <c r="AO234" s="95" t="s">
        <v>945</v>
      </c>
      <c r="AP234" s="95" t="s">
        <v>290</v>
      </c>
      <c r="AQ234" s="95">
        <v>461</v>
      </c>
      <c r="AR234" s="95" t="s">
        <v>945</v>
      </c>
    </row>
    <row r="235" spans="1:44">
      <c r="A235" s="3" t="str">
        <f t="shared" si="3"/>
        <v>1/16/2012 - 12/3/2012Uvalde</v>
      </c>
      <c r="B235" s="95" t="s">
        <v>948</v>
      </c>
      <c r="C235" s="95" t="s">
        <v>267</v>
      </c>
      <c r="D235" s="95">
        <v>38700</v>
      </c>
      <c r="E235" s="95">
        <v>17300</v>
      </c>
      <c r="F235" s="95">
        <v>19750</v>
      </c>
      <c r="G235" s="95">
        <v>22200</v>
      </c>
      <c r="H235" s="95">
        <v>24650</v>
      </c>
      <c r="I235" s="95">
        <v>26650</v>
      </c>
      <c r="J235" s="95">
        <v>28600</v>
      </c>
      <c r="K235" s="95">
        <v>30600</v>
      </c>
      <c r="L235" s="95">
        <v>32550</v>
      </c>
      <c r="M235" s="95">
        <v>20760</v>
      </c>
      <c r="N235" s="95">
        <v>23700</v>
      </c>
      <c r="O235" s="95">
        <v>26640</v>
      </c>
      <c r="P235" s="95">
        <v>29580</v>
      </c>
      <c r="Q235" s="95">
        <v>31980</v>
      </c>
      <c r="R235" s="95">
        <v>34320</v>
      </c>
      <c r="S235" s="95">
        <v>36720</v>
      </c>
      <c r="T235" s="95">
        <v>39060</v>
      </c>
      <c r="U235" s="95" t="s">
        <v>301</v>
      </c>
      <c r="AL235" s="95" t="s">
        <v>947</v>
      </c>
      <c r="AM235" s="95" t="s">
        <v>288</v>
      </c>
      <c r="AN235" s="95">
        <v>0</v>
      </c>
      <c r="AO235" s="95" t="s">
        <v>948</v>
      </c>
      <c r="AP235" s="95" t="s">
        <v>290</v>
      </c>
      <c r="AQ235" s="95">
        <v>463</v>
      </c>
      <c r="AR235" s="95" t="s">
        <v>948</v>
      </c>
    </row>
    <row r="236" spans="1:44">
      <c r="A236" s="3" t="str">
        <f t="shared" si="3"/>
        <v>1/16/2012 - 12/3/2012Val Verde</v>
      </c>
      <c r="B236" s="95" t="s">
        <v>951</v>
      </c>
      <c r="C236" s="95" t="s">
        <v>269</v>
      </c>
      <c r="D236" s="95">
        <v>40800</v>
      </c>
      <c r="E236" s="95">
        <v>17300</v>
      </c>
      <c r="F236" s="95">
        <v>19750</v>
      </c>
      <c r="G236" s="95">
        <v>22200</v>
      </c>
      <c r="H236" s="95">
        <v>24650</v>
      </c>
      <c r="I236" s="95">
        <v>26650</v>
      </c>
      <c r="J236" s="95">
        <v>28600</v>
      </c>
      <c r="K236" s="95">
        <v>30600</v>
      </c>
      <c r="L236" s="95">
        <v>32550</v>
      </c>
      <c r="M236" s="95">
        <v>20760</v>
      </c>
      <c r="N236" s="95">
        <v>23700</v>
      </c>
      <c r="O236" s="95">
        <v>26640</v>
      </c>
      <c r="P236" s="95">
        <v>29580</v>
      </c>
      <c r="Q236" s="95">
        <v>31980</v>
      </c>
      <c r="R236" s="95">
        <v>34320</v>
      </c>
      <c r="S236" s="95">
        <v>36720</v>
      </c>
      <c r="T236" s="95">
        <v>39060</v>
      </c>
      <c r="U236" s="95" t="s">
        <v>301</v>
      </c>
      <c r="AL236" s="95" t="s">
        <v>950</v>
      </c>
      <c r="AM236" s="95" t="s">
        <v>288</v>
      </c>
      <c r="AN236" s="95">
        <v>0</v>
      </c>
      <c r="AO236" s="95" t="s">
        <v>951</v>
      </c>
      <c r="AP236" s="95" t="s">
        <v>290</v>
      </c>
      <c r="AQ236" s="95">
        <v>465</v>
      </c>
      <c r="AR236" s="95" t="s">
        <v>951</v>
      </c>
    </row>
    <row r="237" spans="1:44">
      <c r="A237" s="3" t="str">
        <f t="shared" si="3"/>
        <v>1/16/2012 - 12/3/2012Van Zandt</v>
      </c>
      <c r="B237" s="95" t="s">
        <v>954</v>
      </c>
      <c r="C237" s="95" t="s">
        <v>270</v>
      </c>
      <c r="D237" s="95">
        <v>53400</v>
      </c>
      <c r="E237" s="95">
        <v>18700</v>
      </c>
      <c r="F237" s="95">
        <v>21400</v>
      </c>
      <c r="G237" s="95">
        <v>24050</v>
      </c>
      <c r="H237" s="95">
        <v>26700</v>
      </c>
      <c r="I237" s="95">
        <v>28850</v>
      </c>
      <c r="J237" s="95">
        <v>31000</v>
      </c>
      <c r="K237" s="95">
        <v>33150</v>
      </c>
      <c r="L237" s="95">
        <v>35250</v>
      </c>
      <c r="M237" s="95">
        <v>22440</v>
      </c>
      <c r="N237" s="95">
        <v>25680</v>
      </c>
      <c r="O237" s="95">
        <v>28860</v>
      </c>
      <c r="P237" s="95">
        <v>32040</v>
      </c>
      <c r="Q237" s="95">
        <v>34620</v>
      </c>
      <c r="R237" s="95">
        <v>37200</v>
      </c>
      <c r="S237" s="95">
        <v>39780</v>
      </c>
      <c r="T237" s="95">
        <v>42300</v>
      </c>
      <c r="U237" s="95" t="s">
        <v>301</v>
      </c>
      <c r="AL237" s="95" t="s">
        <v>953</v>
      </c>
      <c r="AM237" s="95" t="s">
        <v>288</v>
      </c>
      <c r="AN237" s="95">
        <v>0</v>
      </c>
      <c r="AO237" s="95" t="s">
        <v>954</v>
      </c>
      <c r="AP237" s="95" t="s">
        <v>290</v>
      </c>
      <c r="AQ237" s="95">
        <v>467</v>
      </c>
      <c r="AR237" s="95" t="s">
        <v>954</v>
      </c>
    </row>
    <row r="238" spans="1:44">
      <c r="A238" s="3" t="str">
        <f t="shared" si="3"/>
        <v>1/16/2012 - 12/3/2012Victoria</v>
      </c>
      <c r="B238" s="95" t="s">
        <v>956</v>
      </c>
      <c r="C238" s="95" t="s">
        <v>87</v>
      </c>
      <c r="D238" s="95">
        <v>56700</v>
      </c>
      <c r="E238" s="95">
        <v>19850</v>
      </c>
      <c r="F238" s="95">
        <v>22700</v>
      </c>
      <c r="G238" s="95">
        <v>25550</v>
      </c>
      <c r="H238" s="95">
        <v>28350</v>
      </c>
      <c r="I238" s="95">
        <v>30650</v>
      </c>
      <c r="J238" s="95">
        <v>32900</v>
      </c>
      <c r="K238" s="95">
        <v>35200</v>
      </c>
      <c r="L238" s="95">
        <v>37450</v>
      </c>
      <c r="M238" s="95">
        <v>23820</v>
      </c>
      <c r="N238" s="95">
        <v>27240</v>
      </c>
      <c r="O238" s="95">
        <v>30660</v>
      </c>
      <c r="P238" s="95">
        <v>34020</v>
      </c>
      <c r="Q238" s="95">
        <v>36780</v>
      </c>
      <c r="R238" s="95">
        <v>39480</v>
      </c>
      <c r="S238" s="95">
        <v>42240</v>
      </c>
      <c r="T238" s="95">
        <v>44940</v>
      </c>
      <c r="U238" s="95" t="s">
        <v>286</v>
      </c>
      <c r="V238" s="95">
        <v>20750</v>
      </c>
      <c r="W238" s="95">
        <v>23700</v>
      </c>
      <c r="X238" s="95">
        <v>26650</v>
      </c>
      <c r="Y238" s="95">
        <v>29600</v>
      </c>
      <c r="Z238" s="95">
        <v>32000</v>
      </c>
      <c r="AA238" s="95">
        <v>34350</v>
      </c>
      <c r="AB238" s="95">
        <v>36750</v>
      </c>
      <c r="AC238" s="95">
        <v>39100</v>
      </c>
      <c r="AD238" s="95">
        <v>24900</v>
      </c>
      <c r="AE238" s="95">
        <v>28440</v>
      </c>
      <c r="AF238" s="95">
        <v>31980</v>
      </c>
      <c r="AG238" s="95">
        <v>35520</v>
      </c>
      <c r="AH238" s="95">
        <v>38400</v>
      </c>
      <c r="AI238" s="95">
        <v>41220</v>
      </c>
      <c r="AJ238" s="95">
        <v>44100</v>
      </c>
      <c r="AK238" s="95">
        <v>46920</v>
      </c>
      <c r="AL238" s="95" t="s">
        <v>955</v>
      </c>
      <c r="AM238" s="95" t="s">
        <v>288</v>
      </c>
      <c r="AN238" s="95">
        <v>1</v>
      </c>
      <c r="AO238" s="95" t="s">
        <v>956</v>
      </c>
      <c r="AP238" s="95" t="s">
        <v>290</v>
      </c>
      <c r="AQ238" s="95">
        <v>469</v>
      </c>
      <c r="AR238" s="95" t="s">
        <v>956</v>
      </c>
    </row>
    <row r="239" spans="1:44">
      <c r="A239" s="3" t="str">
        <f t="shared" si="3"/>
        <v>1/16/2012 - 12/3/2012Walker</v>
      </c>
      <c r="B239" s="95" t="s">
        <v>959</v>
      </c>
      <c r="C239" s="95" t="s">
        <v>271</v>
      </c>
      <c r="D239" s="95">
        <v>48800</v>
      </c>
      <c r="E239" s="95">
        <v>17300</v>
      </c>
      <c r="F239" s="95">
        <v>19750</v>
      </c>
      <c r="G239" s="95">
        <v>22200</v>
      </c>
      <c r="H239" s="95">
        <v>24650</v>
      </c>
      <c r="I239" s="95">
        <v>26650</v>
      </c>
      <c r="J239" s="95">
        <v>28600</v>
      </c>
      <c r="K239" s="95">
        <v>30600</v>
      </c>
      <c r="L239" s="95">
        <v>32550</v>
      </c>
      <c r="M239" s="95">
        <v>20760</v>
      </c>
      <c r="N239" s="95">
        <v>23700</v>
      </c>
      <c r="O239" s="95">
        <v>26640</v>
      </c>
      <c r="P239" s="95">
        <v>29580</v>
      </c>
      <c r="Q239" s="95">
        <v>31980</v>
      </c>
      <c r="R239" s="95">
        <v>34320</v>
      </c>
      <c r="S239" s="95">
        <v>36720</v>
      </c>
      <c r="T239" s="95">
        <v>39060</v>
      </c>
      <c r="U239" s="95" t="s">
        <v>286</v>
      </c>
      <c r="V239" s="95">
        <v>18850</v>
      </c>
      <c r="W239" s="95">
        <v>21550</v>
      </c>
      <c r="X239" s="95">
        <v>24250</v>
      </c>
      <c r="Y239" s="95">
        <v>26900</v>
      </c>
      <c r="Z239" s="95">
        <v>29100</v>
      </c>
      <c r="AA239" s="95">
        <v>31250</v>
      </c>
      <c r="AB239" s="95">
        <v>33400</v>
      </c>
      <c r="AC239" s="95">
        <v>35550</v>
      </c>
      <c r="AD239" s="95">
        <v>22620</v>
      </c>
      <c r="AE239" s="95">
        <v>25860</v>
      </c>
      <c r="AF239" s="95">
        <v>29100</v>
      </c>
      <c r="AG239" s="95">
        <v>32280</v>
      </c>
      <c r="AH239" s="95">
        <v>34920</v>
      </c>
      <c r="AI239" s="95">
        <v>37500</v>
      </c>
      <c r="AJ239" s="95">
        <v>40080</v>
      </c>
      <c r="AK239" s="95">
        <v>42660</v>
      </c>
      <c r="AL239" s="95" t="s">
        <v>958</v>
      </c>
      <c r="AM239" s="95" t="s">
        <v>288</v>
      </c>
      <c r="AN239" s="95">
        <v>0</v>
      </c>
      <c r="AO239" s="95" t="s">
        <v>959</v>
      </c>
      <c r="AP239" s="95" t="s">
        <v>290</v>
      </c>
      <c r="AQ239" s="95">
        <v>471</v>
      </c>
      <c r="AR239" s="95" t="s">
        <v>959</v>
      </c>
    </row>
    <row r="240" spans="1:44">
      <c r="A240" s="3" t="str">
        <f t="shared" si="3"/>
        <v>1/16/2012 - 12/3/2012Waller</v>
      </c>
      <c r="B240" s="95" t="s">
        <v>961</v>
      </c>
      <c r="C240" s="95" t="s">
        <v>59</v>
      </c>
      <c r="D240" s="95">
        <v>66900</v>
      </c>
      <c r="E240" s="95">
        <v>23450</v>
      </c>
      <c r="F240" s="95">
        <v>26800</v>
      </c>
      <c r="G240" s="95">
        <v>30150</v>
      </c>
      <c r="H240" s="95">
        <v>33450</v>
      </c>
      <c r="I240" s="95">
        <v>36150</v>
      </c>
      <c r="J240" s="95">
        <v>38850</v>
      </c>
      <c r="K240" s="95">
        <v>41500</v>
      </c>
      <c r="L240" s="95">
        <v>44200</v>
      </c>
      <c r="M240" s="95">
        <v>28140</v>
      </c>
      <c r="N240" s="95">
        <v>32160</v>
      </c>
      <c r="O240" s="95">
        <v>36180</v>
      </c>
      <c r="P240" s="95">
        <v>40140</v>
      </c>
      <c r="Q240" s="95">
        <v>43380</v>
      </c>
      <c r="R240" s="95">
        <v>46620</v>
      </c>
      <c r="S240" s="95">
        <v>49800</v>
      </c>
      <c r="T240" s="95">
        <v>53040</v>
      </c>
      <c r="U240" s="95" t="s">
        <v>301</v>
      </c>
      <c r="AL240" s="95" t="s">
        <v>960</v>
      </c>
      <c r="AM240" s="95" t="s">
        <v>288</v>
      </c>
      <c r="AN240" s="95">
        <v>1</v>
      </c>
      <c r="AO240" s="95" t="s">
        <v>961</v>
      </c>
      <c r="AP240" s="95" t="s">
        <v>290</v>
      </c>
      <c r="AQ240" s="95">
        <v>473</v>
      </c>
      <c r="AR240" s="95" t="s">
        <v>961</v>
      </c>
    </row>
    <row r="241" spans="1:44">
      <c r="A241" s="3" t="str">
        <f t="shared" si="3"/>
        <v>1/16/2012 - 12/3/2012Ward</v>
      </c>
      <c r="B241" s="95" t="s">
        <v>964</v>
      </c>
      <c r="C241" s="95" t="s">
        <v>272</v>
      </c>
      <c r="D241" s="95">
        <v>49900</v>
      </c>
      <c r="E241" s="95">
        <v>17500</v>
      </c>
      <c r="F241" s="95">
        <v>20000</v>
      </c>
      <c r="G241" s="95">
        <v>22500</v>
      </c>
      <c r="H241" s="95">
        <v>24950</v>
      </c>
      <c r="I241" s="95">
        <v>26950</v>
      </c>
      <c r="J241" s="95">
        <v>28950</v>
      </c>
      <c r="K241" s="95">
        <v>30950</v>
      </c>
      <c r="L241" s="95">
        <v>32950</v>
      </c>
      <c r="M241" s="95">
        <v>21000</v>
      </c>
      <c r="N241" s="95">
        <v>24000</v>
      </c>
      <c r="O241" s="95">
        <v>27000</v>
      </c>
      <c r="P241" s="95">
        <v>29940</v>
      </c>
      <c r="Q241" s="95">
        <v>32340</v>
      </c>
      <c r="R241" s="95">
        <v>34740</v>
      </c>
      <c r="S241" s="95">
        <v>37140</v>
      </c>
      <c r="T241" s="95">
        <v>39540</v>
      </c>
      <c r="U241" s="95" t="s">
        <v>301</v>
      </c>
      <c r="AL241" s="95" t="s">
        <v>963</v>
      </c>
      <c r="AM241" s="95" t="s">
        <v>288</v>
      </c>
      <c r="AN241" s="95">
        <v>0</v>
      </c>
      <c r="AO241" s="95" t="s">
        <v>964</v>
      </c>
      <c r="AP241" s="95" t="s">
        <v>290</v>
      </c>
      <c r="AQ241" s="95">
        <v>475</v>
      </c>
      <c r="AR241" s="95" t="s">
        <v>964</v>
      </c>
    </row>
    <row r="242" spans="1:44">
      <c r="A242" s="3" t="str">
        <f t="shared" si="3"/>
        <v>1/16/2012 - 12/3/2012Washington</v>
      </c>
      <c r="B242" s="95" t="s">
        <v>967</v>
      </c>
      <c r="C242" s="95" t="s">
        <v>273</v>
      </c>
      <c r="D242" s="95">
        <v>60600</v>
      </c>
      <c r="E242" s="95">
        <v>21250</v>
      </c>
      <c r="F242" s="95">
        <v>24250</v>
      </c>
      <c r="G242" s="95">
        <v>27300</v>
      </c>
      <c r="H242" s="95">
        <v>30300</v>
      </c>
      <c r="I242" s="95">
        <v>32750</v>
      </c>
      <c r="J242" s="95">
        <v>35150</v>
      </c>
      <c r="K242" s="95">
        <v>37600</v>
      </c>
      <c r="L242" s="95">
        <v>40000</v>
      </c>
      <c r="M242" s="95">
        <v>25500</v>
      </c>
      <c r="N242" s="95">
        <v>29100</v>
      </c>
      <c r="O242" s="95">
        <v>32760</v>
      </c>
      <c r="P242" s="95">
        <v>36360</v>
      </c>
      <c r="Q242" s="95">
        <v>39300</v>
      </c>
      <c r="R242" s="95">
        <v>42180</v>
      </c>
      <c r="S242" s="95">
        <v>45120</v>
      </c>
      <c r="T242" s="95">
        <v>48000</v>
      </c>
      <c r="U242" s="95" t="s">
        <v>301</v>
      </c>
      <c r="AL242" s="95" t="s">
        <v>966</v>
      </c>
      <c r="AM242" s="95" t="s">
        <v>288</v>
      </c>
      <c r="AN242" s="95">
        <v>0</v>
      </c>
      <c r="AO242" s="95" t="s">
        <v>967</v>
      </c>
      <c r="AP242" s="95" t="s">
        <v>290</v>
      </c>
      <c r="AQ242" s="95">
        <v>477</v>
      </c>
      <c r="AR242" s="95" t="s">
        <v>967</v>
      </c>
    </row>
    <row r="243" spans="1:44">
      <c r="A243" s="3" t="str">
        <f t="shared" si="3"/>
        <v>1/16/2012 - 12/3/2012Webb</v>
      </c>
      <c r="B243" s="95" t="s">
        <v>970</v>
      </c>
      <c r="C243" s="95" t="s">
        <v>63</v>
      </c>
      <c r="D243" s="95">
        <v>39600</v>
      </c>
      <c r="E243" s="95">
        <v>17300</v>
      </c>
      <c r="F243" s="95">
        <v>19750</v>
      </c>
      <c r="G243" s="95">
        <v>22200</v>
      </c>
      <c r="H243" s="95">
        <v>24650</v>
      </c>
      <c r="I243" s="95">
        <v>26650</v>
      </c>
      <c r="J243" s="95">
        <v>28600</v>
      </c>
      <c r="K243" s="95">
        <v>30600</v>
      </c>
      <c r="L243" s="95">
        <v>32550</v>
      </c>
      <c r="M243" s="95">
        <v>20760</v>
      </c>
      <c r="N243" s="95">
        <v>23700</v>
      </c>
      <c r="O243" s="95">
        <v>26640</v>
      </c>
      <c r="P243" s="95">
        <v>29580</v>
      </c>
      <c r="Q243" s="95">
        <v>31980</v>
      </c>
      <c r="R243" s="95">
        <v>34320</v>
      </c>
      <c r="S243" s="95">
        <v>36720</v>
      </c>
      <c r="T243" s="95">
        <v>39060</v>
      </c>
      <c r="U243" s="95" t="s">
        <v>301</v>
      </c>
      <c r="AL243" s="95" t="s">
        <v>969</v>
      </c>
      <c r="AM243" s="95" t="s">
        <v>288</v>
      </c>
      <c r="AN243" s="95">
        <v>1</v>
      </c>
      <c r="AO243" s="95" t="s">
        <v>970</v>
      </c>
      <c r="AP243" s="95" t="s">
        <v>290</v>
      </c>
      <c r="AQ243" s="95">
        <v>479</v>
      </c>
      <c r="AR243" s="95" t="s">
        <v>970</v>
      </c>
    </row>
    <row r="244" spans="1:44">
      <c r="A244" s="3" t="str">
        <f t="shared" si="3"/>
        <v>1/16/2012 - 12/3/2012Wharton</v>
      </c>
      <c r="B244" s="95" t="s">
        <v>973</v>
      </c>
      <c r="C244" s="95" t="s">
        <v>274</v>
      </c>
      <c r="D244" s="95">
        <v>53900</v>
      </c>
      <c r="E244" s="95">
        <v>18900</v>
      </c>
      <c r="F244" s="95">
        <v>21600</v>
      </c>
      <c r="G244" s="95">
        <v>24300</v>
      </c>
      <c r="H244" s="95">
        <v>26950</v>
      </c>
      <c r="I244" s="95">
        <v>29150</v>
      </c>
      <c r="J244" s="95">
        <v>31300</v>
      </c>
      <c r="K244" s="95">
        <v>33450</v>
      </c>
      <c r="L244" s="95">
        <v>35600</v>
      </c>
      <c r="M244" s="95">
        <v>22680</v>
      </c>
      <c r="N244" s="95">
        <v>25920</v>
      </c>
      <c r="O244" s="95">
        <v>29160</v>
      </c>
      <c r="P244" s="95">
        <v>32340</v>
      </c>
      <c r="Q244" s="95">
        <v>34980</v>
      </c>
      <c r="R244" s="95">
        <v>37560</v>
      </c>
      <c r="S244" s="95">
        <v>40140</v>
      </c>
      <c r="T244" s="95">
        <v>42720</v>
      </c>
      <c r="U244" s="95" t="s">
        <v>301</v>
      </c>
      <c r="AL244" s="95" t="s">
        <v>972</v>
      </c>
      <c r="AM244" s="95" t="s">
        <v>288</v>
      </c>
      <c r="AN244" s="95">
        <v>0</v>
      </c>
      <c r="AO244" s="95" t="s">
        <v>973</v>
      </c>
      <c r="AP244" s="95" t="s">
        <v>290</v>
      </c>
      <c r="AQ244" s="95">
        <v>481</v>
      </c>
      <c r="AR244" s="95" t="s">
        <v>973</v>
      </c>
    </row>
    <row r="245" spans="1:44">
      <c r="A245" s="3" t="str">
        <f t="shared" si="3"/>
        <v>1/16/2012 - 12/3/2012Wheeler</v>
      </c>
      <c r="B245" s="95" t="s">
        <v>976</v>
      </c>
      <c r="C245" s="95" t="s">
        <v>275</v>
      </c>
      <c r="D245" s="95">
        <v>52200</v>
      </c>
      <c r="E245" s="95">
        <v>18200</v>
      </c>
      <c r="F245" s="95">
        <v>20800</v>
      </c>
      <c r="G245" s="95">
        <v>23400</v>
      </c>
      <c r="H245" s="95">
        <v>26000</v>
      </c>
      <c r="I245" s="95">
        <v>28100</v>
      </c>
      <c r="J245" s="95">
        <v>30200</v>
      </c>
      <c r="K245" s="95">
        <v>32250</v>
      </c>
      <c r="L245" s="95">
        <v>34350</v>
      </c>
      <c r="M245" s="95">
        <v>21840</v>
      </c>
      <c r="N245" s="95">
        <v>24960</v>
      </c>
      <c r="O245" s="95">
        <v>28080</v>
      </c>
      <c r="P245" s="95">
        <v>31200</v>
      </c>
      <c r="Q245" s="95">
        <v>33720</v>
      </c>
      <c r="R245" s="95">
        <v>36240</v>
      </c>
      <c r="S245" s="95">
        <v>38700</v>
      </c>
      <c r="T245" s="95">
        <v>41220</v>
      </c>
      <c r="U245" s="95" t="s">
        <v>286</v>
      </c>
      <c r="V245" s="95">
        <v>18300</v>
      </c>
      <c r="W245" s="95">
        <v>20900</v>
      </c>
      <c r="X245" s="95">
        <v>23500</v>
      </c>
      <c r="Y245" s="95">
        <v>26100</v>
      </c>
      <c r="Z245" s="95">
        <v>28200</v>
      </c>
      <c r="AA245" s="95">
        <v>30300</v>
      </c>
      <c r="AB245" s="95">
        <v>32400</v>
      </c>
      <c r="AC245" s="95">
        <v>34500</v>
      </c>
      <c r="AD245" s="95">
        <v>21960</v>
      </c>
      <c r="AE245" s="95">
        <v>25080</v>
      </c>
      <c r="AF245" s="95">
        <v>28200</v>
      </c>
      <c r="AG245" s="95">
        <v>31320</v>
      </c>
      <c r="AH245" s="95">
        <v>33840</v>
      </c>
      <c r="AI245" s="95">
        <v>36360</v>
      </c>
      <c r="AJ245" s="95">
        <v>38880</v>
      </c>
      <c r="AK245" s="95">
        <v>41400</v>
      </c>
      <c r="AL245" s="95" t="s">
        <v>975</v>
      </c>
      <c r="AM245" s="95" t="s">
        <v>288</v>
      </c>
      <c r="AN245" s="95">
        <v>0</v>
      </c>
      <c r="AO245" s="95" t="s">
        <v>976</v>
      </c>
      <c r="AP245" s="95" t="s">
        <v>290</v>
      </c>
      <c r="AQ245" s="95">
        <v>483</v>
      </c>
      <c r="AR245" s="95" t="s">
        <v>976</v>
      </c>
    </row>
    <row r="246" spans="1:44">
      <c r="A246" s="3" t="str">
        <f t="shared" si="3"/>
        <v>1/16/2012 - 12/3/2012Wichita</v>
      </c>
      <c r="B246" s="95" t="s">
        <v>978</v>
      </c>
      <c r="C246" s="95" t="s">
        <v>94</v>
      </c>
      <c r="D246" s="95">
        <v>55800</v>
      </c>
      <c r="E246" s="95">
        <v>19550</v>
      </c>
      <c r="F246" s="95">
        <v>22350</v>
      </c>
      <c r="G246" s="95">
        <v>25150</v>
      </c>
      <c r="H246" s="95">
        <v>27900</v>
      </c>
      <c r="I246" s="95">
        <v>30150</v>
      </c>
      <c r="J246" s="95">
        <v>32400</v>
      </c>
      <c r="K246" s="95">
        <v>34600</v>
      </c>
      <c r="L246" s="95">
        <v>36850</v>
      </c>
      <c r="M246" s="95">
        <v>23460</v>
      </c>
      <c r="N246" s="95">
        <v>26820</v>
      </c>
      <c r="O246" s="95">
        <v>30180</v>
      </c>
      <c r="P246" s="95">
        <v>33480</v>
      </c>
      <c r="Q246" s="95">
        <v>36180</v>
      </c>
      <c r="R246" s="95">
        <v>38880</v>
      </c>
      <c r="S246" s="95">
        <v>41520</v>
      </c>
      <c r="T246" s="95">
        <v>44220</v>
      </c>
      <c r="U246" s="95" t="s">
        <v>301</v>
      </c>
      <c r="AL246" s="95" t="s">
        <v>977</v>
      </c>
      <c r="AM246" s="95" t="s">
        <v>288</v>
      </c>
      <c r="AN246" s="95">
        <v>1</v>
      </c>
      <c r="AO246" s="95" t="s">
        <v>978</v>
      </c>
      <c r="AP246" s="95" t="s">
        <v>290</v>
      </c>
      <c r="AQ246" s="95">
        <v>485</v>
      </c>
      <c r="AR246" s="95" t="s">
        <v>978</v>
      </c>
    </row>
    <row r="247" spans="1:44">
      <c r="A247" s="3" t="str">
        <f t="shared" si="3"/>
        <v>1/16/2012 - 12/3/2012Wilbarger</v>
      </c>
      <c r="B247" s="95" t="s">
        <v>981</v>
      </c>
      <c r="C247" s="95" t="s">
        <v>276</v>
      </c>
      <c r="D247" s="95">
        <v>46000</v>
      </c>
      <c r="E247" s="95">
        <v>17300</v>
      </c>
      <c r="F247" s="95">
        <v>19750</v>
      </c>
      <c r="G247" s="95">
        <v>22200</v>
      </c>
      <c r="H247" s="95">
        <v>24650</v>
      </c>
      <c r="I247" s="95">
        <v>26650</v>
      </c>
      <c r="J247" s="95">
        <v>28600</v>
      </c>
      <c r="K247" s="95">
        <v>30600</v>
      </c>
      <c r="L247" s="95">
        <v>32550</v>
      </c>
      <c r="M247" s="95">
        <v>20760</v>
      </c>
      <c r="N247" s="95">
        <v>23700</v>
      </c>
      <c r="O247" s="95">
        <v>26640</v>
      </c>
      <c r="P247" s="95">
        <v>29580</v>
      </c>
      <c r="Q247" s="95">
        <v>31980</v>
      </c>
      <c r="R247" s="95">
        <v>34320</v>
      </c>
      <c r="S247" s="95">
        <v>36720</v>
      </c>
      <c r="T247" s="95">
        <v>39060</v>
      </c>
      <c r="U247" s="95" t="s">
        <v>286</v>
      </c>
      <c r="V247" s="95">
        <v>17300</v>
      </c>
      <c r="W247" s="95">
        <v>19800</v>
      </c>
      <c r="X247" s="95">
        <v>22250</v>
      </c>
      <c r="Y247" s="95">
        <v>24700</v>
      </c>
      <c r="Z247" s="95">
        <v>26700</v>
      </c>
      <c r="AA247" s="95">
        <v>28700</v>
      </c>
      <c r="AB247" s="95">
        <v>30650</v>
      </c>
      <c r="AC247" s="95">
        <v>32650</v>
      </c>
      <c r="AD247" s="95">
        <v>20760</v>
      </c>
      <c r="AE247" s="95">
        <v>23760</v>
      </c>
      <c r="AF247" s="95">
        <v>26700</v>
      </c>
      <c r="AG247" s="95">
        <v>29640</v>
      </c>
      <c r="AH247" s="95">
        <v>32040</v>
      </c>
      <c r="AI247" s="95">
        <v>34440</v>
      </c>
      <c r="AJ247" s="95">
        <v>36780</v>
      </c>
      <c r="AK247" s="95">
        <v>39180</v>
      </c>
      <c r="AL247" s="95" t="s">
        <v>980</v>
      </c>
      <c r="AM247" s="95" t="s">
        <v>288</v>
      </c>
      <c r="AN247" s="95">
        <v>0</v>
      </c>
      <c r="AO247" s="95" t="s">
        <v>981</v>
      </c>
      <c r="AP247" s="95" t="s">
        <v>290</v>
      </c>
      <c r="AQ247" s="95">
        <v>487</v>
      </c>
      <c r="AR247" s="95" t="s">
        <v>981</v>
      </c>
    </row>
    <row r="248" spans="1:44">
      <c r="A248" s="3" t="str">
        <f t="shared" si="3"/>
        <v>1/16/2012 - 12/3/2012Willacy</v>
      </c>
      <c r="B248" s="95" t="s">
        <v>984</v>
      </c>
      <c r="C248" s="95" t="s">
        <v>277</v>
      </c>
      <c r="D248" s="95">
        <v>26000</v>
      </c>
      <c r="E248" s="95">
        <v>17300</v>
      </c>
      <c r="F248" s="95">
        <v>19750</v>
      </c>
      <c r="G248" s="95">
        <v>22200</v>
      </c>
      <c r="H248" s="95">
        <v>24650</v>
      </c>
      <c r="I248" s="95">
        <v>26650</v>
      </c>
      <c r="J248" s="95">
        <v>28600</v>
      </c>
      <c r="K248" s="95">
        <v>30600</v>
      </c>
      <c r="L248" s="95">
        <v>32550</v>
      </c>
      <c r="M248" s="95">
        <v>20760</v>
      </c>
      <c r="N248" s="95">
        <v>23700</v>
      </c>
      <c r="O248" s="95">
        <v>26640</v>
      </c>
      <c r="P248" s="95">
        <v>29580</v>
      </c>
      <c r="Q248" s="95">
        <v>31980</v>
      </c>
      <c r="R248" s="95">
        <v>34320</v>
      </c>
      <c r="S248" s="95">
        <v>36720</v>
      </c>
      <c r="T248" s="95">
        <v>39060</v>
      </c>
      <c r="U248" s="95" t="s">
        <v>301</v>
      </c>
      <c r="AL248" s="95" t="s">
        <v>983</v>
      </c>
      <c r="AM248" s="95" t="s">
        <v>288</v>
      </c>
      <c r="AN248" s="95">
        <v>0</v>
      </c>
      <c r="AO248" s="95" t="s">
        <v>984</v>
      </c>
      <c r="AP248" s="95" t="s">
        <v>290</v>
      </c>
      <c r="AQ248" s="95">
        <v>489</v>
      </c>
      <c r="AR248" s="95" t="s">
        <v>984</v>
      </c>
    </row>
    <row r="249" spans="1:44">
      <c r="A249" s="3" t="str">
        <f t="shared" si="3"/>
        <v>1/16/2012 - 12/3/2012Williamson</v>
      </c>
      <c r="B249" s="95" t="s">
        <v>986</v>
      </c>
      <c r="C249" s="95" t="s">
        <v>29</v>
      </c>
      <c r="D249" s="95">
        <v>75900</v>
      </c>
      <c r="E249" s="95">
        <v>26600</v>
      </c>
      <c r="F249" s="95">
        <v>30400</v>
      </c>
      <c r="G249" s="95">
        <v>34200</v>
      </c>
      <c r="H249" s="95">
        <v>37950</v>
      </c>
      <c r="I249" s="95">
        <v>41000</v>
      </c>
      <c r="J249" s="95">
        <v>44050</v>
      </c>
      <c r="K249" s="95">
        <v>47100</v>
      </c>
      <c r="L249" s="95">
        <v>50100</v>
      </c>
      <c r="M249" s="95">
        <v>31920</v>
      </c>
      <c r="N249" s="95">
        <v>36480</v>
      </c>
      <c r="O249" s="95">
        <v>41040</v>
      </c>
      <c r="P249" s="95">
        <v>45540</v>
      </c>
      <c r="Q249" s="95">
        <v>49200</v>
      </c>
      <c r="R249" s="95">
        <v>52860</v>
      </c>
      <c r="S249" s="95">
        <v>56520</v>
      </c>
      <c r="T249" s="95">
        <v>60120</v>
      </c>
      <c r="U249" s="95" t="s">
        <v>286</v>
      </c>
      <c r="V249" s="95">
        <v>27350</v>
      </c>
      <c r="W249" s="95">
        <v>31250</v>
      </c>
      <c r="X249" s="95">
        <v>35150</v>
      </c>
      <c r="Y249" s="95">
        <v>39050</v>
      </c>
      <c r="Z249" s="95">
        <v>42200</v>
      </c>
      <c r="AA249" s="95">
        <v>45300</v>
      </c>
      <c r="AB249" s="95">
        <v>48450</v>
      </c>
      <c r="AC249" s="95">
        <v>51550</v>
      </c>
      <c r="AD249" s="95">
        <v>32820</v>
      </c>
      <c r="AE249" s="95">
        <v>37500</v>
      </c>
      <c r="AF249" s="95">
        <v>42180</v>
      </c>
      <c r="AG249" s="95">
        <v>46860</v>
      </c>
      <c r="AH249" s="95">
        <v>50640</v>
      </c>
      <c r="AI249" s="95">
        <v>54360</v>
      </c>
      <c r="AJ249" s="95">
        <v>58140</v>
      </c>
      <c r="AK249" s="95">
        <v>61860</v>
      </c>
      <c r="AL249" s="95" t="s">
        <v>985</v>
      </c>
      <c r="AM249" s="95" t="s">
        <v>288</v>
      </c>
      <c r="AN249" s="95">
        <v>1</v>
      </c>
      <c r="AO249" s="95" t="s">
        <v>986</v>
      </c>
      <c r="AP249" s="95" t="s">
        <v>290</v>
      </c>
      <c r="AQ249" s="95">
        <v>491</v>
      </c>
      <c r="AR249" s="95" t="s">
        <v>986</v>
      </c>
    </row>
    <row r="250" spans="1:44">
      <c r="A250" s="3" t="str">
        <f t="shared" si="3"/>
        <v>1/16/2012 - 12/3/2012Wilson</v>
      </c>
      <c r="B250" s="95" t="s">
        <v>988</v>
      </c>
      <c r="C250" s="95" t="s">
        <v>82</v>
      </c>
      <c r="D250" s="95">
        <v>60800</v>
      </c>
      <c r="E250" s="95">
        <v>21300</v>
      </c>
      <c r="F250" s="95">
        <v>24350</v>
      </c>
      <c r="G250" s="95">
        <v>27400</v>
      </c>
      <c r="H250" s="95">
        <v>30400</v>
      </c>
      <c r="I250" s="95">
        <v>32850</v>
      </c>
      <c r="J250" s="95">
        <v>35300</v>
      </c>
      <c r="K250" s="95">
        <v>37700</v>
      </c>
      <c r="L250" s="95">
        <v>40150</v>
      </c>
      <c r="M250" s="95">
        <v>25560</v>
      </c>
      <c r="N250" s="95">
        <v>29220</v>
      </c>
      <c r="O250" s="95">
        <v>32880</v>
      </c>
      <c r="P250" s="95">
        <v>36480</v>
      </c>
      <c r="Q250" s="95">
        <v>39420</v>
      </c>
      <c r="R250" s="95">
        <v>42360</v>
      </c>
      <c r="S250" s="95">
        <v>45240</v>
      </c>
      <c r="T250" s="95">
        <v>48180</v>
      </c>
      <c r="U250" s="95" t="s">
        <v>301</v>
      </c>
      <c r="AL250" s="95" t="s">
        <v>987</v>
      </c>
      <c r="AM250" s="95" t="s">
        <v>288</v>
      </c>
      <c r="AN250" s="95">
        <v>1</v>
      </c>
      <c r="AO250" s="95" t="s">
        <v>988</v>
      </c>
      <c r="AP250" s="95" t="s">
        <v>290</v>
      </c>
      <c r="AQ250" s="95">
        <v>493</v>
      </c>
      <c r="AR250" s="95" t="s">
        <v>988</v>
      </c>
    </row>
    <row r="251" spans="1:44">
      <c r="A251" s="3" t="str">
        <f t="shared" si="3"/>
        <v>1/16/2012 - 12/3/2012Winkler</v>
      </c>
      <c r="B251" s="95" t="s">
        <v>991</v>
      </c>
      <c r="C251" s="95" t="s">
        <v>278</v>
      </c>
      <c r="D251" s="95">
        <v>48000</v>
      </c>
      <c r="E251" s="95">
        <v>17300</v>
      </c>
      <c r="F251" s="95">
        <v>19750</v>
      </c>
      <c r="G251" s="95">
        <v>22200</v>
      </c>
      <c r="H251" s="95">
        <v>24650</v>
      </c>
      <c r="I251" s="95">
        <v>26650</v>
      </c>
      <c r="J251" s="95">
        <v>28600</v>
      </c>
      <c r="K251" s="95">
        <v>30600</v>
      </c>
      <c r="L251" s="95">
        <v>32550</v>
      </c>
      <c r="M251" s="95">
        <v>20760</v>
      </c>
      <c r="N251" s="95">
        <v>23700</v>
      </c>
      <c r="O251" s="95">
        <v>26640</v>
      </c>
      <c r="P251" s="95">
        <v>29580</v>
      </c>
      <c r="Q251" s="95">
        <v>31980</v>
      </c>
      <c r="R251" s="95">
        <v>34320</v>
      </c>
      <c r="S251" s="95">
        <v>36720</v>
      </c>
      <c r="T251" s="95">
        <v>39060</v>
      </c>
      <c r="U251" s="95" t="s">
        <v>301</v>
      </c>
      <c r="AL251" s="95" t="s">
        <v>990</v>
      </c>
      <c r="AM251" s="95" t="s">
        <v>288</v>
      </c>
      <c r="AN251" s="95">
        <v>0</v>
      </c>
      <c r="AO251" s="95" t="s">
        <v>991</v>
      </c>
      <c r="AP251" s="95" t="s">
        <v>290</v>
      </c>
      <c r="AQ251" s="95">
        <v>495</v>
      </c>
      <c r="AR251" s="95" t="s">
        <v>991</v>
      </c>
    </row>
    <row r="252" spans="1:44">
      <c r="A252" s="3" t="str">
        <f t="shared" si="3"/>
        <v>1/16/2012 - 12/3/2012Wise</v>
      </c>
      <c r="B252" s="95" t="s">
        <v>994</v>
      </c>
      <c r="C252" s="95" t="s">
        <v>279</v>
      </c>
      <c r="D252" s="95">
        <v>67200</v>
      </c>
      <c r="E252" s="95">
        <v>23550</v>
      </c>
      <c r="F252" s="95">
        <v>26900</v>
      </c>
      <c r="G252" s="95">
        <v>30250</v>
      </c>
      <c r="H252" s="95">
        <v>33600</v>
      </c>
      <c r="I252" s="95">
        <v>36300</v>
      </c>
      <c r="J252" s="95">
        <v>39000</v>
      </c>
      <c r="K252" s="95">
        <v>41700</v>
      </c>
      <c r="L252" s="95">
        <v>44400</v>
      </c>
      <c r="M252" s="95">
        <v>28260</v>
      </c>
      <c r="N252" s="95">
        <v>32280</v>
      </c>
      <c r="O252" s="95">
        <v>36300</v>
      </c>
      <c r="P252" s="95">
        <v>40320</v>
      </c>
      <c r="Q252" s="95">
        <v>43560</v>
      </c>
      <c r="R252" s="95">
        <v>46800</v>
      </c>
      <c r="S252" s="95">
        <v>50040</v>
      </c>
      <c r="T252" s="95">
        <v>53280</v>
      </c>
      <c r="U252" s="95" t="s">
        <v>301</v>
      </c>
      <c r="AL252" s="95" t="s">
        <v>993</v>
      </c>
      <c r="AM252" s="95" t="s">
        <v>288</v>
      </c>
      <c r="AN252" s="95">
        <v>1</v>
      </c>
      <c r="AO252" s="95" t="s">
        <v>994</v>
      </c>
      <c r="AP252" s="95" t="s">
        <v>290</v>
      </c>
      <c r="AQ252" s="95">
        <v>497</v>
      </c>
      <c r="AR252" s="95" t="s">
        <v>994</v>
      </c>
    </row>
    <row r="253" spans="1:44">
      <c r="A253" s="3" t="str">
        <f t="shared" si="3"/>
        <v>1/16/2012 - 12/3/2012Wood</v>
      </c>
      <c r="B253" s="95" t="s">
        <v>997</v>
      </c>
      <c r="C253" s="95" t="s">
        <v>280</v>
      </c>
      <c r="D253" s="95">
        <v>52300</v>
      </c>
      <c r="E253" s="95">
        <v>18350</v>
      </c>
      <c r="F253" s="95">
        <v>20950</v>
      </c>
      <c r="G253" s="95">
        <v>23550</v>
      </c>
      <c r="H253" s="95">
        <v>26150</v>
      </c>
      <c r="I253" s="95">
        <v>28250</v>
      </c>
      <c r="J253" s="95">
        <v>30350</v>
      </c>
      <c r="K253" s="95">
        <v>32450</v>
      </c>
      <c r="L253" s="95">
        <v>34550</v>
      </c>
      <c r="M253" s="95">
        <v>22020</v>
      </c>
      <c r="N253" s="95">
        <v>25140</v>
      </c>
      <c r="O253" s="95">
        <v>28260</v>
      </c>
      <c r="P253" s="95">
        <v>31380</v>
      </c>
      <c r="Q253" s="95">
        <v>33900</v>
      </c>
      <c r="R253" s="95">
        <v>36420</v>
      </c>
      <c r="S253" s="95">
        <v>38940</v>
      </c>
      <c r="T253" s="95">
        <v>41460</v>
      </c>
      <c r="U253" s="95" t="s">
        <v>301</v>
      </c>
      <c r="AL253" s="95" t="s">
        <v>996</v>
      </c>
      <c r="AM253" s="95" t="s">
        <v>288</v>
      </c>
      <c r="AN253" s="95">
        <v>0</v>
      </c>
      <c r="AO253" s="95" t="s">
        <v>997</v>
      </c>
      <c r="AP253" s="95" t="s">
        <v>290</v>
      </c>
      <c r="AQ253" s="95">
        <v>499</v>
      </c>
      <c r="AR253" s="95" t="s">
        <v>997</v>
      </c>
    </row>
    <row r="254" spans="1:44">
      <c r="A254" s="3" t="str">
        <f t="shared" si="3"/>
        <v>1/16/2012 - 12/3/2012Yoakum</v>
      </c>
      <c r="B254" s="95" t="s">
        <v>1000</v>
      </c>
      <c r="C254" s="95" t="s">
        <v>281</v>
      </c>
      <c r="D254" s="95">
        <v>54300</v>
      </c>
      <c r="E254" s="95">
        <v>18100</v>
      </c>
      <c r="F254" s="95">
        <v>20650</v>
      </c>
      <c r="G254" s="95">
        <v>23250</v>
      </c>
      <c r="H254" s="95">
        <v>25800</v>
      </c>
      <c r="I254" s="95">
        <v>27900</v>
      </c>
      <c r="J254" s="95">
        <v>29950</v>
      </c>
      <c r="K254" s="95">
        <v>32000</v>
      </c>
      <c r="L254" s="95">
        <v>34100</v>
      </c>
      <c r="M254" s="95">
        <v>21720</v>
      </c>
      <c r="N254" s="95">
        <v>24780</v>
      </c>
      <c r="O254" s="95">
        <v>27900</v>
      </c>
      <c r="P254" s="95">
        <v>30960</v>
      </c>
      <c r="Q254" s="95">
        <v>33480</v>
      </c>
      <c r="R254" s="95">
        <v>35940</v>
      </c>
      <c r="S254" s="95">
        <v>38400</v>
      </c>
      <c r="T254" s="95">
        <v>40920</v>
      </c>
      <c r="U254" s="95" t="s">
        <v>286</v>
      </c>
      <c r="V254" s="95">
        <v>19050</v>
      </c>
      <c r="W254" s="95">
        <v>21750</v>
      </c>
      <c r="X254" s="95">
        <v>24450</v>
      </c>
      <c r="Y254" s="95">
        <v>27150</v>
      </c>
      <c r="Z254" s="95">
        <v>29350</v>
      </c>
      <c r="AA254" s="95">
        <v>31500</v>
      </c>
      <c r="AB254" s="95">
        <v>33700</v>
      </c>
      <c r="AC254" s="95">
        <v>35850</v>
      </c>
      <c r="AD254" s="95">
        <v>22860</v>
      </c>
      <c r="AE254" s="95">
        <v>26100</v>
      </c>
      <c r="AF254" s="95">
        <v>29340</v>
      </c>
      <c r="AG254" s="95">
        <v>32580</v>
      </c>
      <c r="AH254" s="95">
        <v>35220</v>
      </c>
      <c r="AI254" s="95">
        <v>37800</v>
      </c>
      <c r="AJ254" s="95">
        <v>40440</v>
      </c>
      <c r="AK254" s="95">
        <v>43020</v>
      </c>
      <c r="AL254" s="95" t="s">
        <v>999</v>
      </c>
      <c r="AM254" s="95" t="s">
        <v>288</v>
      </c>
      <c r="AN254" s="95">
        <v>0</v>
      </c>
      <c r="AO254" s="95" t="s">
        <v>1000</v>
      </c>
      <c r="AP254" s="95" t="s">
        <v>290</v>
      </c>
      <c r="AQ254" s="95">
        <v>501</v>
      </c>
      <c r="AR254" s="95" t="s">
        <v>1000</v>
      </c>
    </row>
    <row r="255" spans="1:44">
      <c r="A255" s="3" t="str">
        <f t="shared" si="3"/>
        <v>1/16/2012 - 12/3/2012Young</v>
      </c>
      <c r="B255" s="95" t="s">
        <v>1003</v>
      </c>
      <c r="C255" s="95" t="s">
        <v>282</v>
      </c>
      <c r="D255" s="95">
        <v>50500</v>
      </c>
      <c r="E255" s="95">
        <v>17700</v>
      </c>
      <c r="F255" s="95">
        <v>20200</v>
      </c>
      <c r="G255" s="95">
        <v>22750</v>
      </c>
      <c r="H255" s="95">
        <v>25250</v>
      </c>
      <c r="I255" s="95">
        <v>27300</v>
      </c>
      <c r="J255" s="95">
        <v>29300</v>
      </c>
      <c r="K255" s="95">
        <v>31350</v>
      </c>
      <c r="L255" s="95">
        <v>33350</v>
      </c>
      <c r="M255" s="95">
        <v>21240</v>
      </c>
      <c r="N255" s="95">
        <v>24240</v>
      </c>
      <c r="O255" s="95">
        <v>27300</v>
      </c>
      <c r="P255" s="95">
        <v>30300</v>
      </c>
      <c r="Q255" s="95">
        <v>32760</v>
      </c>
      <c r="R255" s="95">
        <v>35160</v>
      </c>
      <c r="S255" s="95">
        <v>37620</v>
      </c>
      <c r="T255" s="95">
        <v>40020</v>
      </c>
      <c r="U255" s="95" t="s">
        <v>301</v>
      </c>
      <c r="AL255" s="95" t="s">
        <v>1002</v>
      </c>
      <c r="AM255" s="95" t="s">
        <v>288</v>
      </c>
      <c r="AN255" s="95">
        <v>0</v>
      </c>
      <c r="AO255" s="95" t="s">
        <v>1003</v>
      </c>
      <c r="AP255" s="95" t="s">
        <v>290</v>
      </c>
      <c r="AQ255" s="95">
        <v>503</v>
      </c>
      <c r="AR255" s="95" t="s">
        <v>1003</v>
      </c>
    </row>
    <row r="256" spans="1:44">
      <c r="A256" s="3" t="str">
        <f t="shared" si="3"/>
        <v>1/16/2012 - 12/3/2012Zapata</v>
      </c>
      <c r="B256" s="95" t="s">
        <v>1006</v>
      </c>
      <c r="C256" s="95" t="s">
        <v>283</v>
      </c>
      <c r="D256" s="95">
        <v>23500</v>
      </c>
      <c r="E256" s="95">
        <v>17300</v>
      </c>
      <c r="F256" s="95">
        <v>19750</v>
      </c>
      <c r="G256" s="95">
        <v>22200</v>
      </c>
      <c r="H256" s="95">
        <v>24650</v>
      </c>
      <c r="I256" s="95">
        <v>26650</v>
      </c>
      <c r="J256" s="95">
        <v>28600</v>
      </c>
      <c r="K256" s="95">
        <v>30600</v>
      </c>
      <c r="L256" s="95">
        <v>32550</v>
      </c>
      <c r="M256" s="95">
        <v>20760</v>
      </c>
      <c r="N256" s="95">
        <v>23700</v>
      </c>
      <c r="O256" s="95">
        <v>26640</v>
      </c>
      <c r="P256" s="95">
        <v>29580</v>
      </c>
      <c r="Q256" s="95">
        <v>31980</v>
      </c>
      <c r="R256" s="95">
        <v>34320</v>
      </c>
      <c r="S256" s="95">
        <v>36720</v>
      </c>
      <c r="T256" s="95">
        <v>39060</v>
      </c>
      <c r="U256" s="95" t="s">
        <v>301</v>
      </c>
      <c r="AL256" s="95" t="s">
        <v>1005</v>
      </c>
      <c r="AM256" s="95" t="s">
        <v>288</v>
      </c>
      <c r="AN256" s="95">
        <v>0</v>
      </c>
      <c r="AO256" s="95" t="s">
        <v>1006</v>
      </c>
      <c r="AP256" s="95" t="s">
        <v>290</v>
      </c>
      <c r="AQ256" s="95">
        <v>505</v>
      </c>
      <c r="AR256" s="95" t="s">
        <v>1006</v>
      </c>
    </row>
    <row r="257" spans="1:44">
      <c r="A257" s="3" t="str">
        <f t="shared" si="3"/>
        <v>1/16/2012 - 12/3/2012Zavala</v>
      </c>
      <c r="B257" s="95" t="s">
        <v>1009</v>
      </c>
      <c r="C257" s="95" t="s">
        <v>284</v>
      </c>
      <c r="D257" s="95">
        <v>26000</v>
      </c>
      <c r="E257" s="95">
        <v>17300</v>
      </c>
      <c r="F257" s="95">
        <v>19750</v>
      </c>
      <c r="G257" s="95">
        <v>22200</v>
      </c>
      <c r="H257" s="95">
        <v>24650</v>
      </c>
      <c r="I257" s="95">
        <v>26650</v>
      </c>
      <c r="J257" s="95">
        <v>28600</v>
      </c>
      <c r="K257" s="95">
        <v>30600</v>
      </c>
      <c r="L257" s="95">
        <v>32550</v>
      </c>
      <c r="M257" s="95">
        <v>20760</v>
      </c>
      <c r="N257" s="95">
        <v>23700</v>
      </c>
      <c r="O257" s="95">
        <v>26640</v>
      </c>
      <c r="P257" s="95">
        <v>29580</v>
      </c>
      <c r="Q257" s="95">
        <v>31980</v>
      </c>
      <c r="R257" s="95">
        <v>34320</v>
      </c>
      <c r="S257" s="95">
        <v>36720</v>
      </c>
      <c r="T257" s="95">
        <v>39060</v>
      </c>
      <c r="U257" s="95" t="s">
        <v>301</v>
      </c>
      <c r="AL257" s="95" t="s">
        <v>1008</v>
      </c>
      <c r="AM257" s="95" t="s">
        <v>288</v>
      </c>
      <c r="AN257" s="95">
        <v>0</v>
      </c>
      <c r="AO257" s="95" t="s">
        <v>1009</v>
      </c>
      <c r="AP257" s="95" t="s">
        <v>290</v>
      </c>
      <c r="AQ257" s="95">
        <v>507</v>
      </c>
      <c r="AR257" s="95"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RowHeight="15"/>
  <cols>
    <col min="1" max="1" width="29.5703125" style="184" customWidth="1"/>
    <col min="2" max="3" width="41" style="184" customWidth="1"/>
    <col min="4" max="16384" width="9.140625" style="184"/>
  </cols>
  <sheetData>
    <row r="1" spans="1:45">
      <c r="A1" s="184">
        <v>1</v>
      </c>
      <c r="B1" s="184">
        <v>2</v>
      </c>
      <c r="C1" s="184">
        <v>3</v>
      </c>
      <c r="D1" s="184">
        <v>4</v>
      </c>
      <c r="E1" s="184">
        <v>5</v>
      </c>
      <c r="F1" s="184">
        <v>6</v>
      </c>
      <c r="G1" s="184">
        <v>7</v>
      </c>
      <c r="H1" s="184">
        <v>8</v>
      </c>
      <c r="I1" s="184">
        <v>9</v>
      </c>
      <c r="J1" s="184">
        <v>10</v>
      </c>
      <c r="K1" s="184">
        <v>11</v>
      </c>
      <c r="L1" s="184">
        <v>12</v>
      </c>
      <c r="M1" s="184">
        <v>13</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c r="B2" s="184" t="str">
        <f>+'Income-Rent Tool'!AU19</f>
        <v>1/18/2013 - 12/17/2013</v>
      </c>
    </row>
    <row r="3" spans="1:45">
      <c r="B3" s="163" t="s">
        <v>1065</v>
      </c>
      <c r="C3" s="163" t="s">
        <v>2065</v>
      </c>
      <c r="D3" s="163" t="s">
        <v>2066</v>
      </c>
      <c r="E3" s="163" t="s">
        <v>2067</v>
      </c>
      <c r="F3" s="163" t="s">
        <v>2068</v>
      </c>
      <c r="G3" s="163" t="s">
        <v>2069</v>
      </c>
      <c r="H3" s="163" t="s">
        <v>2070</v>
      </c>
      <c r="I3" s="163" t="s">
        <v>2071</v>
      </c>
      <c r="J3" s="163" t="s">
        <v>2072</v>
      </c>
      <c r="K3" s="163" t="s">
        <v>2073</v>
      </c>
      <c r="L3" s="163" t="s">
        <v>2074</v>
      </c>
      <c r="M3" s="163" t="s">
        <v>2075</v>
      </c>
      <c r="N3" s="163" t="s">
        <v>2076</v>
      </c>
      <c r="O3" s="163" t="s">
        <v>2077</v>
      </c>
      <c r="P3" s="163" t="s">
        <v>2078</v>
      </c>
      <c r="Q3" s="163" t="s">
        <v>2079</v>
      </c>
      <c r="R3" s="163" t="s">
        <v>2080</v>
      </c>
      <c r="S3" s="163" t="s">
        <v>2081</v>
      </c>
      <c r="T3" s="163" t="s">
        <v>2082</v>
      </c>
      <c r="U3" s="163" t="s">
        <v>2083</v>
      </c>
      <c r="V3" s="163" t="s">
        <v>2084</v>
      </c>
      <c r="W3" s="163" t="s">
        <v>2085</v>
      </c>
      <c r="X3" s="163" t="s">
        <v>2086</v>
      </c>
      <c r="Y3" s="163" t="s">
        <v>2087</v>
      </c>
      <c r="Z3" s="163" t="s">
        <v>2088</v>
      </c>
      <c r="AA3" s="163" t="s">
        <v>2089</v>
      </c>
      <c r="AB3" s="163" t="s">
        <v>2090</v>
      </c>
      <c r="AC3" s="163" t="s">
        <v>2091</v>
      </c>
      <c r="AD3" s="163" t="s">
        <v>2092</v>
      </c>
      <c r="AE3" s="163" t="s">
        <v>2093</v>
      </c>
      <c r="AF3" s="163" t="s">
        <v>2094</v>
      </c>
      <c r="AG3" s="163" t="s">
        <v>2095</v>
      </c>
      <c r="AH3" s="163" t="s">
        <v>2096</v>
      </c>
      <c r="AI3" s="163" t="s">
        <v>2097</v>
      </c>
      <c r="AJ3" s="163" t="s">
        <v>2098</v>
      </c>
      <c r="AK3" s="163" t="s">
        <v>2099</v>
      </c>
      <c r="AL3" s="163" t="s">
        <v>2100</v>
      </c>
      <c r="AM3" s="163" t="s">
        <v>2101</v>
      </c>
      <c r="AN3" s="163" t="s">
        <v>1060</v>
      </c>
      <c r="AO3" s="163" t="s">
        <v>1061</v>
      </c>
      <c r="AP3" s="163" t="s">
        <v>1062</v>
      </c>
      <c r="AQ3" s="163" t="s">
        <v>1063</v>
      </c>
      <c r="AR3" s="163" t="s">
        <v>1064</v>
      </c>
      <c r="AS3" s="163" t="s">
        <v>1065</v>
      </c>
    </row>
    <row r="4" spans="1:45">
      <c r="A4" s="184" t="str">
        <f>CONCATENATE($B$2,C4)</f>
        <v>1/18/2013 - 12/17/2013Anderson</v>
      </c>
      <c r="B4" s="163" t="s">
        <v>289</v>
      </c>
      <c r="C4" s="162" t="s">
        <v>95</v>
      </c>
      <c r="D4" s="168">
        <v>55500</v>
      </c>
      <c r="E4" s="168">
        <v>19400</v>
      </c>
      <c r="F4" s="168">
        <v>22200</v>
      </c>
      <c r="G4" s="168">
        <v>24950</v>
      </c>
      <c r="H4" s="168">
        <v>27700</v>
      </c>
      <c r="I4" s="168">
        <v>29950</v>
      </c>
      <c r="J4" s="168">
        <v>32150</v>
      </c>
      <c r="K4" s="168">
        <v>34350</v>
      </c>
      <c r="L4" s="168">
        <v>36600</v>
      </c>
      <c r="M4" s="168">
        <v>23280</v>
      </c>
      <c r="N4" s="168">
        <v>26640</v>
      </c>
      <c r="O4" s="168">
        <v>29940</v>
      </c>
      <c r="P4" s="168">
        <v>33240</v>
      </c>
      <c r="Q4" s="168">
        <v>35940</v>
      </c>
      <c r="R4" s="168">
        <v>38580</v>
      </c>
      <c r="S4" s="168">
        <v>41220</v>
      </c>
      <c r="T4" s="168">
        <v>43920</v>
      </c>
      <c r="U4" s="168" t="s">
        <v>286</v>
      </c>
      <c r="V4" s="168">
        <v>19450</v>
      </c>
      <c r="W4" s="168">
        <v>22200</v>
      </c>
      <c r="X4" s="168">
        <v>25000</v>
      </c>
      <c r="Y4" s="168">
        <v>27750</v>
      </c>
      <c r="Z4" s="168">
        <v>30000</v>
      </c>
      <c r="AA4" s="168">
        <v>32200</v>
      </c>
      <c r="AB4" s="168">
        <v>34450</v>
      </c>
      <c r="AC4" s="168">
        <v>36650</v>
      </c>
      <c r="AD4" s="168">
        <v>23340</v>
      </c>
      <c r="AE4" s="168">
        <v>26640</v>
      </c>
      <c r="AF4" s="168">
        <v>30000</v>
      </c>
      <c r="AG4" s="168">
        <v>33300</v>
      </c>
      <c r="AH4" s="168">
        <v>36000</v>
      </c>
      <c r="AI4" s="168">
        <v>38640</v>
      </c>
      <c r="AJ4" s="168">
        <v>41340</v>
      </c>
      <c r="AK4" s="168">
        <v>43980</v>
      </c>
      <c r="AL4" s="163" t="s">
        <v>287</v>
      </c>
      <c r="AM4" s="163" t="s">
        <v>287</v>
      </c>
      <c r="AN4" s="163" t="s">
        <v>288</v>
      </c>
      <c r="AO4" s="163">
        <v>0</v>
      </c>
      <c r="AP4" s="163" t="s">
        <v>289</v>
      </c>
      <c r="AQ4" s="163" t="s">
        <v>290</v>
      </c>
      <c r="AR4" s="163">
        <v>1</v>
      </c>
      <c r="AS4" s="163" t="s">
        <v>289</v>
      </c>
    </row>
    <row r="5" spans="1:45">
      <c r="A5" s="184" t="str">
        <f t="shared" ref="A5:A68" si="0">CONCATENATE($B$2,C5)</f>
        <v>1/18/2013 - 12/17/2013Andrews</v>
      </c>
      <c r="B5" s="163" t="s">
        <v>293</v>
      </c>
      <c r="C5" s="162" t="s">
        <v>96</v>
      </c>
      <c r="D5" s="168">
        <v>59400</v>
      </c>
      <c r="E5" s="168">
        <v>19150</v>
      </c>
      <c r="F5" s="168">
        <v>21850</v>
      </c>
      <c r="G5" s="168">
        <v>24600</v>
      </c>
      <c r="H5" s="168">
        <v>27300</v>
      </c>
      <c r="I5" s="168">
        <v>29500</v>
      </c>
      <c r="J5" s="168">
        <v>31700</v>
      </c>
      <c r="K5" s="168">
        <v>33900</v>
      </c>
      <c r="L5" s="168">
        <v>36050</v>
      </c>
      <c r="M5" s="168">
        <v>22980</v>
      </c>
      <c r="N5" s="168">
        <v>26220</v>
      </c>
      <c r="O5" s="168">
        <v>29520</v>
      </c>
      <c r="P5" s="168">
        <v>32760</v>
      </c>
      <c r="Q5" s="168">
        <v>35400</v>
      </c>
      <c r="R5" s="168">
        <v>38040</v>
      </c>
      <c r="S5" s="168">
        <v>40680</v>
      </c>
      <c r="T5" s="168">
        <v>43260</v>
      </c>
      <c r="U5" s="168" t="s">
        <v>286</v>
      </c>
      <c r="V5" s="168">
        <v>21300</v>
      </c>
      <c r="W5" s="168">
        <v>24350</v>
      </c>
      <c r="X5" s="168">
        <v>27400</v>
      </c>
      <c r="Y5" s="168">
        <v>30400</v>
      </c>
      <c r="Z5" s="168">
        <v>32850</v>
      </c>
      <c r="AA5" s="168">
        <v>35300</v>
      </c>
      <c r="AB5" s="168">
        <v>37700</v>
      </c>
      <c r="AC5" s="168">
        <v>40150</v>
      </c>
      <c r="AD5" s="168">
        <v>25560</v>
      </c>
      <c r="AE5" s="168">
        <v>29220</v>
      </c>
      <c r="AF5" s="168">
        <v>32880</v>
      </c>
      <c r="AG5" s="168">
        <v>36480</v>
      </c>
      <c r="AH5" s="168">
        <v>39420</v>
      </c>
      <c r="AI5" s="168">
        <v>42360</v>
      </c>
      <c r="AJ5" s="168">
        <v>45240</v>
      </c>
      <c r="AK5" s="168">
        <v>48180</v>
      </c>
      <c r="AL5" s="163" t="s">
        <v>292</v>
      </c>
      <c r="AM5" s="163" t="s">
        <v>292</v>
      </c>
      <c r="AN5" s="163" t="s">
        <v>288</v>
      </c>
      <c r="AO5" s="163">
        <v>0</v>
      </c>
      <c r="AP5" s="163" t="s">
        <v>293</v>
      </c>
      <c r="AQ5" s="163" t="s">
        <v>290</v>
      </c>
      <c r="AR5" s="163">
        <v>3</v>
      </c>
      <c r="AS5" s="163" t="s">
        <v>293</v>
      </c>
    </row>
    <row r="6" spans="1:45">
      <c r="A6" s="184" t="str">
        <f t="shared" si="0"/>
        <v>1/18/2013 - 12/17/2013Angelina</v>
      </c>
      <c r="B6" s="163" t="s">
        <v>296</v>
      </c>
      <c r="C6" s="162" t="s">
        <v>97</v>
      </c>
      <c r="D6" s="168">
        <v>48600</v>
      </c>
      <c r="E6" s="168">
        <v>17700</v>
      </c>
      <c r="F6" s="168">
        <v>20200</v>
      </c>
      <c r="G6" s="168">
        <v>22750</v>
      </c>
      <c r="H6" s="168">
        <v>25250</v>
      </c>
      <c r="I6" s="168">
        <v>27300</v>
      </c>
      <c r="J6" s="168">
        <v>29300</v>
      </c>
      <c r="K6" s="168">
        <v>31350</v>
      </c>
      <c r="L6" s="168">
        <v>33350</v>
      </c>
      <c r="M6" s="168">
        <v>21240</v>
      </c>
      <c r="N6" s="168">
        <v>24240</v>
      </c>
      <c r="O6" s="168">
        <v>27300</v>
      </c>
      <c r="P6" s="168">
        <v>30300</v>
      </c>
      <c r="Q6" s="168">
        <v>32760</v>
      </c>
      <c r="R6" s="168">
        <v>35160</v>
      </c>
      <c r="S6" s="168">
        <v>37620</v>
      </c>
      <c r="T6" s="168">
        <v>40020</v>
      </c>
      <c r="U6" s="168" t="s">
        <v>301</v>
      </c>
      <c r="V6" s="59"/>
      <c r="W6" s="59"/>
      <c r="X6" s="59"/>
      <c r="Y6" s="59"/>
      <c r="Z6" s="59"/>
      <c r="AA6" s="59"/>
      <c r="AB6" s="59"/>
      <c r="AC6" s="59"/>
      <c r="AD6" s="59"/>
      <c r="AE6" s="59"/>
      <c r="AF6" s="59"/>
      <c r="AG6" s="59"/>
      <c r="AH6" s="59"/>
      <c r="AI6" s="59"/>
      <c r="AJ6" s="59"/>
      <c r="AK6" s="59"/>
      <c r="AL6" s="163" t="s">
        <v>295</v>
      </c>
      <c r="AM6" s="163" t="s">
        <v>295</v>
      </c>
      <c r="AN6" s="163" t="s">
        <v>288</v>
      </c>
      <c r="AO6" s="163">
        <v>0</v>
      </c>
      <c r="AP6" s="163" t="s">
        <v>296</v>
      </c>
      <c r="AQ6" s="163" t="s">
        <v>290</v>
      </c>
      <c r="AR6" s="163">
        <v>5</v>
      </c>
      <c r="AS6" s="163" t="s">
        <v>296</v>
      </c>
    </row>
    <row r="7" spans="1:45">
      <c r="A7" s="184" t="str">
        <f t="shared" si="0"/>
        <v>1/18/2013 - 12/17/2013Aransas</v>
      </c>
      <c r="B7" s="163" t="s">
        <v>299</v>
      </c>
      <c r="C7" s="162" t="s">
        <v>98</v>
      </c>
      <c r="D7" s="168">
        <v>54300</v>
      </c>
      <c r="E7" s="168">
        <v>18800</v>
      </c>
      <c r="F7" s="168">
        <v>21500</v>
      </c>
      <c r="G7" s="168">
        <v>24200</v>
      </c>
      <c r="H7" s="168">
        <v>26850</v>
      </c>
      <c r="I7" s="168">
        <v>29000</v>
      </c>
      <c r="J7" s="168">
        <v>31150</v>
      </c>
      <c r="K7" s="168">
        <v>33300</v>
      </c>
      <c r="L7" s="168">
        <v>35450</v>
      </c>
      <c r="M7" s="168">
        <v>22560</v>
      </c>
      <c r="N7" s="168">
        <v>25800</v>
      </c>
      <c r="O7" s="168">
        <v>29040</v>
      </c>
      <c r="P7" s="168">
        <v>32220</v>
      </c>
      <c r="Q7" s="168">
        <v>34800</v>
      </c>
      <c r="R7" s="168">
        <v>37380</v>
      </c>
      <c r="S7" s="168">
        <v>39960</v>
      </c>
      <c r="T7" s="168">
        <v>42540</v>
      </c>
      <c r="U7" s="168" t="s">
        <v>286</v>
      </c>
      <c r="V7" s="168">
        <v>19900</v>
      </c>
      <c r="W7" s="168">
        <v>22750</v>
      </c>
      <c r="X7" s="168">
        <v>25600</v>
      </c>
      <c r="Y7" s="168">
        <v>28400</v>
      </c>
      <c r="Z7" s="168">
        <v>30700</v>
      </c>
      <c r="AA7" s="168">
        <v>32950</v>
      </c>
      <c r="AB7" s="168">
        <v>35250</v>
      </c>
      <c r="AC7" s="168">
        <v>37500</v>
      </c>
      <c r="AD7" s="168">
        <v>23880</v>
      </c>
      <c r="AE7" s="168">
        <v>27300</v>
      </c>
      <c r="AF7" s="168">
        <v>30720</v>
      </c>
      <c r="AG7" s="168">
        <v>34080</v>
      </c>
      <c r="AH7" s="168">
        <v>36840</v>
      </c>
      <c r="AI7" s="168">
        <v>39540</v>
      </c>
      <c r="AJ7" s="168">
        <v>42300</v>
      </c>
      <c r="AK7" s="168">
        <v>45000</v>
      </c>
      <c r="AL7" s="163" t="s">
        <v>298</v>
      </c>
      <c r="AM7" s="163" t="s">
        <v>298</v>
      </c>
      <c r="AN7" s="163" t="s">
        <v>288</v>
      </c>
      <c r="AO7" s="163">
        <v>1</v>
      </c>
      <c r="AP7" s="163" t="s">
        <v>299</v>
      </c>
      <c r="AQ7" s="163" t="s">
        <v>290</v>
      </c>
      <c r="AR7" s="163">
        <v>7</v>
      </c>
      <c r="AS7" s="163" t="s">
        <v>299</v>
      </c>
    </row>
    <row r="8" spans="1:45">
      <c r="A8" s="184" t="str">
        <f t="shared" si="0"/>
        <v>1/18/2013 - 12/17/2013Archer</v>
      </c>
      <c r="B8" s="163" t="s">
        <v>303</v>
      </c>
      <c r="C8" s="162" t="s">
        <v>92</v>
      </c>
      <c r="D8" s="168">
        <v>54400</v>
      </c>
      <c r="E8" s="168">
        <v>19050</v>
      </c>
      <c r="F8" s="168">
        <v>21800</v>
      </c>
      <c r="G8" s="168">
        <v>24500</v>
      </c>
      <c r="H8" s="168">
        <v>27200</v>
      </c>
      <c r="I8" s="168">
        <v>29400</v>
      </c>
      <c r="J8" s="168">
        <v>31600</v>
      </c>
      <c r="K8" s="168">
        <v>33750</v>
      </c>
      <c r="L8" s="168">
        <v>35950</v>
      </c>
      <c r="M8" s="168">
        <v>22860</v>
      </c>
      <c r="N8" s="168">
        <v>26160</v>
      </c>
      <c r="O8" s="168">
        <v>29400</v>
      </c>
      <c r="P8" s="168">
        <v>32640</v>
      </c>
      <c r="Q8" s="168">
        <v>35280</v>
      </c>
      <c r="R8" s="168">
        <v>37920</v>
      </c>
      <c r="S8" s="168">
        <v>40500</v>
      </c>
      <c r="T8" s="168">
        <v>43140</v>
      </c>
      <c r="U8" s="168" t="s">
        <v>301</v>
      </c>
      <c r="V8" s="59"/>
      <c r="W8" s="59"/>
      <c r="X8" s="59"/>
      <c r="Y8" s="59"/>
      <c r="Z8" s="59"/>
      <c r="AA8" s="59"/>
      <c r="AB8" s="59"/>
      <c r="AC8" s="59"/>
      <c r="AD8" s="59"/>
      <c r="AE8" s="59"/>
      <c r="AF8" s="59"/>
      <c r="AG8" s="59"/>
      <c r="AH8" s="59"/>
      <c r="AI8" s="59"/>
      <c r="AJ8" s="59"/>
      <c r="AK8" s="59"/>
      <c r="AL8" s="163" t="s">
        <v>302</v>
      </c>
      <c r="AM8" s="163" t="s">
        <v>302</v>
      </c>
      <c r="AN8" s="163" t="s">
        <v>288</v>
      </c>
      <c r="AO8" s="163">
        <v>1</v>
      </c>
      <c r="AP8" s="163" t="s">
        <v>303</v>
      </c>
      <c r="AQ8" s="163" t="s">
        <v>290</v>
      </c>
      <c r="AR8" s="163">
        <v>9</v>
      </c>
      <c r="AS8" s="163" t="s">
        <v>303</v>
      </c>
    </row>
    <row r="9" spans="1:45">
      <c r="A9" s="184" t="str">
        <f t="shared" si="0"/>
        <v>1/18/2013 - 12/17/2013Armstrong</v>
      </c>
      <c r="B9" s="163" t="s">
        <v>306</v>
      </c>
      <c r="C9" s="162" t="s">
        <v>21</v>
      </c>
      <c r="D9" s="168">
        <v>62700</v>
      </c>
      <c r="E9" s="168">
        <v>21650</v>
      </c>
      <c r="F9" s="168">
        <v>24750</v>
      </c>
      <c r="G9" s="168">
        <v>27850</v>
      </c>
      <c r="H9" s="168">
        <v>30900</v>
      </c>
      <c r="I9" s="168">
        <v>33400</v>
      </c>
      <c r="J9" s="168">
        <v>35850</v>
      </c>
      <c r="K9" s="168">
        <v>38350</v>
      </c>
      <c r="L9" s="168">
        <v>40800</v>
      </c>
      <c r="M9" s="168">
        <v>25980</v>
      </c>
      <c r="N9" s="168">
        <v>29700</v>
      </c>
      <c r="O9" s="168">
        <v>33420</v>
      </c>
      <c r="P9" s="168">
        <v>37080</v>
      </c>
      <c r="Q9" s="168">
        <v>40080</v>
      </c>
      <c r="R9" s="168">
        <v>43020</v>
      </c>
      <c r="S9" s="168">
        <v>46020</v>
      </c>
      <c r="T9" s="168">
        <v>48960</v>
      </c>
      <c r="U9" s="168" t="s">
        <v>286</v>
      </c>
      <c r="V9" s="168">
        <v>21950</v>
      </c>
      <c r="W9" s="168">
        <v>25100</v>
      </c>
      <c r="X9" s="168">
        <v>28250</v>
      </c>
      <c r="Y9" s="168">
        <v>31350</v>
      </c>
      <c r="Z9" s="168">
        <v>33900</v>
      </c>
      <c r="AA9" s="168">
        <v>36400</v>
      </c>
      <c r="AB9" s="168">
        <v>38900</v>
      </c>
      <c r="AC9" s="168">
        <v>41400</v>
      </c>
      <c r="AD9" s="168">
        <v>26340</v>
      </c>
      <c r="AE9" s="168">
        <v>30120</v>
      </c>
      <c r="AF9" s="168">
        <v>33900</v>
      </c>
      <c r="AG9" s="168">
        <v>37620</v>
      </c>
      <c r="AH9" s="168">
        <v>40680</v>
      </c>
      <c r="AI9" s="168">
        <v>43680</v>
      </c>
      <c r="AJ9" s="168">
        <v>46680</v>
      </c>
      <c r="AK9" s="168">
        <v>49680</v>
      </c>
      <c r="AL9" s="163" t="s">
        <v>305</v>
      </c>
      <c r="AM9" s="163" t="s">
        <v>305</v>
      </c>
      <c r="AN9" s="163" t="s">
        <v>288</v>
      </c>
      <c r="AO9" s="163">
        <v>1</v>
      </c>
      <c r="AP9" s="163" t="s">
        <v>306</v>
      </c>
      <c r="AQ9" s="163" t="s">
        <v>290</v>
      </c>
      <c r="AR9" s="163">
        <v>11</v>
      </c>
      <c r="AS9" s="163" t="s">
        <v>306</v>
      </c>
    </row>
    <row r="10" spans="1:45">
      <c r="A10" s="184" t="str">
        <f t="shared" si="0"/>
        <v>1/18/2013 - 12/17/2013Atascosa</v>
      </c>
      <c r="B10" s="163" t="s">
        <v>309</v>
      </c>
      <c r="C10" s="162" t="s">
        <v>99</v>
      </c>
      <c r="D10" s="168">
        <v>51500</v>
      </c>
      <c r="E10" s="168">
        <v>18050</v>
      </c>
      <c r="F10" s="168">
        <v>20600</v>
      </c>
      <c r="G10" s="168">
        <v>23200</v>
      </c>
      <c r="H10" s="168">
        <v>25750</v>
      </c>
      <c r="I10" s="168">
        <v>27850</v>
      </c>
      <c r="J10" s="168">
        <v>29900</v>
      </c>
      <c r="K10" s="168">
        <v>31950</v>
      </c>
      <c r="L10" s="168">
        <v>34000</v>
      </c>
      <c r="M10" s="168">
        <v>21660</v>
      </c>
      <c r="N10" s="168">
        <v>24720</v>
      </c>
      <c r="O10" s="168">
        <v>27840</v>
      </c>
      <c r="P10" s="168">
        <v>30900</v>
      </c>
      <c r="Q10" s="168">
        <v>33420</v>
      </c>
      <c r="R10" s="168">
        <v>35880</v>
      </c>
      <c r="S10" s="168">
        <v>38340</v>
      </c>
      <c r="T10" s="168">
        <v>40800</v>
      </c>
      <c r="U10" s="168" t="s">
        <v>286</v>
      </c>
      <c r="V10" s="168">
        <v>18150</v>
      </c>
      <c r="W10" s="168">
        <v>20750</v>
      </c>
      <c r="X10" s="168">
        <v>23350</v>
      </c>
      <c r="Y10" s="168">
        <v>25900</v>
      </c>
      <c r="Z10" s="168">
        <v>28000</v>
      </c>
      <c r="AA10" s="168">
        <v>30050</v>
      </c>
      <c r="AB10" s="168">
        <v>32150</v>
      </c>
      <c r="AC10" s="168">
        <v>34200</v>
      </c>
      <c r="AD10" s="168">
        <v>21780</v>
      </c>
      <c r="AE10" s="168">
        <v>24900</v>
      </c>
      <c r="AF10" s="168">
        <v>28020</v>
      </c>
      <c r="AG10" s="168">
        <v>31080</v>
      </c>
      <c r="AH10" s="168">
        <v>33600</v>
      </c>
      <c r="AI10" s="168">
        <v>36060</v>
      </c>
      <c r="AJ10" s="168">
        <v>38580</v>
      </c>
      <c r="AK10" s="168">
        <v>41040</v>
      </c>
      <c r="AL10" s="163" t="s">
        <v>308</v>
      </c>
      <c r="AM10" s="163" t="s">
        <v>308</v>
      </c>
      <c r="AN10" s="163" t="s">
        <v>288</v>
      </c>
      <c r="AO10" s="163">
        <v>1</v>
      </c>
      <c r="AP10" s="163" t="s">
        <v>309</v>
      </c>
      <c r="AQ10" s="163" t="s">
        <v>290</v>
      </c>
      <c r="AR10" s="163">
        <v>13</v>
      </c>
      <c r="AS10" s="163" t="s">
        <v>309</v>
      </c>
    </row>
    <row r="11" spans="1:45">
      <c r="A11" s="184" t="str">
        <f t="shared" si="0"/>
        <v>1/18/2013 - 12/17/2013Austin</v>
      </c>
      <c r="B11" s="163" t="s">
        <v>312</v>
      </c>
      <c r="C11" s="162" t="s">
        <v>100</v>
      </c>
      <c r="D11" s="168">
        <v>66800</v>
      </c>
      <c r="E11" s="168">
        <v>23400</v>
      </c>
      <c r="F11" s="168">
        <v>26750</v>
      </c>
      <c r="G11" s="168">
        <v>30100</v>
      </c>
      <c r="H11" s="168">
        <v>33400</v>
      </c>
      <c r="I11" s="168">
        <v>36100</v>
      </c>
      <c r="J11" s="168">
        <v>38750</v>
      </c>
      <c r="K11" s="168">
        <v>41450</v>
      </c>
      <c r="L11" s="168">
        <v>44100</v>
      </c>
      <c r="M11" s="168">
        <v>28080</v>
      </c>
      <c r="N11" s="168">
        <v>32100</v>
      </c>
      <c r="O11" s="168">
        <v>36120</v>
      </c>
      <c r="P11" s="168">
        <v>40080</v>
      </c>
      <c r="Q11" s="168">
        <v>43320</v>
      </c>
      <c r="R11" s="168">
        <v>46500</v>
      </c>
      <c r="S11" s="168">
        <v>49740</v>
      </c>
      <c r="T11" s="168">
        <v>52920</v>
      </c>
      <c r="U11" s="168" t="s">
        <v>286</v>
      </c>
      <c r="V11" s="168">
        <v>23600</v>
      </c>
      <c r="W11" s="168">
        <v>27000</v>
      </c>
      <c r="X11" s="168">
        <v>30350</v>
      </c>
      <c r="Y11" s="168">
        <v>33700</v>
      </c>
      <c r="Z11" s="168">
        <v>36400</v>
      </c>
      <c r="AA11" s="168">
        <v>39100</v>
      </c>
      <c r="AB11" s="168">
        <v>41800</v>
      </c>
      <c r="AC11" s="168">
        <v>44500</v>
      </c>
      <c r="AD11" s="168">
        <v>28320</v>
      </c>
      <c r="AE11" s="168">
        <v>32400</v>
      </c>
      <c r="AF11" s="168">
        <v>36420</v>
      </c>
      <c r="AG11" s="168">
        <v>40440</v>
      </c>
      <c r="AH11" s="168">
        <v>43680</v>
      </c>
      <c r="AI11" s="168">
        <v>46920</v>
      </c>
      <c r="AJ11" s="168">
        <v>50160</v>
      </c>
      <c r="AK11" s="168">
        <v>53400</v>
      </c>
      <c r="AL11" s="163" t="s">
        <v>311</v>
      </c>
      <c r="AM11" s="163" t="s">
        <v>311</v>
      </c>
      <c r="AN11" s="163" t="s">
        <v>288</v>
      </c>
      <c r="AO11" s="163">
        <v>1</v>
      </c>
      <c r="AP11" s="163" t="s">
        <v>312</v>
      </c>
      <c r="AQ11" s="163" t="s">
        <v>290</v>
      </c>
      <c r="AR11" s="163">
        <v>15</v>
      </c>
      <c r="AS11" s="163" t="s">
        <v>312</v>
      </c>
    </row>
    <row r="12" spans="1:45">
      <c r="A12" s="184" t="str">
        <f t="shared" si="0"/>
        <v>1/18/2013 - 12/17/2013Bailey</v>
      </c>
      <c r="B12" s="163" t="s">
        <v>315</v>
      </c>
      <c r="C12" s="162" t="s">
        <v>101</v>
      </c>
      <c r="D12" s="168">
        <v>53900</v>
      </c>
      <c r="E12" s="168">
        <v>18800</v>
      </c>
      <c r="F12" s="168">
        <v>21500</v>
      </c>
      <c r="G12" s="168">
        <v>24200</v>
      </c>
      <c r="H12" s="168">
        <v>26850</v>
      </c>
      <c r="I12" s="168">
        <v>29000</v>
      </c>
      <c r="J12" s="168">
        <v>31150</v>
      </c>
      <c r="K12" s="168">
        <v>33300</v>
      </c>
      <c r="L12" s="168">
        <v>35450</v>
      </c>
      <c r="M12" s="168">
        <v>22560</v>
      </c>
      <c r="N12" s="168">
        <v>25800</v>
      </c>
      <c r="O12" s="168">
        <v>29040</v>
      </c>
      <c r="P12" s="168">
        <v>32220</v>
      </c>
      <c r="Q12" s="168">
        <v>34800</v>
      </c>
      <c r="R12" s="168">
        <v>37380</v>
      </c>
      <c r="S12" s="168">
        <v>39960</v>
      </c>
      <c r="T12" s="168">
        <v>42540</v>
      </c>
      <c r="U12" s="168" t="s">
        <v>286</v>
      </c>
      <c r="V12" s="168">
        <v>22400</v>
      </c>
      <c r="W12" s="168">
        <v>25600</v>
      </c>
      <c r="X12" s="168">
        <v>28800</v>
      </c>
      <c r="Y12" s="168">
        <v>31950</v>
      </c>
      <c r="Z12" s="168">
        <v>34550</v>
      </c>
      <c r="AA12" s="168">
        <v>37100</v>
      </c>
      <c r="AB12" s="168">
        <v>39650</v>
      </c>
      <c r="AC12" s="168">
        <v>42200</v>
      </c>
      <c r="AD12" s="168">
        <v>26880</v>
      </c>
      <c r="AE12" s="168">
        <v>30720</v>
      </c>
      <c r="AF12" s="168">
        <v>34560</v>
      </c>
      <c r="AG12" s="168">
        <v>38340</v>
      </c>
      <c r="AH12" s="168">
        <v>41460</v>
      </c>
      <c r="AI12" s="168">
        <v>44520</v>
      </c>
      <c r="AJ12" s="168">
        <v>47580</v>
      </c>
      <c r="AK12" s="168">
        <v>50640</v>
      </c>
      <c r="AL12" s="163" t="s">
        <v>314</v>
      </c>
      <c r="AM12" s="163" t="s">
        <v>314</v>
      </c>
      <c r="AN12" s="163" t="s">
        <v>288</v>
      </c>
      <c r="AO12" s="163">
        <v>0</v>
      </c>
      <c r="AP12" s="163" t="s">
        <v>315</v>
      </c>
      <c r="AQ12" s="163" t="s">
        <v>290</v>
      </c>
      <c r="AR12" s="163">
        <v>17</v>
      </c>
      <c r="AS12" s="163" t="s">
        <v>315</v>
      </c>
    </row>
    <row r="13" spans="1:45">
      <c r="A13" s="184" t="str">
        <f t="shared" si="0"/>
        <v>1/18/2013 - 12/17/2013Bandera</v>
      </c>
      <c r="B13" s="163" t="s">
        <v>318</v>
      </c>
      <c r="C13" s="162" t="s">
        <v>78</v>
      </c>
      <c r="D13" s="168">
        <v>61300</v>
      </c>
      <c r="E13" s="168">
        <v>21500</v>
      </c>
      <c r="F13" s="168">
        <v>24550</v>
      </c>
      <c r="G13" s="168">
        <v>27600</v>
      </c>
      <c r="H13" s="168">
        <v>30650</v>
      </c>
      <c r="I13" s="168">
        <v>33150</v>
      </c>
      <c r="J13" s="168">
        <v>35600</v>
      </c>
      <c r="K13" s="168">
        <v>38050</v>
      </c>
      <c r="L13" s="168">
        <v>40500</v>
      </c>
      <c r="M13" s="168">
        <v>25800</v>
      </c>
      <c r="N13" s="168">
        <v>29460</v>
      </c>
      <c r="O13" s="168">
        <v>33120</v>
      </c>
      <c r="P13" s="168">
        <v>36780</v>
      </c>
      <c r="Q13" s="168">
        <v>39780</v>
      </c>
      <c r="R13" s="168">
        <v>42720</v>
      </c>
      <c r="S13" s="168">
        <v>45660</v>
      </c>
      <c r="T13" s="168">
        <v>48600</v>
      </c>
      <c r="U13" s="168" t="s">
        <v>301</v>
      </c>
      <c r="V13" s="59"/>
      <c r="W13" s="59"/>
      <c r="X13" s="59"/>
      <c r="Y13" s="59"/>
      <c r="Z13" s="59"/>
      <c r="AA13" s="59"/>
      <c r="AB13" s="59"/>
      <c r="AC13" s="59"/>
      <c r="AD13" s="59"/>
      <c r="AE13" s="59"/>
      <c r="AF13" s="59"/>
      <c r="AG13" s="59"/>
      <c r="AH13" s="59"/>
      <c r="AI13" s="59"/>
      <c r="AJ13" s="59"/>
      <c r="AK13" s="59"/>
      <c r="AL13" s="163" t="s">
        <v>317</v>
      </c>
      <c r="AM13" s="163" t="s">
        <v>317</v>
      </c>
      <c r="AN13" s="163" t="s">
        <v>288</v>
      </c>
      <c r="AO13" s="163">
        <v>1</v>
      </c>
      <c r="AP13" s="163" t="s">
        <v>318</v>
      </c>
      <c r="AQ13" s="163" t="s">
        <v>290</v>
      </c>
      <c r="AR13" s="163">
        <v>19</v>
      </c>
      <c r="AS13" s="163" t="s">
        <v>318</v>
      </c>
    </row>
    <row r="14" spans="1:45">
      <c r="A14" s="184" t="str">
        <f t="shared" si="0"/>
        <v>1/18/2013 - 12/17/2013Bastrop</v>
      </c>
      <c r="B14" s="163" t="s">
        <v>321</v>
      </c>
      <c r="C14" s="162" t="s">
        <v>25</v>
      </c>
      <c r="D14" s="168">
        <v>73200</v>
      </c>
      <c r="E14" s="168">
        <v>25650</v>
      </c>
      <c r="F14" s="168">
        <v>29300</v>
      </c>
      <c r="G14" s="168">
        <v>32950</v>
      </c>
      <c r="H14" s="168">
        <v>36600</v>
      </c>
      <c r="I14" s="168">
        <v>39550</v>
      </c>
      <c r="J14" s="168">
        <v>42500</v>
      </c>
      <c r="K14" s="168">
        <v>45400</v>
      </c>
      <c r="L14" s="168">
        <v>48350</v>
      </c>
      <c r="M14" s="168">
        <v>30780</v>
      </c>
      <c r="N14" s="168">
        <v>35160</v>
      </c>
      <c r="O14" s="168">
        <v>39540</v>
      </c>
      <c r="P14" s="168">
        <v>43920</v>
      </c>
      <c r="Q14" s="168">
        <v>47460</v>
      </c>
      <c r="R14" s="168">
        <v>51000</v>
      </c>
      <c r="S14" s="168">
        <v>54480</v>
      </c>
      <c r="T14" s="168">
        <v>58020</v>
      </c>
      <c r="U14" s="168" t="s">
        <v>286</v>
      </c>
      <c r="V14" s="168">
        <v>27350</v>
      </c>
      <c r="W14" s="168">
        <v>31250</v>
      </c>
      <c r="X14" s="168">
        <v>35150</v>
      </c>
      <c r="Y14" s="168">
        <v>39050</v>
      </c>
      <c r="Z14" s="168">
        <v>42200</v>
      </c>
      <c r="AA14" s="168">
        <v>45300</v>
      </c>
      <c r="AB14" s="168">
        <v>48450</v>
      </c>
      <c r="AC14" s="168">
        <v>51550</v>
      </c>
      <c r="AD14" s="168">
        <v>32820</v>
      </c>
      <c r="AE14" s="168">
        <v>37500</v>
      </c>
      <c r="AF14" s="168">
        <v>42180</v>
      </c>
      <c r="AG14" s="168">
        <v>46860</v>
      </c>
      <c r="AH14" s="168">
        <v>50640</v>
      </c>
      <c r="AI14" s="168">
        <v>54360</v>
      </c>
      <c r="AJ14" s="168">
        <v>58140</v>
      </c>
      <c r="AK14" s="168">
        <v>61860</v>
      </c>
      <c r="AL14" s="163" t="s">
        <v>320</v>
      </c>
      <c r="AM14" s="163" t="s">
        <v>320</v>
      </c>
      <c r="AN14" s="163" t="s">
        <v>288</v>
      </c>
      <c r="AO14" s="163">
        <v>1</v>
      </c>
      <c r="AP14" s="163" t="s">
        <v>321</v>
      </c>
      <c r="AQ14" s="163" t="s">
        <v>290</v>
      </c>
      <c r="AR14" s="163">
        <v>21</v>
      </c>
      <c r="AS14" s="163" t="s">
        <v>321</v>
      </c>
    </row>
    <row r="15" spans="1:45">
      <c r="A15" s="184" t="str">
        <f t="shared" si="0"/>
        <v>1/18/2013 - 12/17/2013Baylor</v>
      </c>
      <c r="B15" s="163" t="s">
        <v>324</v>
      </c>
      <c r="C15" s="162" t="s">
        <v>102</v>
      </c>
      <c r="D15" s="168">
        <v>52600</v>
      </c>
      <c r="E15" s="168">
        <v>18450</v>
      </c>
      <c r="F15" s="168">
        <v>21050</v>
      </c>
      <c r="G15" s="168">
        <v>23700</v>
      </c>
      <c r="H15" s="168">
        <v>26300</v>
      </c>
      <c r="I15" s="168">
        <v>28450</v>
      </c>
      <c r="J15" s="168">
        <v>30550</v>
      </c>
      <c r="K15" s="168">
        <v>32650</v>
      </c>
      <c r="L15" s="168">
        <v>34750</v>
      </c>
      <c r="M15" s="168">
        <v>22140</v>
      </c>
      <c r="N15" s="168">
        <v>25260</v>
      </c>
      <c r="O15" s="168">
        <v>28440</v>
      </c>
      <c r="P15" s="168">
        <v>31560</v>
      </c>
      <c r="Q15" s="168">
        <v>34140</v>
      </c>
      <c r="R15" s="168">
        <v>36660</v>
      </c>
      <c r="S15" s="168">
        <v>39180</v>
      </c>
      <c r="T15" s="168">
        <v>41700</v>
      </c>
      <c r="U15" s="168" t="s">
        <v>286</v>
      </c>
      <c r="V15" s="168">
        <v>19500</v>
      </c>
      <c r="W15" s="168">
        <v>22300</v>
      </c>
      <c r="X15" s="168">
        <v>25100</v>
      </c>
      <c r="Y15" s="168">
        <v>27850</v>
      </c>
      <c r="Z15" s="168">
        <v>30100</v>
      </c>
      <c r="AA15" s="168">
        <v>32350</v>
      </c>
      <c r="AB15" s="168">
        <v>34550</v>
      </c>
      <c r="AC15" s="168">
        <v>36800</v>
      </c>
      <c r="AD15" s="168">
        <v>23400</v>
      </c>
      <c r="AE15" s="168">
        <v>26760</v>
      </c>
      <c r="AF15" s="168">
        <v>30120</v>
      </c>
      <c r="AG15" s="168">
        <v>33420</v>
      </c>
      <c r="AH15" s="168">
        <v>36120</v>
      </c>
      <c r="AI15" s="168">
        <v>38820</v>
      </c>
      <c r="AJ15" s="168">
        <v>41460</v>
      </c>
      <c r="AK15" s="168">
        <v>44160</v>
      </c>
      <c r="AL15" s="163" t="s">
        <v>323</v>
      </c>
      <c r="AM15" s="163" t="s">
        <v>323</v>
      </c>
      <c r="AN15" s="163" t="s">
        <v>288</v>
      </c>
      <c r="AO15" s="163">
        <v>0</v>
      </c>
      <c r="AP15" s="163" t="s">
        <v>324</v>
      </c>
      <c r="AQ15" s="163" t="s">
        <v>290</v>
      </c>
      <c r="AR15" s="163">
        <v>23</v>
      </c>
      <c r="AS15" s="163" t="s">
        <v>324</v>
      </c>
    </row>
    <row r="16" spans="1:45">
      <c r="A16" s="184" t="str">
        <f t="shared" si="0"/>
        <v>1/18/2013 - 12/17/2013Bee</v>
      </c>
      <c r="B16" s="163" t="s">
        <v>327</v>
      </c>
      <c r="C16" s="162" t="s">
        <v>103</v>
      </c>
      <c r="D16" s="168">
        <v>49000</v>
      </c>
      <c r="E16" s="168">
        <v>17700</v>
      </c>
      <c r="F16" s="168">
        <v>20200</v>
      </c>
      <c r="G16" s="168">
        <v>22750</v>
      </c>
      <c r="H16" s="168">
        <v>25250</v>
      </c>
      <c r="I16" s="168">
        <v>27300</v>
      </c>
      <c r="J16" s="168">
        <v>29300</v>
      </c>
      <c r="K16" s="168">
        <v>31350</v>
      </c>
      <c r="L16" s="168">
        <v>33350</v>
      </c>
      <c r="M16" s="168">
        <v>21240</v>
      </c>
      <c r="N16" s="168">
        <v>24240</v>
      </c>
      <c r="O16" s="168">
        <v>27300</v>
      </c>
      <c r="P16" s="168">
        <v>30300</v>
      </c>
      <c r="Q16" s="168">
        <v>32760</v>
      </c>
      <c r="R16" s="168">
        <v>35160</v>
      </c>
      <c r="S16" s="168">
        <v>37620</v>
      </c>
      <c r="T16" s="168">
        <v>40020</v>
      </c>
      <c r="U16" s="168" t="s">
        <v>286</v>
      </c>
      <c r="V16" s="168">
        <v>18900</v>
      </c>
      <c r="W16" s="168">
        <v>21600</v>
      </c>
      <c r="X16" s="168">
        <v>24300</v>
      </c>
      <c r="Y16" s="168">
        <v>26950</v>
      </c>
      <c r="Z16" s="168">
        <v>29150</v>
      </c>
      <c r="AA16" s="168">
        <v>31300</v>
      </c>
      <c r="AB16" s="168">
        <v>33450</v>
      </c>
      <c r="AC16" s="168">
        <v>35600</v>
      </c>
      <c r="AD16" s="168">
        <v>22680</v>
      </c>
      <c r="AE16" s="168">
        <v>25920</v>
      </c>
      <c r="AF16" s="168">
        <v>29160</v>
      </c>
      <c r="AG16" s="168">
        <v>32340</v>
      </c>
      <c r="AH16" s="168">
        <v>34980</v>
      </c>
      <c r="AI16" s="168">
        <v>37560</v>
      </c>
      <c r="AJ16" s="168">
        <v>40140</v>
      </c>
      <c r="AK16" s="168">
        <v>42720</v>
      </c>
      <c r="AL16" s="163" t="s">
        <v>326</v>
      </c>
      <c r="AM16" s="163" t="s">
        <v>326</v>
      </c>
      <c r="AN16" s="163" t="s">
        <v>288</v>
      </c>
      <c r="AO16" s="163">
        <v>0</v>
      </c>
      <c r="AP16" s="163" t="s">
        <v>327</v>
      </c>
      <c r="AQ16" s="163" t="s">
        <v>290</v>
      </c>
      <c r="AR16" s="163">
        <v>25</v>
      </c>
      <c r="AS16" s="163" t="s">
        <v>327</v>
      </c>
    </row>
    <row r="17" spans="1:45">
      <c r="A17" s="184" t="str">
        <f t="shared" si="0"/>
        <v>1/18/2013 - 12/17/2013Bell</v>
      </c>
      <c r="B17" s="163" t="s">
        <v>330</v>
      </c>
      <c r="C17" s="162" t="s">
        <v>60</v>
      </c>
      <c r="D17" s="168">
        <v>59900</v>
      </c>
      <c r="E17" s="168">
        <v>20850</v>
      </c>
      <c r="F17" s="168">
        <v>23800</v>
      </c>
      <c r="G17" s="168">
        <v>26800</v>
      </c>
      <c r="H17" s="168">
        <v>29750</v>
      </c>
      <c r="I17" s="168">
        <v>32150</v>
      </c>
      <c r="J17" s="168">
        <v>34550</v>
      </c>
      <c r="K17" s="168">
        <v>36900</v>
      </c>
      <c r="L17" s="168">
        <v>39300</v>
      </c>
      <c r="M17" s="168">
        <v>25020</v>
      </c>
      <c r="N17" s="168">
        <v>28560</v>
      </c>
      <c r="O17" s="168">
        <v>32160</v>
      </c>
      <c r="P17" s="168">
        <v>35700</v>
      </c>
      <c r="Q17" s="168">
        <v>38580</v>
      </c>
      <c r="R17" s="168">
        <v>41460</v>
      </c>
      <c r="S17" s="168">
        <v>44280</v>
      </c>
      <c r="T17" s="168">
        <v>47160</v>
      </c>
      <c r="U17" s="168" t="s">
        <v>301</v>
      </c>
      <c r="V17" s="59"/>
      <c r="W17" s="59"/>
      <c r="X17" s="59"/>
      <c r="Y17" s="59"/>
      <c r="Z17" s="59"/>
      <c r="AA17" s="59"/>
      <c r="AB17" s="59"/>
      <c r="AC17" s="59"/>
      <c r="AD17" s="59"/>
      <c r="AE17" s="59"/>
      <c r="AF17" s="59"/>
      <c r="AG17" s="59"/>
      <c r="AH17" s="59"/>
      <c r="AI17" s="59"/>
      <c r="AJ17" s="59"/>
      <c r="AK17" s="59"/>
      <c r="AL17" s="163" t="s">
        <v>329</v>
      </c>
      <c r="AM17" s="163" t="s">
        <v>329</v>
      </c>
      <c r="AN17" s="163" t="s">
        <v>288</v>
      </c>
      <c r="AO17" s="163">
        <v>1</v>
      </c>
      <c r="AP17" s="163" t="s">
        <v>330</v>
      </c>
      <c r="AQ17" s="163" t="s">
        <v>290</v>
      </c>
      <c r="AR17" s="163">
        <v>27</v>
      </c>
      <c r="AS17" s="163" t="s">
        <v>330</v>
      </c>
    </row>
    <row r="18" spans="1:45">
      <c r="A18" s="184" t="str">
        <f t="shared" si="0"/>
        <v>1/18/2013 - 12/17/2013Bexar</v>
      </c>
      <c r="B18" s="163" t="s">
        <v>332</v>
      </c>
      <c r="C18" s="162" t="s">
        <v>79</v>
      </c>
      <c r="D18" s="168">
        <v>61300</v>
      </c>
      <c r="E18" s="168">
        <v>21500</v>
      </c>
      <c r="F18" s="168">
        <v>24550</v>
      </c>
      <c r="G18" s="168">
        <v>27600</v>
      </c>
      <c r="H18" s="168">
        <v>30650</v>
      </c>
      <c r="I18" s="168">
        <v>33150</v>
      </c>
      <c r="J18" s="168">
        <v>35600</v>
      </c>
      <c r="K18" s="168">
        <v>38050</v>
      </c>
      <c r="L18" s="168">
        <v>40500</v>
      </c>
      <c r="M18" s="168">
        <v>25800</v>
      </c>
      <c r="N18" s="168">
        <v>29460</v>
      </c>
      <c r="O18" s="168">
        <v>33120</v>
      </c>
      <c r="P18" s="168">
        <v>36780</v>
      </c>
      <c r="Q18" s="168">
        <v>39780</v>
      </c>
      <c r="R18" s="168">
        <v>42720</v>
      </c>
      <c r="S18" s="168">
        <v>45660</v>
      </c>
      <c r="T18" s="168">
        <v>48600</v>
      </c>
      <c r="U18" s="168" t="s">
        <v>301</v>
      </c>
      <c r="V18" s="59"/>
      <c r="W18" s="59"/>
      <c r="X18" s="59"/>
      <c r="Y18" s="59"/>
      <c r="Z18" s="59"/>
      <c r="AA18" s="59"/>
      <c r="AB18" s="59"/>
      <c r="AC18" s="59"/>
      <c r="AD18" s="59"/>
      <c r="AE18" s="59"/>
      <c r="AF18" s="59"/>
      <c r="AG18" s="59"/>
      <c r="AH18" s="59"/>
      <c r="AI18" s="59"/>
      <c r="AJ18" s="59"/>
      <c r="AK18" s="59"/>
      <c r="AL18" s="163" t="s">
        <v>331</v>
      </c>
      <c r="AM18" s="163" t="s">
        <v>331</v>
      </c>
      <c r="AN18" s="163" t="s">
        <v>288</v>
      </c>
      <c r="AO18" s="163">
        <v>1</v>
      </c>
      <c r="AP18" s="163" t="s">
        <v>332</v>
      </c>
      <c r="AQ18" s="163" t="s">
        <v>290</v>
      </c>
      <c r="AR18" s="163">
        <v>29</v>
      </c>
      <c r="AS18" s="163" t="s">
        <v>332</v>
      </c>
    </row>
    <row r="19" spans="1:45">
      <c r="A19" s="184" t="str">
        <f t="shared" si="0"/>
        <v>1/18/2013 - 12/17/2013Blanco</v>
      </c>
      <c r="B19" s="163" t="s">
        <v>335</v>
      </c>
      <c r="C19" s="162" t="s">
        <v>104</v>
      </c>
      <c r="D19" s="168">
        <v>68400</v>
      </c>
      <c r="E19" s="168">
        <v>23450</v>
      </c>
      <c r="F19" s="168">
        <v>26800</v>
      </c>
      <c r="G19" s="168">
        <v>30150</v>
      </c>
      <c r="H19" s="168">
        <v>33500</v>
      </c>
      <c r="I19" s="168">
        <v>36200</v>
      </c>
      <c r="J19" s="168">
        <v>38900</v>
      </c>
      <c r="K19" s="168">
        <v>41550</v>
      </c>
      <c r="L19" s="168">
        <v>44250</v>
      </c>
      <c r="M19" s="168">
        <v>28140</v>
      </c>
      <c r="N19" s="168">
        <v>32160</v>
      </c>
      <c r="O19" s="168">
        <v>36180</v>
      </c>
      <c r="P19" s="168">
        <v>40200</v>
      </c>
      <c r="Q19" s="168">
        <v>43440</v>
      </c>
      <c r="R19" s="168">
        <v>46680</v>
      </c>
      <c r="S19" s="168">
        <v>49860</v>
      </c>
      <c r="T19" s="168">
        <v>53100</v>
      </c>
      <c r="U19" s="168" t="s">
        <v>286</v>
      </c>
      <c r="V19" s="168">
        <v>26400</v>
      </c>
      <c r="W19" s="168">
        <v>30200</v>
      </c>
      <c r="X19" s="168">
        <v>33950</v>
      </c>
      <c r="Y19" s="168">
        <v>37700</v>
      </c>
      <c r="Z19" s="168">
        <v>40750</v>
      </c>
      <c r="AA19" s="168">
        <v>43750</v>
      </c>
      <c r="AB19" s="168">
        <v>46750</v>
      </c>
      <c r="AC19" s="168">
        <v>49800</v>
      </c>
      <c r="AD19" s="168">
        <v>31680</v>
      </c>
      <c r="AE19" s="168">
        <v>36240</v>
      </c>
      <c r="AF19" s="168">
        <v>40740</v>
      </c>
      <c r="AG19" s="168">
        <v>45240</v>
      </c>
      <c r="AH19" s="168">
        <v>48900</v>
      </c>
      <c r="AI19" s="168">
        <v>52500</v>
      </c>
      <c r="AJ19" s="168">
        <v>56100</v>
      </c>
      <c r="AK19" s="168">
        <v>59760</v>
      </c>
      <c r="AL19" s="163" t="s">
        <v>334</v>
      </c>
      <c r="AM19" s="163" t="s">
        <v>334</v>
      </c>
      <c r="AN19" s="163" t="s">
        <v>288</v>
      </c>
      <c r="AO19" s="163">
        <v>0</v>
      </c>
      <c r="AP19" s="163" t="s">
        <v>335</v>
      </c>
      <c r="AQ19" s="163" t="s">
        <v>290</v>
      </c>
      <c r="AR19" s="163">
        <v>31</v>
      </c>
      <c r="AS19" s="163" t="s">
        <v>335</v>
      </c>
    </row>
    <row r="20" spans="1:45">
      <c r="A20" s="184" t="str">
        <f t="shared" si="0"/>
        <v>1/18/2013 - 12/17/2013Borden</v>
      </c>
      <c r="B20" s="163" t="s">
        <v>338</v>
      </c>
      <c r="C20" s="162" t="s">
        <v>105</v>
      </c>
      <c r="D20" s="168">
        <v>64300</v>
      </c>
      <c r="E20" s="168">
        <v>18850</v>
      </c>
      <c r="F20" s="168">
        <v>21550</v>
      </c>
      <c r="G20" s="168">
        <v>24250</v>
      </c>
      <c r="H20" s="168">
        <v>26900</v>
      </c>
      <c r="I20" s="168">
        <v>29100</v>
      </c>
      <c r="J20" s="168">
        <v>31250</v>
      </c>
      <c r="K20" s="168">
        <v>33400</v>
      </c>
      <c r="L20" s="168">
        <v>35550</v>
      </c>
      <c r="M20" s="168">
        <v>22620</v>
      </c>
      <c r="N20" s="168">
        <v>25860</v>
      </c>
      <c r="O20" s="168">
        <v>29100</v>
      </c>
      <c r="P20" s="168">
        <v>32280</v>
      </c>
      <c r="Q20" s="168">
        <v>34920</v>
      </c>
      <c r="R20" s="168">
        <v>37500</v>
      </c>
      <c r="S20" s="168">
        <v>40080</v>
      </c>
      <c r="T20" s="168">
        <v>42660</v>
      </c>
      <c r="U20" s="168" t="s">
        <v>286</v>
      </c>
      <c r="V20" s="168">
        <v>22950</v>
      </c>
      <c r="W20" s="168">
        <v>26200</v>
      </c>
      <c r="X20" s="168">
        <v>29500</v>
      </c>
      <c r="Y20" s="168">
        <v>32750</v>
      </c>
      <c r="Z20" s="168">
        <v>35400</v>
      </c>
      <c r="AA20" s="168">
        <v>38000</v>
      </c>
      <c r="AB20" s="168">
        <v>40650</v>
      </c>
      <c r="AC20" s="168">
        <v>43250</v>
      </c>
      <c r="AD20" s="168">
        <v>27540</v>
      </c>
      <c r="AE20" s="168">
        <v>31440</v>
      </c>
      <c r="AF20" s="168">
        <v>35400</v>
      </c>
      <c r="AG20" s="168">
        <v>39300</v>
      </c>
      <c r="AH20" s="168">
        <v>42480</v>
      </c>
      <c r="AI20" s="168">
        <v>45600</v>
      </c>
      <c r="AJ20" s="168">
        <v>48780</v>
      </c>
      <c r="AK20" s="168">
        <v>51900</v>
      </c>
      <c r="AL20" s="163" t="s">
        <v>337</v>
      </c>
      <c r="AM20" s="163" t="s">
        <v>337</v>
      </c>
      <c r="AN20" s="163" t="s">
        <v>288</v>
      </c>
      <c r="AO20" s="163">
        <v>0</v>
      </c>
      <c r="AP20" s="163" t="s">
        <v>338</v>
      </c>
      <c r="AQ20" s="163" t="s">
        <v>290</v>
      </c>
      <c r="AR20" s="163">
        <v>33</v>
      </c>
      <c r="AS20" s="163" t="s">
        <v>338</v>
      </c>
    </row>
    <row r="21" spans="1:45">
      <c r="A21" s="184" t="str">
        <f t="shared" si="0"/>
        <v>1/18/2013 - 12/17/2013Bosque</v>
      </c>
      <c r="B21" s="163" t="s">
        <v>341</v>
      </c>
      <c r="C21" s="162" t="s">
        <v>106</v>
      </c>
      <c r="D21" s="168">
        <v>53700</v>
      </c>
      <c r="E21" s="168">
        <v>18800</v>
      </c>
      <c r="F21" s="168">
        <v>21500</v>
      </c>
      <c r="G21" s="168">
        <v>24200</v>
      </c>
      <c r="H21" s="168">
        <v>26850</v>
      </c>
      <c r="I21" s="168">
        <v>29000</v>
      </c>
      <c r="J21" s="168">
        <v>31150</v>
      </c>
      <c r="K21" s="168">
        <v>33300</v>
      </c>
      <c r="L21" s="168">
        <v>35450</v>
      </c>
      <c r="M21" s="168">
        <v>22560</v>
      </c>
      <c r="N21" s="168">
        <v>25800</v>
      </c>
      <c r="O21" s="168">
        <v>29040</v>
      </c>
      <c r="P21" s="168">
        <v>32220</v>
      </c>
      <c r="Q21" s="168">
        <v>34800</v>
      </c>
      <c r="R21" s="168">
        <v>37380</v>
      </c>
      <c r="S21" s="168">
        <v>39960</v>
      </c>
      <c r="T21" s="168">
        <v>42540</v>
      </c>
      <c r="U21" s="168" t="s">
        <v>301</v>
      </c>
      <c r="V21" s="59"/>
      <c r="W21" s="59"/>
      <c r="X21" s="59"/>
      <c r="Y21" s="59"/>
      <c r="Z21" s="59"/>
      <c r="AA21" s="59"/>
      <c r="AB21" s="59"/>
      <c r="AC21" s="59"/>
      <c r="AD21" s="59"/>
      <c r="AE21" s="59"/>
      <c r="AF21" s="59"/>
      <c r="AG21" s="59"/>
      <c r="AH21" s="59"/>
      <c r="AI21" s="59"/>
      <c r="AJ21" s="59"/>
      <c r="AK21" s="59"/>
      <c r="AL21" s="163" t="s">
        <v>340</v>
      </c>
      <c r="AM21" s="163" t="s">
        <v>340</v>
      </c>
      <c r="AN21" s="163" t="s">
        <v>288</v>
      </c>
      <c r="AO21" s="163">
        <v>0</v>
      </c>
      <c r="AP21" s="163" t="s">
        <v>341</v>
      </c>
      <c r="AQ21" s="163" t="s">
        <v>290</v>
      </c>
      <c r="AR21" s="163">
        <v>35</v>
      </c>
      <c r="AS21" s="163" t="s">
        <v>341</v>
      </c>
    </row>
    <row r="22" spans="1:45">
      <c r="A22" s="184" t="str">
        <f t="shared" si="0"/>
        <v>1/18/2013 - 12/17/2013Bowie</v>
      </c>
      <c r="B22" s="163" t="s">
        <v>344</v>
      </c>
      <c r="C22" s="162" t="s">
        <v>84</v>
      </c>
      <c r="D22" s="168">
        <v>57300</v>
      </c>
      <c r="E22" s="168">
        <v>19050</v>
      </c>
      <c r="F22" s="168">
        <v>21800</v>
      </c>
      <c r="G22" s="168">
        <v>24500</v>
      </c>
      <c r="H22" s="168">
        <v>27200</v>
      </c>
      <c r="I22" s="168">
        <v>29400</v>
      </c>
      <c r="J22" s="168">
        <v>31600</v>
      </c>
      <c r="K22" s="168">
        <v>33750</v>
      </c>
      <c r="L22" s="168">
        <v>35950</v>
      </c>
      <c r="M22" s="168">
        <v>22860</v>
      </c>
      <c r="N22" s="168">
        <v>26160</v>
      </c>
      <c r="O22" s="168">
        <v>29400</v>
      </c>
      <c r="P22" s="168">
        <v>32640</v>
      </c>
      <c r="Q22" s="168">
        <v>35280</v>
      </c>
      <c r="R22" s="168">
        <v>37920</v>
      </c>
      <c r="S22" s="168">
        <v>40500</v>
      </c>
      <c r="T22" s="168">
        <v>43140</v>
      </c>
      <c r="U22" s="168" t="s">
        <v>286</v>
      </c>
      <c r="V22" s="168">
        <v>20100</v>
      </c>
      <c r="W22" s="168">
        <v>22950</v>
      </c>
      <c r="X22" s="168">
        <v>25800</v>
      </c>
      <c r="Y22" s="168">
        <v>28650</v>
      </c>
      <c r="Z22" s="168">
        <v>30950</v>
      </c>
      <c r="AA22" s="168">
        <v>33250</v>
      </c>
      <c r="AB22" s="168">
        <v>35550</v>
      </c>
      <c r="AC22" s="168">
        <v>37850</v>
      </c>
      <c r="AD22" s="168">
        <v>24120</v>
      </c>
      <c r="AE22" s="168">
        <v>27540</v>
      </c>
      <c r="AF22" s="168">
        <v>30960</v>
      </c>
      <c r="AG22" s="168">
        <v>34380</v>
      </c>
      <c r="AH22" s="168">
        <v>37140</v>
      </c>
      <c r="AI22" s="168">
        <v>39900</v>
      </c>
      <c r="AJ22" s="168">
        <v>42660</v>
      </c>
      <c r="AK22" s="168">
        <v>45420</v>
      </c>
      <c r="AL22" s="163" t="s">
        <v>343</v>
      </c>
      <c r="AM22" s="163" t="s">
        <v>343</v>
      </c>
      <c r="AN22" s="163" t="s">
        <v>288</v>
      </c>
      <c r="AO22" s="163">
        <v>1</v>
      </c>
      <c r="AP22" s="163" t="s">
        <v>344</v>
      </c>
      <c r="AQ22" s="163" t="s">
        <v>290</v>
      </c>
      <c r="AR22" s="163">
        <v>37</v>
      </c>
      <c r="AS22" s="163" t="s">
        <v>344</v>
      </c>
    </row>
    <row r="23" spans="1:45">
      <c r="A23" s="184" t="str">
        <f t="shared" si="0"/>
        <v>1/18/2013 - 12/17/2013Brazoria</v>
      </c>
      <c r="B23" s="163" t="s">
        <v>347</v>
      </c>
      <c r="C23" s="162" t="s">
        <v>107</v>
      </c>
      <c r="D23" s="168">
        <v>78700</v>
      </c>
      <c r="E23" s="168">
        <v>27550</v>
      </c>
      <c r="F23" s="168">
        <v>31500</v>
      </c>
      <c r="G23" s="168">
        <v>35450</v>
      </c>
      <c r="H23" s="168">
        <v>39350</v>
      </c>
      <c r="I23" s="168">
        <v>42500</v>
      </c>
      <c r="J23" s="168">
        <v>45650</v>
      </c>
      <c r="K23" s="168">
        <v>48800</v>
      </c>
      <c r="L23" s="168">
        <v>51950</v>
      </c>
      <c r="M23" s="168">
        <v>33060</v>
      </c>
      <c r="N23" s="168">
        <v>37800</v>
      </c>
      <c r="O23" s="168">
        <v>42540</v>
      </c>
      <c r="P23" s="168">
        <v>47220</v>
      </c>
      <c r="Q23" s="168">
        <v>51000</v>
      </c>
      <c r="R23" s="168">
        <v>54780</v>
      </c>
      <c r="S23" s="168">
        <v>58560</v>
      </c>
      <c r="T23" s="168">
        <v>62340</v>
      </c>
      <c r="U23" s="168" t="s">
        <v>301</v>
      </c>
      <c r="V23" s="59"/>
      <c r="W23" s="59"/>
      <c r="X23" s="59"/>
      <c r="Y23" s="59"/>
      <c r="Z23" s="59"/>
      <c r="AA23" s="59"/>
      <c r="AB23" s="59"/>
      <c r="AC23" s="59"/>
      <c r="AD23" s="59"/>
      <c r="AE23" s="59"/>
      <c r="AF23" s="59"/>
      <c r="AG23" s="59"/>
      <c r="AH23" s="59"/>
      <c r="AI23" s="59"/>
      <c r="AJ23" s="59"/>
      <c r="AK23" s="59"/>
      <c r="AL23" s="163" t="s">
        <v>346</v>
      </c>
      <c r="AM23" s="163" t="s">
        <v>346</v>
      </c>
      <c r="AN23" s="163" t="s">
        <v>288</v>
      </c>
      <c r="AO23" s="163">
        <v>1</v>
      </c>
      <c r="AP23" s="163" t="s">
        <v>347</v>
      </c>
      <c r="AQ23" s="163" t="s">
        <v>290</v>
      </c>
      <c r="AR23" s="163">
        <v>39</v>
      </c>
      <c r="AS23" s="163" t="s">
        <v>347</v>
      </c>
    </row>
    <row r="24" spans="1:45">
      <c r="A24" s="184" t="str">
        <f t="shared" si="0"/>
        <v>1/18/2013 - 12/17/2013Brazos</v>
      </c>
      <c r="B24" s="163" t="s">
        <v>350</v>
      </c>
      <c r="C24" s="162" t="s">
        <v>34</v>
      </c>
      <c r="D24" s="168">
        <v>54900</v>
      </c>
      <c r="E24" s="168">
        <v>19400</v>
      </c>
      <c r="F24" s="168">
        <v>22150</v>
      </c>
      <c r="G24" s="168">
        <v>24900</v>
      </c>
      <c r="H24" s="168">
        <v>27650</v>
      </c>
      <c r="I24" s="168">
        <v>29900</v>
      </c>
      <c r="J24" s="168">
        <v>32100</v>
      </c>
      <c r="K24" s="168">
        <v>34300</v>
      </c>
      <c r="L24" s="168">
        <v>36500</v>
      </c>
      <c r="M24" s="168">
        <v>23280</v>
      </c>
      <c r="N24" s="168">
        <v>26580</v>
      </c>
      <c r="O24" s="168">
        <v>29880</v>
      </c>
      <c r="P24" s="168">
        <v>33180</v>
      </c>
      <c r="Q24" s="168">
        <v>35880</v>
      </c>
      <c r="R24" s="168">
        <v>38520</v>
      </c>
      <c r="S24" s="168">
        <v>41160</v>
      </c>
      <c r="T24" s="168">
        <v>43800</v>
      </c>
      <c r="U24" s="168" t="s">
        <v>286</v>
      </c>
      <c r="V24" s="168">
        <v>20400</v>
      </c>
      <c r="W24" s="168">
        <v>23300</v>
      </c>
      <c r="X24" s="168">
        <v>26200</v>
      </c>
      <c r="Y24" s="168">
        <v>29100</v>
      </c>
      <c r="Z24" s="168">
        <v>31450</v>
      </c>
      <c r="AA24" s="168">
        <v>33800</v>
      </c>
      <c r="AB24" s="168">
        <v>36100</v>
      </c>
      <c r="AC24" s="168">
        <v>38450</v>
      </c>
      <c r="AD24" s="168">
        <v>24480</v>
      </c>
      <c r="AE24" s="168">
        <v>27960</v>
      </c>
      <c r="AF24" s="168">
        <v>31440</v>
      </c>
      <c r="AG24" s="168">
        <v>34920</v>
      </c>
      <c r="AH24" s="168">
        <v>37740</v>
      </c>
      <c r="AI24" s="168">
        <v>40560</v>
      </c>
      <c r="AJ24" s="168">
        <v>43320</v>
      </c>
      <c r="AK24" s="168">
        <v>46140</v>
      </c>
      <c r="AL24" s="163" t="s">
        <v>349</v>
      </c>
      <c r="AM24" s="163" t="s">
        <v>349</v>
      </c>
      <c r="AN24" s="163" t="s">
        <v>288</v>
      </c>
      <c r="AO24" s="163">
        <v>1</v>
      </c>
      <c r="AP24" s="163" t="s">
        <v>350</v>
      </c>
      <c r="AQ24" s="163" t="s">
        <v>290</v>
      </c>
      <c r="AR24" s="163">
        <v>41</v>
      </c>
      <c r="AS24" s="163" t="s">
        <v>350</v>
      </c>
    </row>
    <row r="25" spans="1:45">
      <c r="A25" s="184" t="str">
        <f t="shared" si="0"/>
        <v>1/18/2013 - 12/17/2013Brewster</v>
      </c>
      <c r="B25" s="163" t="s">
        <v>353</v>
      </c>
      <c r="C25" s="162" t="s">
        <v>108</v>
      </c>
      <c r="D25" s="168">
        <v>60300</v>
      </c>
      <c r="E25" s="168">
        <v>18800</v>
      </c>
      <c r="F25" s="168">
        <v>21500</v>
      </c>
      <c r="G25" s="168">
        <v>24200</v>
      </c>
      <c r="H25" s="168">
        <v>26850</v>
      </c>
      <c r="I25" s="168">
        <v>29000</v>
      </c>
      <c r="J25" s="168">
        <v>31150</v>
      </c>
      <c r="K25" s="168">
        <v>33300</v>
      </c>
      <c r="L25" s="168">
        <v>35450</v>
      </c>
      <c r="M25" s="168">
        <v>22560</v>
      </c>
      <c r="N25" s="168">
        <v>25800</v>
      </c>
      <c r="O25" s="168">
        <v>29040</v>
      </c>
      <c r="P25" s="168">
        <v>32220</v>
      </c>
      <c r="Q25" s="168">
        <v>34800</v>
      </c>
      <c r="R25" s="168">
        <v>37380</v>
      </c>
      <c r="S25" s="168">
        <v>39960</v>
      </c>
      <c r="T25" s="168">
        <v>42540</v>
      </c>
      <c r="U25" s="168" t="s">
        <v>286</v>
      </c>
      <c r="V25" s="168">
        <v>22400</v>
      </c>
      <c r="W25" s="168">
        <v>25600</v>
      </c>
      <c r="X25" s="168">
        <v>28800</v>
      </c>
      <c r="Y25" s="168">
        <v>32000</v>
      </c>
      <c r="Z25" s="168">
        <v>34600</v>
      </c>
      <c r="AA25" s="168">
        <v>37150</v>
      </c>
      <c r="AB25" s="168">
        <v>39700</v>
      </c>
      <c r="AC25" s="168">
        <v>42250</v>
      </c>
      <c r="AD25" s="168">
        <v>26880</v>
      </c>
      <c r="AE25" s="168">
        <v>30720</v>
      </c>
      <c r="AF25" s="168">
        <v>34560</v>
      </c>
      <c r="AG25" s="168">
        <v>38400</v>
      </c>
      <c r="AH25" s="168">
        <v>41520</v>
      </c>
      <c r="AI25" s="168">
        <v>44580</v>
      </c>
      <c r="AJ25" s="168">
        <v>47640</v>
      </c>
      <c r="AK25" s="168">
        <v>50700</v>
      </c>
      <c r="AL25" s="163" t="s">
        <v>352</v>
      </c>
      <c r="AM25" s="163" t="s">
        <v>352</v>
      </c>
      <c r="AN25" s="163" t="s">
        <v>288</v>
      </c>
      <c r="AO25" s="163">
        <v>0</v>
      </c>
      <c r="AP25" s="163" t="s">
        <v>353</v>
      </c>
      <c r="AQ25" s="163" t="s">
        <v>290</v>
      </c>
      <c r="AR25" s="163">
        <v>43</v>
      </c>
      <c r="AS25" s="163" t="s">
        <v>353</v>
      </c>
    </row>
    <row r="26" spans="1:45">
      <c r="A26" s="184" t="str">
        <f t="shared" si="0"/>
        <v>1/18/2013 - 12/17/2013Briscoe</v>
      </c>
      <c r="B26" s="163" t="s">
        <v>356</v>
      </c>
      <c r="C26" s="162" t="s">
        <v>109</v>
      </c>
      <c r="D26" s="168">
        <v>44600</v>
      </c>
      <c r="E26" s="168">
        <v>17700</v>
      </c>
      <c r="F26" s="168">
        <v>20200</v>
      </c>
      <c r="G26" s="168">
        <v>22750</v>
      </c>
      <c r="H26" s="168">
        <v>25250</v>
      </c>
      <c r="I26" s="168">
        <v>27300</v>
      </c>
      <c r="J26" s="168">
        <v>29300</v>
      </c>
      <c r="K26" s="168">
        <v>31350</v>
      </c>
      <c r="L26" s="168">
        <v>33350</v>
      </c>
      <c r="M26" s="168">
        <v>21240</v>
      </c>
      <c r="N26" s="168">
        <v>24240</v>
      </c>
      <c r="O26" s="168">
        <v>27300</v>
      </c>
      <c r="P26" s="168">
        <v>30300</v>
      </c>
      <c r="Q26" s="168">
        <v>32760</v>
      </c>
      <c r="R26" s="168">
        <v>35160</v>
      </c>
      <c r="S26" s="168">
        <v>37620</v>
      </c>
      <c r="T26" s="168">
        <v>40020</v>
      </c>
      <c r="U26" s="168" t="s">
        <v>301</v>
      </c>
      <c r="V26" s="59"/>
      <c r="W26" s="59"/>
      <c r="X26" s="59"/>
      <c r="Y26" s="59"/>
      <c r="Z26" s="59"/>
      <c r="AA26" s="59"/>
      <c r="AB26" s="59"/>
      <c r="AC26" s="59"/>
      <c r="AD26" s="59"/>
      <c r="AE26" s="59"/>
      <c r="AF26" s="59"/>
      <c r="AG26" s="59"/>
      <c r="AH26" s="59"/>
      <c r="AI26" s="59"/>
      <c r="AJ26" s="59"/>
      <c r="AK26" s="59"/>
      <c r="AL26" s="163" t="s">
        <v>355</v>
      </c>
      <c r="AM26" s="163" t="s">
        <v>355</v>
      </c>
      <c r="AN26" s="163" t="s">
        <v>288</v>
      </c>
      <c r="AO26" s="163">
        <v>0</v>
      </c>
      <c r="AP26" s="163" t="s">
        <v>356</v>
      </c>
      <c r="AQ26" s="163" t="s">
        <v>290</v>
      </c>
      <c r="AR26" s="163">
        <v>45</v>
      </c>
      <c r="AS26" s="163" t="s">
        <v>356</v>
      </c>
    </row>
    <row r="27" spans="1:45">
      <c r="A27" s="184" t="str">
        <f t="shared" si="0"/>
        <v>1/18/2013 - 12/17/2013Brooks</v>
      </c>
      <c r="B27" s="163" t="s">
        <v>359</v>
      </c>
      <c r="C27" s="162" t="s">
        <v>110</v>
      </c>
      <c r="D27" s="168">
        <v>27300</v>
      </c>
      <c r="E27" s="168">
        <v>17700</v>
      </c>
      <c r="F27" s="168">
        <v>20200</v>
      </c>
      <c r="G27" s="168">
        <v>22750</v>
      </c>
      <c r="H27" s="168">
        <v>25250</v>
      </c>
      <c r="I27" s="168">
        <v>27300</v>
      </c>
      <c r="J27" s="168">
        <v>29300</v>
      </c>
      <c r="K27" s="168">
        <v>31350</v>
      </c>
      <c r="L27" s="168">
        <v>33350</v>
      </c>
      <c r="M27" s="168">
        <v>21240</v>
      </c>
      <c r="N27" s="168">
        <v>24240</v>
      </c>
      <c r="O27" s="168">
        <v>27300</v>
      </c>
      <c r="P27" s="168">
        <v>30300</v>
      </c>
      <c r="Q27" s="168">
        <v>32760</v>
      </c>
      <c r="R27" s="168">
        <v>35160</v>
      </c>
      <c r="S27" s="168">
        <v>37620</v>
      </c>
      <c r="T27" s="168">
        <v>40020</v>
      </c>
      <c r="U27" s="168" t="s">
        <v>301</v>
      </c>
      <c r="V27" s="59"/>
      <c r="W27" s="59"/>
      <c r="X27" s="59"/>
      <c r="Y27" s="59"/>
      <c r="Z27" s="59"/>
      <c r="AA27" s="59"/>
      <c r="AB27" s="59"/>
      <c r="AC27" s="59"/>
      <c r="AD27" s="59"/>
      <c r="AE27" s="59"/>
      <c r="AF27" s="59"/>
      <c r="AG27" s="59"/>
      <c r="AH27" s="59"/>
      <c r="AI27" s="59"/>
      <c r="AJ27" s="59"/>
      <c r="AK27" s="59"/>
      <c r="AL27" s="163" t="s">
        <v>358</v>
      </c>
      <c r="AM27" s="163" t="s">
        <v>358</v>
      </c>
      <c r="AN27" s="163" t="s">
        <v>288</v>
      </c>
      <c r="AO27" s="163">
        <v>0</v>
      </c>
      <c r="AP27" s="163" t="s">
        <v>359</v>
      </c>
      <c r="AQ27" s="163" t="s">
        <v>290</v>
      </c>
      <c r="AR27" s="163">
        <v>47</v>
      </c>
      <c r="AS27" s="163" t="s">
        <v>359</v>
      </c>
    </row>
    <row r="28" spans="1:45">
      <c r="A28" s="184" t="str">
        <f t="shared" si="0"/>
        <v>1/18/2013 - 12/17/2013Brown</v>
      </c>
      <c r="B28" s="163" t="s">
        <v>362</v>
      </c>
      <c r="C28" s="162" t="s">
        <v>111</v>
      </c>
      <c r="D28" s="168">
        <v>51000</v>
      </c>
      <c r="E28" s="168">
        <v>17850</v>
      </c>
      <c r="F28" s="168">
        <v>20400</v>
      </c>
      <c r="G28" s="168">
        <v>22950</v>
      </c>
      <c r="H28" s="168">
        <v>25500</v>
      </c>
      <c r="I28" s="168">
        <v>27550</v>
      </c>
      <c r="J28" s="168">
        <v>29600</v>
      </c>
      <c r="K28" s="168">
        <v>31650</v>
      </c>
      <c r="L28" s="168">
        <v>33700</v>
      </c>
      <c r="M28" s="168">
        <v>21420</v>
      </c>
      <c r="N28" s="168">
        <v>24480</v>
      </c>
      <c r="O28" s="168">
        <v>27540</v>
      </c>
      <c r="P28" s="168">
        <v>30600</v>
      </c>
      <c r="Q28" s="168">
        <v>33060</v>
      </c>
      <c r="R28" s="168">
        <v>35520</v>
      </c>
      <c r="S28" s="168">
        <v>37980</v>
      </c>
      <c r="T28" s="168">
        <v>40440</v>
      </c>
      <c r="U28" s="168" t="s">
        <v>286</v>
      </c>
      <c r="V28" s="168">
        <v>18350</v>
      </c>
      <c r="W28" s="168">
        <v>20950</v>
      </c>
      <c r="X28" s="168">
        <v>23550</v>
      </c>
      <c r="Y28" s="168">
        <v>26150</v>
      </c>
      <c r="Z28" s="168">
        <v>28250</v>
      </c>
      <c r="AA28" s="168">
        <v>30350</v>
      </c>
      <c r="AB28" s="168">
        <v>32450</v>
      </c>
      <c r="AC28" s="168">
        <v>34550</v>
      </c>
      <c r="AD28" s="168">
        <v>22020</v>
      </c>
      <c r="AE28" s="168">
        <v>25140</v>
      </c>
      <c r="AF28" s="168">
        <v>28260</v>
      </c>
      <c r="AG28" s="168">
        <v>31380</v>
      </c>
      <c r="AH28" s="168">
        <v>33900</v>
      </c>
      <c r="AI28" s="168">
        <v>36420</v>
      </c>
      <c r="AJ28" s="168">
        <v>38940</v>
      </c>
      <c r="AK28" s="168">
        <v>41460</v>
      </c>
      <c r="AL28" s="163" t="s">
        <v>361</v>
      </c>
      <c r="AM28" s="163" t="s">
        <v>361</v>
      </c>
      <c r="AN28" s="163" t="s">
        <v>288</v>
      </c>
      <c r="AO28" s="163">
        <v>0</v>
      </c>
      <c r="AP28" s="163" t="s">
        <v>362</v>
      </c>
      <c r="AQ28" s="163" t="s">
        <v>290</v>
      </c>
      <c r="AR28" s="163">
        <v>49</v>
      </c>
      <c r="AS28" s="163" t="s">
        <v>362</v>
      </c>
    </row>
    <row r="29" spans="1:45">
      <c r="A29" s="184" t="str">
        <f t="shared" si="0"/>
        <v>1/18/2013 - 12/17/2013Burleson</v>
      </c>
      <c r="B29" s="163" t="s">
        <v>364</v>
      </c>
      <c r="C29" s="162" t="s">
        <v>35</v>
      </c>
      <c r="D29" s="168">
        <v>54900</v>
      </c>
      <c r="E29" s="168">
        <v>19400</v>
      </c>
      <c r="F29" s="168">
        <v>22150</v>
      </c>
      <c r="G29" s="168">
        <v>24900</v>
      </c>
      <c r="H29" s="168">
        <v>27650</v>
      </c>
      <c r="I29" s="168">
        <v>29900</v>
      </c>
      <c r="J29" s="168">
        <v>32100</v>
      </c>
      <c r="K29" s="168">
        <v>34300</v>
      </c>
      <c r="L29" s="168">
        <v>36500</v>
      </c>
      <c r="M29" s="168">
        <v>23280</v>
      </c>
      <c r="N29" s="168">
        <v>26580</v>
      </c>
      <c r="O29" s="168">
        <v>29880</v>
      </c>
      <c r="P29" s="168">
        <v>33180</v>
      </c>
      <c r="Q29" s="168">
        <v>35880</v>
      </c>
      <c r="R29" s="168">
        <v>38520</v>
      </c>
      <c r="S29" s="168">
        <v>41160</v>
      </c>
      <c r="T29" s="168">
        <v>43800</v>
      </c>
      <c r="U29" s="168" t="s">
        <v>286</v>
      </c>
      <c r="V29" s="168">
        <v>20400</v>
      </c>
      <c r="W29" s="168">
        <v>23300</v>
      </c>
      <c r="X29" s="168">
        <v>26200</v>
      </c>
      <c r="Y29" s="168">
        <v>29100</v>
      </c>
      <c r="Z29" s="168">
        <v>31450</v>
      </c>
      <c r="AA29" s="168">
        <v>33800</v>
      </c>
      <c r="AB29" s="168">
        <v>36100</v>
      </c>
      <c r="AC29" s="168">
        <v>38450</v>
      </c>
      <c r="AD29" s="168">
        <v>24480</v>
      </c>
      <c r="AE29" s="168">
        <v>27960</v>
      </c>
      <c r="AF29" s="168">
        <v>31440</v>
      </c>
      <c r="AG29" s="168">
        <v>34920</v>
      </c>
      <c r="AH29" s="168">
        <v>37740</v>
      </c>
      <c r="AI29" s="168">
        <v>40560</v>
      </c>
      <c r="AJ29" s="168">
        <v>43320</v>
      </c>
      <c r="AK29" s="168">
        <v>46140</v>
      </c>
      <c r="AL29" s="163" t="s">
        <v>363</v>
      </c>
      <c r="AM29" s="163" t="s">
        <v>363</v>
      </c>
      <c r="AN29" s="163" t="s">
        <v>288</v>
      </c>
      <c r="AO29" s="163">
        <v>1</v>
      </c>
      <c r="AP29" s="163" t="s">
        <v>364</v>
      </c>
      <c r="AQ29" s="163" t="s">
        <v>290</v>
      </c>
      <c r="AR29" s="163">
        <v>51</v>
      </c>
      <c r="AS29" s="163" t="s">
        <v>364</v>
      </c>
    </row>
    <row r="30" spans="1:45">
      <c r="A30" s="184" t="str">
        <f t="shared" si="0"/>
        <v>1/18/2013 - 12/17/2013Burnet</v>
      </c>
      <c r="B30" s="163" t="s">
        <v>367</v>
      </c>
      <c r="C30" s="162" t="s">
        <v>112</v>
      </c>
      <c r="D30" s="168">
        <v>61700</v>
      </c>
      <c r="E30" s="168">
        <v>21600</v>
      </c>
      <c r="F30" s="168">
        <v>24700</v>
      </c>
      <c r="G30" s="168">
        <v>27800</v>
      </c>
      <c r="H30" s="168">
        <v>30850</v>
      </c>
      <c r="I30" s="168">
        <v>33350</v>
      </c>
      <c r="J30" s="168">
        <v>35800</v>
      </c>
      <c r="K30" s="168">
        <v>38300</v>
      </c>
      <c r="L30" s="168">
        <v>40750</v>
      </c>
      <c r="M30" s="168">
        <v>25920</v>
      </c>
      <c r="N30" s="168">
        <v>29640</v>
      </c>
      <c r="O30" s="168">
        <v>33360</v>
      </c>
      <c r="P30" s="168">
        <v>37020</v>
      </c>
      <c r="Q30" s="168">
        <v>40020</v>
      </c>
      <c r="R30" s="168">
        <v>42960</v>
      </c>
      <c r="S30" s="168">
        <v>45960</v>
      </c>
      <c r="T30" s="168">
        <v>48900</v>
      </c>
      <c r="U30" s="168" t="s">
        <v>301</v>
      </c>
      <c r="V30" s="59"/>
      <c r="W30" s="59"/>
      <c r="X30" s="59"/>
      <c r="Y30" s="59"/>
      <c r="Z30" s="59"/>
      <c r="AA30" s="59"/>
      <c r="AB30" s="59"/>
      <c r="AC30" s="59"/>
      <c r="AD30" s="59"/>
      <c r="AE30" s="59"/>
      <c r="AF30" s="59"/>
      <c r="AG30" s="59"/>
      <c r="AH30" s="59"/>
      <c r="AI30" s="59"/>
      <c r="AJ30" s="59"/>
      <c r="AK30" s="59"/>
      <c r="AL30" s="163" t="s">
        <v>366</v>
      </c>
      <c r="AM30" s="163" t="s">
        <v>366</v>
      </c>
      <c r="AN30" s="163" t="s">
        <v>288</v>
      </c>
      <c r="AO30" s="163">
        <v>0</v>
      </c>
      <c r="AP30" s="163" t="s">
        <v>367</v>
      </c>
      <c r="AQ30" s="163" t="s">
        <v>290</v>
      </c>
      <c r="AR30" s="163">
        <v>53</v>
      </c>
      <c r="AS30" s="163" t="s">
        <v>367</v>
      </c>
    </row>
    <row r="31" spans="1:45">
      <c r="A31" s="184" t="str">
        <f t="shared" si="0"/>
        <v>1/18/2013 - 12/17/2013Caldwell</v>
      </c>
      <c r="B31" s="163" t="s">
        <v>369</v>
      </c>
      <c r="C31" s="162" t="s">
        <v>26</v>
      </c>
      <c r="D31" s="168">
        <v>73200</v>
      </c>
      <c r="E31" s="168">
        <v>25650</v>
      </c>
      <c r="F31" s="168">
        <v>29300</v>
      </c>
      <c r="G31" s="168">
        <v>32950</v>
      </c>
      <c r="H31" s="168">
        <v>36600</v>
      </c>
      <c r="I31" s="168">
        <v>39550</v>
      </c>
      <c r="J31" s="168">
        <v>42500</v>
      </c>
      <c r="K31" s="168">
        <v>45400</v>
      </c>
      <c r="L31" s="168">
        <v>48350</v>
      </c>
      <c r="M31" s="168">
        <v>30780</v>
      </c>
      <c r="N31" s="168">
        <v>35160</v>
      </c>
      <c r="O31" s="168">
        <v>39540</v>
      </c>
      <c r="P31" s="168">
        <v>43920</v>
      </c>
      <c r="Q31" s="168">
        <v>47460</v>
      </c>
      <c r="R31" s="168">
        <v>51000</v>
      </c>
      <c r="S31" s="168">
        <v>54480</v>
      </c>
      <c r="T31" s="168">
        <v>58020</v>
      </c>
      <c r="U31" s="168" t="s">
        <v>286</v>
      </c>
      <c r="V31" s="168">
        <v>27350</v>
      </c>
      <c r="W31" s="168">
        <v>31250</v>
      </c>
      <c r="X31" s="168">
        <v>35150</v>
      </c>
      <c r="Y31" s="168">
        <v>39050</v>
      </c>
      <c r="Z31" s="168">
        <v>42200</v>
      </c>
      <c r="AA31" s="168">
        <v>45300</v>
      </c>
      <c r="AB31" s="168">
        <v>48450</v>
      </c>
      <c r="AC31" s="168">
        <v>51550</v>
      </c>
      <c r="AD31" s="168">
        <v>32820</v>
      </c>
      <c r="AE31" s="168">
        <v>37500</v>
      </c>
      <c r="AF31" s="168">
        <v>42180</v>
      </c>
      <c r="AG31" s="168">
        <v>46860</v>
      </c>
      <c r="AH31" s="168">
        <v>50640</v>
      </c>
      <c r="AI31" s="168">
        <v>54360</v>
      </c>
      <c r="AJ31" s="168">
        <v>58140</v>
      </c>
      <c r="AK31" s="168">
        <v>61860</v>
      </c>
      <c r="AL31" s="163" t="s">
        <v>368</v>
      </c>
      <c r="AM31" s="163" t="s">
        <v>368</v>
      </c>
      <c r="AN31" s="163" t="s">
        <v>288</v>
      </c>
      <c r="AO31" s="163">
        <v>1</v>
      </c>
      <c r="AP31" s="163" t="s">
        <v>369</v>
      </c>
      <c r="AQ31" s="163" t="s">
        <v>290</v>
      </c>
      <c r="AR31" s="163">
        <v>55</v>
      </c>
      <c r="AS31" s="163" t="s">
        <v>369</v>
      </c>
    </row>
    <row r="32" spans="1:45">
      <c r="A32" s="184" t="str">
        <f t="shared" si="0"/>
        <v>1/18/2013 - 12/17/2013Calhoun</v>
      </c>
      <c r="B32" s="163" t="s">
        <v>372</v>
      </c>
      <c r="C32" s="162" t="s">
        <v>113</v>
      </c>
      <c r="D32" s="168">
        <v>55000</v>
      </c>
      <c r="E32" s="168">
        <v>19250</v>
      </c>
      <c r="F32" s="168">
        <v>22000</v>
      </c>
      <c r="G32" s="168">
        <v>24750</v>
      </c>
      <c r="H32" s="168">
        <v>27500</v>
      </c>
      <c r="I32" s="168">
        <v>29700</v>
      </c>
      <c r="J32" s="168">
        <v>31900</v>
      </c>
      <c r="K32" s="168">
        <v>34100</v>
      </c>
      <c r="L32" s="168">
        <v>36300</v>
      </c>
      <c r="M32" s="168">
        <v>23100</v>
      </c>
      <c r="N32" s="168">
        <v>26400</v>
      </c>
      <c r="O32" s="168">
        <v>29700</v>
      </c>
      <c r="P32" s="168">
        <v>33000</v>
      </c>
      <c r="Q32" s="168">
        <v>35640</v>
      </c>
      <c r="R32" s="168">
        <v>38280</v>
      </c>
      <c r="S32" s="168">
        <v>40920</v>
      </c>
      <c r="T32" s="168">
        <v>43560</v>
      </c>
      <c r="U32" s="168" t="s">
        <v>286</v>
      </c>
      <c r="V32" s="168">
        <v>20000</v>
      </c>
      <c r="W32" s="168">
        <v>22850</v>
      </c>
      <c r="X32" s="168">
        <v>25700</v>
      </c>
      <c r="Y32" s="168">
        <v>28550</v>
      </c>
      <c r="Z32" s="168">
        <v>30850</v>
      </c>
      <c r="AA32" s="168">
        <v>33150</v>
      </c>
      <c r="AB32" s="168">
        <v>35450</v>
      </c>
      <c r="AC32" s="168">
        <v>37700</v>
      </c>
      <c r="AD32" s="168">
        <v>24000</v>
      </c>
      <c r="AE32" s="168">
        <v>27420</v>
      </c>
      <c r="AF32" s="168">
        <v>30840</v>
      </c>
      <c r="AG32" s="168">
        <v>34260</v>
      </c>
      <c r="AH32" s="168">
        <v>37020</v>
      </c>
      <c r="AI32" s="168">
        <v>39780</v>
      </c>
      <c r="AJ32" s="168">
        <v>42540</v>
      </c>
      <c r="AK32" s="168">
        <v>45240</v>
      </c>
      <c r="AL32" s="163" t="s">
        <v>371</v>
      </c>
      <c r="AM32" s="163" t="s">
        <v>371</v>
      </c>
      <c r="AN32" s="163" t="s">
        <v>288</v>
      </c>
      <c r="AO32" s="163">
        <v>1</v>
      </c>
      <c r="AP32" s="163" t="s">
        <v>372</v>
      </c>
      <c r="AQ32" s="163" t="s">
        <v>290</v>
      </c>
      <c r="AR32" s="163">
        <v>57</v>
      </c>
      <c r="AS32" s="163" t="s">
        <v>372</v>
      </c>
    </row>
    <row r="33" spans="1:45">
      <c r="A33" s="184" t="str">
        <f t="shared" si="0"/>
        <v>1/18/2013 - 12/17/2013Callahan</v>
      </c>
      <c r="B33" s="163" t="s">
        <v>375</v>
      </c>
      <c r="C33" s="162" t="s">
        <v>12</v>
      </c>
      <c r="D33" s="168">
        <v>54900</v>
      </c>
      <c r="E33" s="168">
        <v>19250</v>
      </c>
      <c r="F33" s="168">
        <v>22000</v>
      </c>
      <c r="G33" s="168">
        <v>24750</v>
      </c>
      <c r="H33" s="168">
        <v>27450</v>
      </c>
      <c r="I33" s="168">
        <v>29650</v>
      </c>
      <c r="J33" s="168">
        <v>31850</v>
      </c>
      <c r="K33" s="168">
        <v>34050</v>
      </c>
      <c r="L33" s="168">
        <v>36250</v>
      </c>
      <c r="M33" s="168">
        <v>23100</v>
      </c>
      <c r="N33" s="168">
        <v>26400</v>
      </c>
      <c r="O33" s="168">
        <v>29700</v>
      </c>
      <c r="P33" s="168">
        <v>32940</v>
      </c>
      <c r="Q33" s="168">
        <v>35580</v>
      </c>
      <c r="R33" s="168">
        <v>38220</v>
      </c>
      <c r="S33" s="168">
        <v>40860</v>
      </c>
      <c r="T33" s="168">
        <v>43500</v>
      </c>
      <c r="U33" s="168" t="s">
        <v>301</v>
      </c>
      <c r="V33" s="59"/>
      <c r="W33" s="59"/>
      <c r="X33" s="59"/>
      <c r="Y33" s="59"/>
      <c r="Z33" s="59"/>
      <c r="AA33" s="59"/>
      <c r="AB33" s="59"/>
      <c r="AC33" s="59"/>
      <c r="AD33" s="59"/>
      <c r="AE33" s="59"/>
      <c r="AF33" s="59"/>
      <c r="AG33" s="59"/>
      <c r="AH33" s="59"/>
      <c r="AI33" s="59"/>
      <c r="AJ33" s="59"/>
      <c r="AK33" s="59"/>
      <c r="AL33" s="163" t="s">
        <v>374</v>
      </c>
      <c r="AM33" s="163" t="s">
        <v>374</v>
      </c>
      <c r="AN33" s="163" t="s">
        <v>288</v>
      </c>
      <c r="AO33" s="163">
        <v>1</v>
      </c>
      <c r="AP33" s="163" t="s">
        <v>375</v>
      </c>
      <c r="AQ33" s="163" t="s">
        <v>290</v>
      </c>
      <c r="AR33" s="163">
        <v>59</v>
      </c>
      <c r="AS33" s="163" t="s">
        <v>375</v>
      </c>
    </row>
    <row r="34" spans="1:45">
      <c r="A34" s="184" t="str">
        <f t="shared" si="0"/>
        <v>1/18/2013 - 12/17/2013Cameron</v>
      </c>
      <c r="B34" s="163" t="s">
        <v>378</v>
      </c>
      <c r="C34" s="162" t="s">
        <v>33</v>
      </c>
      <c r="D34" s="168">
        <v>37300</v>
      </c>
      <c r="E34" s="168">
        <v>17700</v>
      </c>
      <c r="F34" s="168">
        <v>20200</v>
      </c>
      <c r="G34" s="168">
        <v>22750</v>
      </c>
      <c r="H34" s="168">
        <v>25250</v>
      </c>
      <c r="I34" s="168">
        <v>27300</v>
      </c>
      <c r="J34" s="168">
        <v>29300</v>
      </c>
      <c r="K34" s="168">
        <v>31350</v>
      </c>
      <c r="L34" s="168">
        <v>33350</v>
      </c>
      <c r="M34" s="168">
        <v>21240</v>
      </c>
      <c r="N34" s="168">
        <v>24240</v>
      </c>
      <c r="O34" s="168">
        <v>27300</v>
      </c>
      <c r="P34" s="168">
        <v>30300</v>
      </c>
      <c r="Q34" s="168">
        <v>32760</v>
      </c>
      <c r="R34" s="168">
        <v>35160</v>
      </c>
      <c r="S34" s="168">
        <v>37620</v>
      </c>
      <c r="T34" s="168">
        <v>40020</v>
      </c>
      <c r="U34" s="168" t="s">
        <v>286</v>
      </c>
      <c r="V34" s="168">
        <v>18400</v>
      </c>
      <c r="W34" s="168">
        <v>21000</v>
      </c>
      <c r="X34" s="168">
        <v>23650</v>
      </c>
      <c r="Y34" s="168">
        <v>26250</v>
      </c>
      <c r="Z34" s="168">
        <v>28350</v>
      </c>
      <c r="AA34" s="168">
        <v>30450</v>
      </c>
      <c r="AB34" s="168">
        <v>32550</v>
      </c>
      <c r="AC34" s="168">
        <v>34650</v>
      </c>
      <c r="AD34" s="168">
        <v>22080</v>
      </c>
      <c r="AE34" s="168">
        <v>25200</v>
      </c>
      <c r="AF34" s="168">
        <v>28380</v>
      </c>
      <c r="AG34" s="168">
        <v>31500</v>
      </c>
      <c r="AH34" s="168">
        <v>34020</v>
      </c>
      <c r="AI34" s="168">
        <v>36540</v>
      </c>
      <c r="AJ34" s="168">
        <v>39060</v>
      </c>
      <c r="AK34" s="168">
        <v>41580</v>
      </c>
      <c r="AL34" s="163" t="s">
        <v>377</v>
      </c>
      <c r="AM34" s="163" t="s">
        <v>377</v>
      </c>
      <c r="AN34" s="163" t="s">
        <v>288</v>
      </c>
      <c r="AO34" s="163">
        <v>1</v>
      </c>
      <c r="AP34" s="163" t="s">
        <v>378</v>
      </c>
      <c r="AQ34" s="163" t="s">
        <v>290</v>
      </c>
      <c r="AR34" s="163">
        <v>61</v>
      </c>
      <c r="AS34" s="163" t="s">
        <v>378</v>
      </c>
    </row>
    <row r="35" spans="1:45">
      <c r="A35" s="184" t="str">
        <f t="shared" si="0"/>
        <v>1/18/2013 - 12/17/2013Camp</v>
      </c>
      <c r="B35" s="163" t="s">
        <v>381</v>
      </c>
      <c r="C35" s="162" t="s">
        <v>114</v>
      </c>
      <c r="D35" s="168">
        <v>44700</v>
      </c>
      <c r="E35" s="168">
        <v>17700</v>
      </c>
      <c r="F35" s="168">
        <v>20200</v>
      </c>
      <c r="G35" s="168">
        <v>22750</v>
      </c>
      <c r="H35" s="168">
        <v>25250</v>
      </c>
      <c r="I35" s="168">
        <v>27300</v>
      </c>
      <c r="J35" s="168">
        <v>29300</v>
      </c>
      <c r="K35" s="168">
        <v>31350</v>
      </c>
      <c r="L35" s="168">
        <v>33350</v>
      </c>
      <c r="M35" s="168">
        <v>21240</v>
      </c>
      <c r="N35" s="168">
        <v>24240</v>
      </c>
      <c r="O35" s="168">
        <v>27300</v>
      </c>
      <c r="P35" s="168">
        <v>30300</v>
      </c>
      <c r="Q35" s="168">
        <v>32760</v>
      </c>
      <c r="R35" s="168">
        <v>35160</v>
      </c>
      <c r="S35" s="168">
        <v>37620</v>
      </c>
      <c r="T35" s="168">
        <v>40020</v>
      </c>
      <c r="U35" s="168" t="s">
        <v>301</v>
      </c>
      <c r="V35" s="59"/>
      <c r="W35" s="59"/>
      <c r="X35" s="59"/>
      <c r="Y35" s="59"/>
      <c r="Z35" s="59"/>
      <c r="AA35" s="59"/>
      <c r="AB35" s="59"/>
      <c r="AC35" s="59"/>
      <c r="AD35" s="59"/>
      <c r="AE35" s="59"/>
      <c r="AF35" s="59"/>
      <c r="AG35" s="59"/>
      <c r="AH35" s="59"/>
      <c r="AI35" s="59"/>
      <c r="AJ35" s="59"/>
      <c r="AK35" s="59"/>
      <c r="AL35" s="163" t="s">
        <v>380</v>
      </c>
      <c r="AM35" s="163" t="s">
        <v>380</v>
      </c>
      <c r="AN35" s="163" t="s">
        <v>288</v>
      </c>
      <c r="AO35" s="163">
        <v>0</v>
      </c>
      <c r="AP35" s="163" t="s">
        <v>381</v>
      </c>
      <c r="AQ35" s="163" t="s">
        <v>290</v>
      </c>
      <c r="AR35" s="163">
        <v>63</v>
      </c>
      <c r="AS35" s="163" t="s">
        <v>381</v>
      </c>
    </row>
    <row r="36" spans="1:45">
      <c r="A36" s="184" t="str">
        <f t="shared" si="0"/>
        <v>1/18/2013 - 12/17/2013Carson</v>
      </c>
      <c r="B36" s="163" t="s">
        <v>383</v>
      </c>
      <c r="C36" s="162" t="s">
        <v>22</v>
      </c>
      <c r="D36" s="168">
        <v>62700</v>
      </c>
      <c r="E36" s="168">
        <v>21650</v>
      </c>
      <c r="F36" s="168">
        <v>24750</v>
      </c>
      <c r="G36" s="168">
        <v>27850</v>
      </c>
      <c r="H36" s="168">
        <v>30900</v>
      </c>
      <c r="I36" s="168">
        <v>33400</v>
      </c>
      <c r="J36" s="168">
        <v>35850</v>
      </c>
      <c r="K36" s="168">
        <v>38350</v>
      </c>
      <c r="L36" s="168">
        <v>40800</v>
      </c>
      <c r="M36" s="168">
        <v>25980</v>
      </c>
      <c r="N36" s="168">
        <v>29700</v>
      </c>
      <c r="O36" s="168">
        <v>33420</v>
      </c>
      <c r="P36" s="168">
        <v>37080</v>
      </c>
      <c r="Q36" s="168">
        <v>40080</v>
      </c>
      <c r="R36" s="168">
        <v>43020</v>
      </c>
      <c r="S36" s="168">
        <v>46020</v>
      </c>
      <c r="T36" s="168">
        <v>48960</v>
      </c>
      <c r="U36" s="168" t="s">
        <v>286</v>
      </c>
      <c r="V36" s="168">
        <v>21950</v>
      </c>
      <c r="W36" s="168">
        <v>25100</v>
      </c>
      <c r="X36" s="168">
        <v>28250</v>
      </c>
      <c r="Y36" s="168">
        <v>31350</v>
      </c>
      <c r="Z36" s="168">
        <v>33900</v>
      </c>
      <c r="AA36" s="168">
        <v>36400</v>
      </c>
      <c r="AB36" s="168">
        <v>38900</v>
      </c>
      <c r="AC36" s="168">
        <v>41400</v>
      </c>
      <c r="AD36" s="168">
        <v>26340</v>
      </c>
      <c r="AE36" s="168">
        <v>30120</v>
      </c>
      <c r="AF36" s="168">
        <v>33900</v>
      </c>
      <c r="AG36" s="168">
        <v>37620</v>
      </c>
      <c r="AH36" s="168">
        <v>40680</v>
      </c>
      <c r="AI36" s="168">
        <v>43680</v>
      </c>
      <c r="AJ36" s="168">
        <v>46680</v>
      </c>
      <c r="AK36" s="168">
        <v>49680</v>
      </c>
      <c r="AL36" s="163" t="s">
        <v>382</v>
      </c>
      <c r="AM36" s="163" t="s">
        <v>382</v>
      </c>
      <c r="AN36" s="163" t="s">
        <v>288</v>
      </c>
      <c r="AO36" s="163">
        <v>1</v>
      </c>
      <c r="AP36" s="163" t="s">
        <v>383</v>
      </c>
      <c r="AQ36" s="163" t="s">
        <v>290</v>
      </c>
      <c r="AR36" s="163">
        <v>65</v>
      </c>
      <c r="AS36" s="163" t="s">
        <v>383</v>
      </c>
    </row>
    <row r="37" spans="1:45">
      <c r="A37" s="184" t="str">
        <f t="shared" si="0"/>
        <v>1/18/2013 - 12/17/2013Cass</v>
      </c>
      <c r="B37" s="163" t="s">
        <v>386</v>
      </c>
      <c r="C37" s="162" t="s">
        <v>115</v>
      </c>
      <c r="D37" s="168">
        <v>47100</v>
      </c>
      <c r="E37" s="168">
        <v>17700</v>
      </c>
      <c r="F37" s="168">
        <v>20200</v>
      </c>
      <c r="G37" s="168">
        <v>22750</v>
      </c>
      <c r="H37" s="168">
        <v>25250</v>
      </c>
      <c r="I37" s="168">
        <v>27300</v>
      </c>
      <c r="J37" s="168">
        <v>29300</v>
      </c>
      <c r="K37" s="168">
        <v>31350</v>
      </c>
      <c r="L37" s="168">
        <v>33350</v>
      </c>
      <c r="M37" s="168">
        <v>21240</v>
      </c>
      <c r="N37" s="168">
        <v>24240</v>
      </c>
      <c r="O37" s="168">
        <v>27300</v>
      </c>
      <c r="P37" s="168">
        <v>30300</v>
      </c>
      <c r="Q37" s="168">
        <v>32760</v>
      </c>
      <c r="R37" s="168">
        <v>35160</v>
      </c>
      <c r="S37" s="168">
        <v>37620</v>
      </c>
      <c r="T37" s="168">
        <v>40020</v>
      </c>
      <c r="U37" s="168" t="s">
        <v>301</v>
      </c>
      <c r="V37" s="59"/>
      <c r="W37" s="59"/>
      <c r="X37" s="59"/>
      <c r="Y37" s="59"/>
      <c r="Z37" s="59"/>
      <c r="AA37" s="59"/>
      <c r="AB37" s="59"/>
      <c r="AC37" s="59"/>
      <c r="AD37" s="59"/>
      <c r="AE37" s="59"/>
      <c r="AF37" s="59"/>
      <c r="AG37" s="59"/>
      <c r="AH37" s="59"/>
      <c r="AI37" s="59"/>
      <c r="AJ37" s="59"/>
      <c r="AK37" s="59"/>
      <c r="AL37" s="163" t="s">
        <v>385</v>
      </c>
      <c r="AM37" s="163" t="s">
        <v>385</v>
      </c>
      <c r="AN37" s="163" t="s">
        <v>288</v>
      </c>
      <c r="AO37" s="163">
        <v>0</v>
      </c>
      <c r="AP37" s="163" t="s">
        <v>386</v>
      </c>
      <c r="AQ37" s="163" t="s">
        <v>290</v>
      </c>
      <c r="AR37" s="163">
        <v>67</v>
      </c>
      <c r="AS37" s="163" t="s">
        <v>386</v>
      </c>
    </row>
    <row r="38" spans="1:45">
      <c r="A38" s="184" t="str">
        <f t="shared" si="0"/>
        <v>1/18/2013 - 12/17/2013Castro</v>
      </c>
      <c r="B38" s="163" t="s">
        <v>389</v>
      </c>
      <c r="C38" s="162" t="s">
        <v>116</v>
      </c>
      <c r="D38" s="168">
        <v>40800</v>
      </c>
      <c r="E38" s="168">
        <v>17700</v>
      </c>
      <c r="F38" s="168">
        <v>20200</v>
      </c>
      <c r="G38" s="168">
        <v>22750</v>
      </c>
      <c r="H38" s="168">
        <v>25250</v>
      </c>
      <c r="I38" s="168">
        <v>27300</v>
      </c>
      <c r="J38" s="168">
        <v>29300</v>
      </c>
      <c r="K38" s="168">
        <v>31350</v>
      </c>
      <c r="L38" s="168">
        <v>33350</v>
      </c>
      <c r="M38" s="168">
        <v>21240</v>
      </c>
      <c r="N38" s="168">
        <v>24240</v>
      </c>
      <c r="O38" s="168">
        <v>27300</v>
      </c>
      <c r="P38" s="168">
        <v>30300</v>
      </c>
      <c r="Q38" s="168">
        <v>32760</v>
      </c>
      <c r="R38" s="168">
        <v>35160</v>
      </c>
      <c r="S38" s="168">
        <v>37620</v>
      </c>
      <c r="T38" s="168">
        <v>40020</v>
      </c>
      <c r="U38" s="168" t="s">
        <v>301</v>
      </c>
      <c r="V38" s="59"/>
      <c r="W38" s="59"/>
      <c r="X38" s="59"/>
      <c r="Y38" s="59"/>
      <c r="Z38" s="59"/>
      <c r="AA38" s="59"/>
      <c r="AB38" s="59"/>
      <c r="AC38" s="59"/>
      <c r="AD38" s="59"/>
      <c r="AE38" s="59"/>
      <c r="AF38" s="59"/>
      <c r="AG38" s="59"/>
      <c r="AH38" s="59"/>
      <c r="AI38" s="59"/>
      <c r="AJ38" s="59"/>
      <c r="AK38" s="59"/>
      <c r="AL38" s="163" t="s">
        <v>388</v>
      </c>
      <c r="AM38" s="163" t="s">
        <v>388</v>
      </c>
      <c r="AN38" s="163" t="s">
        <v>288</v>
      </c>
      <c r="AO38" s="163">
        <v>0</v>
      </c>
      <c r="AP38" s="163" t="s">
        <v>389</v>
      </c>
      <c r="AQ38" s="163" t="s">
        <v>290</v>
      </c>
      <c r="AR38" s="163">
        <v>69</v>
      </c>
      <c r="AS38" s="163" t="s">
        <v>389</v>
      </c>
    </row>
    <row r="39" spans="1:45">
      <c r="A39" s="184" t="str">
        <f t="shared" si="0"/>
        <v>1/18/2013 - 12/17/2013Chambers</v>
      </c>
      <c r="B39" s="163" t="s">
        <v>392</v>
      </c>
      <c r="C39" s="162" t="s">
        <v>52</v>
      </c>
      <c r="D39" s="168">
        <v>66200</v>
      </c>
      <c r="E39" s="168">
        <v>23200</v>
      </c>
      <c r="F39" s="168">
        <v>26500</v>
      </c>
      <c r="G39" s="168">
        <v>29800</v>
      </c>
      <c r="H39" s="168">
        <v>33100</v>
      </c>
      <c r="I39" s="168">
        <v>35750</v>
      </c>
      <c r="J39" s="168">
        <v>38400</v>
      </c>
      <c r="K39" s="168">
        <v>41050</v>
      </c>
      <c r="L39" s="168">
        <v>43700</v>
      </c>
      <c r="M39" s="168">
        <v>27840</v>
      </c>
      <c r="N39" s="168">
        <v>31800</v>
      </c>
      <c r="O39" s="168">
        <v>35760</v>
      </c>
      <c r="P39" s="168">
        <v>39720</v>
      </c>
      <c r="Q39" s="168">
        <v>42900</v>
      </c>
      <c r="R39" s="168">
        <v>46080</v>
      </c>
      <c r="S39" s="168">
        <v>49260</v>
      </c>
      <c r="T39" s="168">
        <v>52440</v>
      </c>
      <c r="U39" s="168" t="s">
        <v>286</v>
      </c>
      <c r="V39" s="168">
        <v>23450</v>
      </c>
      <c r="W39" s="168">
        <v>26800</v>
      </c>
      <c r="X39" s="168">
        <v>30150</v>
      </c>
      <c r="Y39" s="168">
        <v>33450</v>
      </c>
      <c r="Z39" s="168">
        <v>36150</v>
      </c>
      <c r="AA39" s="168">
        <v>38850</v>
      </c>
      <c r="AB39" s="168">
        <v>41500</v>
      </c>
      <c r="AC39" s="168">
        <v>44200</v>
      </c>
      <c r="AD39" s="168">
        <v>28140</v>
      </c>
      <c r="AE39" s="168">
        <v>32160</v>
      </c>
      <c r="AF39" s="168">
        <v>36180</v>
      </c>
      <c r="AG39" s="168">
        <v>40140</v>
      </c>
      <c r="AH39" s="168">
        <v>43380</v>
      </c>
      <c r="AI39" s="168">
        <v>46620</v>
      </c>
      <c r="AJ39" s="168">
        <v>49800</v>
      </c>
      <c r="AK39" s="168">
        <v>53040</v>
      </c>
      <c r="AL39" s="163" t="s">
        <v>391</v>
      </c>
      <c r="AM39" s="163" t="s">
        <v>391</v>
      </c>
      <c r="AN39" s="163" t="s">
        <v>288</v>
      </c>
      <c r="AO39" s="163">
        <v>1</v>
      </c>
      <c r="AP39" s="163" t="s">
        <v>392</v>
      </c>
      <c r="AQ39" s="163" t="s">
        <v>290</v>
      </c>
      <c r="AR39" s="163">
        <v>71</v>
      </c>
      <c r="AS39" s="163" t="s">
        <v>392</v>
      </c>
    </row>
    <row r="40" spans="1:45">
      <c r="A40" s="184" t="str">
        <f t="shared" si="0"/>
        <v>1/18/2013 - 12/17/2013Cherokee</v>
      </c>
      <c r="B40" s="163" t="s">
        <v>395</v>
      </c>
      <c r="C40" s="162" t="s">
        <v>117</v>
      </c>
      <c r="D40" s="168">
        <v>48300</v>
      </c>
      <c r="E40" s="168">
        <v>17700</v>
      </c>
      <c r="F40" s="168">
        <v>20200</v>
      </c>
      <c r="G40" s="168">
        <v>22750</v>
      </c>
      <c r="H40" s="168">
        <v>25250</v>
      </c>
      <c r="I40" s="168">
        <v>27300</v>
      </c>
      <c r="J40" s="168">
        <v>29300</v>
      </c>
      <c r="K40" s="168">
        <v>31350</v>
      </c>
      <c r="L40" s="168">
        <v>33350</v>
      </c>
      <c r="M40" s="168">
        <v>21240</v>
      </c>
      <c r="N40" s="168">
        <v>24240</v>
      </c>
      <c r="O40" s="168">
        <v>27300</v>
      </c>
      <c r="P40" s="168">
        <v>30300</v>
      </c>
      <c r="Q40" s="168">
        <v>32760</v>
      </c>
      <c r="R40" s="168">
        <v>35160</v>
      </c>
      <c r="S40" s="168">
        <v>37620</v>
      </c>
      <c r="T40" s="168">
        <v>40020</v>
      </c>
      <c r="U40" s="168" t="s">
        <v>286</v>
      </c>
      <c r="V40" s="168">
        <v>17900</v>
      </c>
      <c r="W40" s="168">
        <v>20450</v>
      </c>
      <c r="X40" s="168">
        <v>23000</v>
      </c>
      <c r="Y40" s="168">
        <v>25550</v>
      </c>
      <c r="Z40" s="168">
        <v>27600</v>
      </c>
      <c r="AA40" s="168">
        <v>29650</v>
      </c>
      <c r="AB40" s="168">
        <v>31700</v>
      </c>
      <c r="AC40" s="168">
        <v>33750</v>
      </c>
      <c r="AD40" s="168">
        <v>21480</v>
      </c>
      <c r="AE40" s="168">
        <v>24540</v>
      </c>
      <c r="AF40" s="168">
        <v>27600</v>
      </c>
      <c r="AG40" s="168">
        <v>30660</v>
      </c>
      <c r="AH40" s="168">
        <v>33120</v>
      </c>
      <c r="AI40" s="168">
        <v>35580</v>
      </c>
      <c r="AJ40" s="168">
        <v>38040</v>
      </c>
      <c r="AK40" s="168">
        <v>40500</v>
      </c>
      <c r="AL40" s="163" t="s">
        <v>394</v>
      </c>
      <c r="AM40" s="163" t="s">
        <v>394</v>
      </c>
      <c r="AN40" s="163" t="s">
        <v>288</v>
      </c>
      <c r="AO40" s="163">
        <v>0</v>
      </c>
      <c r="AP40" s="163" t="s">
        <v>395</v>
      </c>
      <c r="AQ40" s="163" t="s">
        <v>290</v>
      </c>
      <c r="AR40" s="163">
        <v>73</v>
      </c>
      <c r="AS40" s="163" t="s">
        <v>395</v>
      </c>
    </row>
    <row r="41" spans="1:45">
      <c r="A41" s="184" t="str">
        <f t="shared" si="0"/>
        <v>1/18/2013 - 12/17/2013Childress</v>
      </c>
      <c r="B41" s="163" t="s">
        <v>398</v>
      </c>
      <c r="C41" s="162" t="s">
        <v>118</v>
      </c>
      <c r="D41" s="168">
        <v>52800</v>
      </c>
      <c r="E41" s="168">
        <v>18100</v>
      </c>
      <c r="F41" s="168">
        <v>20700</v>
      </c>
      <c r="G41" s="168">
        <v>23300</v>
      </c>
      <c r="H41" s="168">
        <v>25850</v>
      </c>
      <c r="I41" s="168">
        <v>27950</v>
      </c>
      <c r="J41" s="168">
        <v>30000</v>
      </c>
      <c r="K41" s="168">
        <v>32100</v>
      </c>
      <c r="L41" s="168">
        <v>34150</v>
      </c>
      <c r="M41" s="168">
        <v>21720</v>
      </c>
      <c r="N41" s="168">
        <v>24840</v>
      </c>
      <c r="O41" s="168">
        <v>27960</v>
      </c>
      <c r="P41" s="168">
        <v>31020</v>
      </c>
      <c r="Q41" s="168">
        <v>33540</v>
      </c>
      <c r="R41" s="168">
        <v>36000</v>
      </c>
      <c r="S41" s="168">
        <v>38520</v>
      </c>
      <c r="T41" s="168">
        <v>40980</v>
      </c>
      <c r="U41" s="168" t="s">
        <v>286</v>
      </c>
      <c r="V41" s="168">
        <v>19150</v>
      </c>
      <c r="W41" s="168">
        <v>21850</v>
      </c>
      <c r="X41" s="168">
        <v>24600</v>
      </c>
      <c r="Y41" s="168">
        <v>27300</v>
      </c>
      <c r="Z41" s="168">
        <v>29500</v>
      </c>
      <c r="AA41" s="168">
        <v>31700</v>
      </c>
      <c r="AB41" s="168">
        <v>33900</v>
      </c>
      <c r="AC41" s="168">
        <v>36050</v>
      </c>
      <c r="AD41" s="168">
        <v>22980</v>
      </c>
      <c r="AE41" s="168">
        <v>26220</v>
      </c>
      <c r="AF41" s="168">
        <v>29520</v>
      </c>
      <c r="AG41" s="168">
        <v>32760</v>
      </c>
      <c r="AH41" s="168">
        <v>35400</v>
      </c>
      <c r="AI41" s="168">
        <v>38040</v>
      </c>
      <c r="AJ41" s="168">
        <v>40680</v>
      </c>
      <c r="AK41" s="168">
        <v>43260</v>
      </c>
      <c r="AL41" s="163" t="s">
        <v>397</v>
      </c>
      <c r="AM41" s="163" t="s">
        <v>397</v>
      </c>
      <c r="AN41" s="163" t="s">
        <v>288</v>
      </c>
      <c r="AO41" s="163">
        <v>0</v>
      </c>
      <c r="AP41" s="163" t="s">
        <v>398</v>
      </c>
      <c r="AQ41" s="163" t="s">
        <v>290</v>
      </c>
      <c r="AR41" s="163">
        <v>75</v>
      </c>
      <c r="AS41" s="163" t="s">
        <v>398</v>
      </c>
    </row>
    <row r="42" spans="1:45">
      <c r="A42" s="184" t="str">
        <f t="shared" si="0"/>
        <v>1/18/2013 - 12/17/2013Clay</v>
      </c>
      <c r="B42" s="163" t="s">
        <v>400</v>
      </c>
      <c r="C42" s="162" t="s">
        <v>93</v>
      </c>
      <c r="D42" s="168">
        <v>54400</v>
      </c>
      <c r="E42" s="168">
        <v>19050</v>
      </c>
      <c r="F42" s="168">
        <v>21800</v>
      </c>
      <c r="G42" s="168">
        <v>24500</v>
      </c>
      <c r="H42" s="168">
        <v>27200</v>
      </c>
      <c r="I42" s="168">
        <v>29400</v>
      </c>
      <c r="J42" s="168">
        <v>31600</v>
      </c>
      <c r="K42" s="168">
        <v>33750</v>
      </c>
      <c r="L42" s="168">
        <v>35950</v>
      </c>
      <c r="M42" s="168">
        <v>22860</v>
      </c>
      <c r="N42" s="168">
        <v>26160</v>
      </c>
      <c r="O42" s="168">
        <v>29400</v>
      </c>
      <c r="P42" s="168">
        <v>32640</v>
      </c>
      <c r="Q42" s="168">
        <v>35280</v>
      </c>
      <c r="R42" s="168">
        <v>37920</v>
      </c>
      <c r="S42" s="168">
        <v>40500</v>
      </c>
      <c r="T42" s="168">
        <v>43140</v>
      </c>
      <c r="U42" s="168" t="s">
        <v>301</v>
      </c>
      <c r="V42" s="59"/>
      <c r="W42" s="59"/>
      <c r="X42" s="59"/>
      <c r="Y42" s="59"/>
      <c r="Z42" s="59"/>
      <c r="AA42" s="59"/>
      <c r="AB42" s="59"/>
      <c r="AC42" s="59"/>
      <c r="AD42" s="59"/>
      <c r="AE42" s="59"/>
      <c r="AF42" s="59"/>
      <c r="AG42" s="59"/>
      <c r="AH42" s="59"/>
      <c r="AI42" s="59"/>
      <c r="AJ42" s="59"/>
      <c r="AK42" s="59"/>
      <c r="AL42" s="163" t="s">
        <v>399</v>
      </c>
      <c r="AM42" s="163" t="s">
        <v>399</v>
      </c>
      <c r="AN42" s="163" t="s">
        <v>288</v>
      </c>
      <c r="AO42" s="163">
        <v>1</v>
      </c>
      <c r="AP42" s="163" t="s">
        <v>400</v>
      </c>
      <c r="AQ42" s="163" t="s">
        <v>290</v>
      </c>
      <c r="AR42" s="163">
        <v>77</v>
      </c>
      <c r="AS42" s="163" t="s">
        <v>400</v>
      </c>
    </row>
    <row r="43" spans="1:45">
      <c r="A43" s="184" t="str">
        <f t="shared" si="0"/>
        <v>1/18/2013 - 12/17/2013Cochran</v>
      </c>
      <c r="B43" s="163" t="s">
        <v>403</v>
      </c>
      <c r="C43" s="162" t="s">
        <v>119</v>
      </c>
      <c r="D43" s="168">
        <v>45300</v>
      </c>
      <c r="E43" s="168">
        <v>17700</v>
      </c>
      <c r="F43" s="168">
        <v>20200</v>
      </c>
      <c r="G43" s="168">
        <v>22750</v>
      </c>
      <c r="H43" s="168">
        <v>25250</v>
      </c>
      <c r="I43" s="168">
        <v>27300</v>
      </c>
      <c r="J43" s="168">
        <v>29300</v>
      </c>
      <c r="K43" s="168">
        <v>31350</v>
      </c>
      <c r="L43" s="168">
        <v>33350</v>
      </c>
      <c r="M43" s="168">
        <v>21240</v>
      </c>
      <c r="N43" s="168">
        <v>24240</v>
      </c>
      <c r="O43" s="168">
        <v>27300</v>
      </c>
      <c r="P43" s="168">
        <v>30300</v>
      </c>
      <c r="Q43" s="168">
        <v>32760</v>
      </c>
      <c r="R43" s="168">
        <v>35160</v>
      </c>
      <c r="S43" s="168">
        <v>37620</v>
      </c>
      <c r="T43" s="168">
        <v>40020</v>
      </c>
      <c r="U43" s="168" t="s">
        <v>286</v>
      </c>
      <c r="V43" s="168">
        <v>18600</v>
      </c>
      <c r="W43" s="168">
        <v>21250</v>
      </c>
      <c r="X43" s="168">
        <v>23900</v>
      </c>
      <c r="Y43" s="168">
        <v>26550</v>
      </c>
      <c r="Z43" s="168">
        <v>28700</v>
      </c>
      <c r="AA43" s="168">
        <v>30800</v>
      </c>
      <c r="AB43" s="168">
        <v>32950</v>
      </c>
      <c r="AC43" s="168">
        <v>35050</v>
      </c>
      <c r="AD43" s="168">
        <v>22320</v>
      </c>
      <c r="AE43" s="168">
        <v>25500</v>
      </c>
      <c r="AF43" s="168">
        <v>28680</v>
      </c>
      <c r="AG43" s="168">
        <v>31860</v>
      </c>
      <c r="AH43" s="168">
        <v>34440</v>
      </c>
      <c r="AI43" s="168">
        <v>36960</v>
      </c>
      <c r="AJ43" s="168">
        <v>39540</v>
      </c>
      <c r="AK43" s="168">
        <v>42060</v>
      </c>
      <c r="AL43" s="163" t="s">
        <v>402</v>
      </c>
      <c r="AM43" s="163" t="s">
        <v>402</v>
      </c>
      <c r="AN43" s="163" t="s">
        <v>288</v>
      </c>
      <c r="AO43" s="163">
        <v>0</v>
      </c>
      <c r="AP43" s="163" t="s">
        <v>403</v>
      </c>
      <c r="AQ43" s="163" t="s">
        <v>290</v>
      </c>
      <c r="AR43" s="163">
        <v>79</v>
      </c>
      <c r="AS43" s="163" t="s">
        <v>403</v>
      </c>
    </row>
    <row r="44" spans="1:45">
      <c r="A44" s="184" t="str">
        <f t="shared" si="0"/>
        <v>1/18/2013 - 12/17/2013Coke</v>
      </c>
      <c r="B44" s="163" t="s">
        <v>406</v>
      </c>
      <c r="C44" s="162" t="s">
        <v>120</v>
      </c>
      <c r="D44" s="168">
        <v>56000</v>
      </c>
      <c r="E44" s="168">
        <v>18100</v>
      </c>
      <c r="F44" s="168">
        <v>20700</v>
      </c>
      <c r="G44" s="168">
        <v>23300</v>
      </c>
      <c r="H44" s="168">
        <v>25850</v>
      </c>
      <c r="I44" s="168">
        <v>27950</v>
      </c>
      <c r="J44" s="168">
        <v>30000</v>
      </c>
      <c r="K44" s="168">
        <v>32100</v>
      </c>
      <c r="L44" s="168">
        <v>34150</v>
      </c>
      <c r="M44" s="168">
        <v>21720</v>
      </c>
      <c r="N44" s="168">
        <v>24840</v>
      </c>
      <c r="O44" s="168">
        <v>27960</v>
      </c>
      <c r="P44" s="168">
        <v>31020</v>
      </c>
      <c r="Q44" s="168">
        <v>33540</v>
      </c>
      <c r="R44" s="168">
        <v>36000</v>
      </c>
      <c r="S44" s="168">
        <v>38520</v>
      </c>
      <c r="T44" s="168">
        <v>40980</v>
      </c>
      <c r="U44" s="168" t="s">
        <v>286</v>
      </c>
      <c r="V44" s="168">
        <v>20100</v>
      </c>
      <c r="W44" s="168">
        <v>23000</v>
      </c>
      <c r="X44" s="168">
        <v>25850</v>
      </c>
      <c r="Y44" s="168">
        <v>28700</v>
      </c>
      <c r="Z44" s="168">
        <v>31000</v>
      </c>
      <c r="AA44" s="168">
        <v>33300</v>
      </c>
      <c r="AB44" s="168">
        <v>35600</v>
      </c>
      <c r="AC44" s="168">
        <v>37900</v>
      </c>
      <c r="AD44" s="168">
        <v>24120</v>
      </c>
      <c r="AE44" s="168">
        <v>27600</v>
      </c>
      <c r="AF44" s="168">
        <v>31020</v>
      </c>
      <c r="AG44" s="168">
        <v>34440</v>
      </c>
      <c r="AH44" s="168">
        <v>37200</v>
      </c>
      <c r="AI44" s="168">
        <v>39960</v>
      </c>
      <c r="AJ44" s="168">
        <v>42720</v>
      </c>
      <c r="AK44" s="168">
        <v>45480</v>
      </c>
      <c r="AL44" s="163" t="s">
        <v>405</v>
      </c>
      <c r="AM44" s="163" t="s">
        <v>405</v>
      </c>
      <c r="AN44" s="163" t="s">
        <v>288</v>
      </c>
      <c r="AO44" s="163">
        <v>0</v>
      </c>
      <c r="AP44" s="163" t="s">
        <v>406</v>
      </c>
      <c r="AQ44" s="163" t="s">
        <v>290</v>
      </c>
      <c r="AR44" s="163">
        <v>81</v>
      </c>
      <c r="AS44" s="163" t="s">
        <v>406</v>
      </c>
    </row>
    <row r="45" spans="1:45">
      <c r="A45" s="184" t="str">
        <f t="shared" si="0"/>
        <v>1/18/2013 - 12/17/2013Coleman</v>
      </c>
      <c r="B45" s="163" t="s">
        <v>409</v>
      </c>
      <c r="C45" s="162" t="s">
        <v>121</v>
      </c>
      <c r="D45" s="168">
        <v>35800</v>
      </c>
      <c r="E45" s="168">
        <v>17700</v>
      </c>
      <c r="F45" s="168">
        <v>20200</v>
      </c>
      <c r="G45" s="168">
        <v>22750</v>
      </c>
      <c r="H45" s="168">
        <v>25250</v>
      </c>
      <c r="I45" s="168">
        <v>27300</v>
      </c>
      <c r="J45" s="168">
        <v>29300</v>
      </c>
      <c r="K45" s="168">
        <v>31350</v>
      </c>
      <c r="L45" s="168">
        <v>33350</v>
      </c>
      <c r="M45" s="168">
        <v>21240</v>
      </c>
      <c r="N45" s="168">
        <v>24240</v>
      </c>
      <c r="O45" s="168">
        <v>27300</v>
      </c>
      <c r="P45" s="168">
        <v>30300</v>
      </c>
      <c r="Q45" s="168">
        <v>32760</v>
      </c>
      <c r="R45" s="168">
        <v>35160</v>
      </c>
      <c r="S45" s="168">
        <v>37620</v>
      </c>
      <c r="T45" s="168">
        <v>40020</v>
      </c>
      <c r="U45" s="168" t="s">
        <v>301</v>
      </c>
      <c r="V45" s="59"/>
      <c r="W45" s="59"/>
      <c r="X45" s="59"/>
      <c r="Y45" s="59"/>
      <c r="Z45" s="59"/>
      <c r="AA45" s="59"/>
      <c r="AB45" s="59"/>
      <c r="AC45" s="59"/>
      <c r="AD45" s="59"/>
      <c r="AE45" s="59"/>
      <c r="AF45" s="59"/>
      <c r="AG45" s="59"/>
      <c r="AH45" s="59"/>
      <c r="AI45" s="59"/>
      <c r="AJ45" s="59"/>
      <c r="AK45" s="59"/>
      <c r="AL45" s="163" t="s">
        <v>408</v>
      </c>
      <c r="AM45" s="163" t="s">
        <v>408</v>
      </c>
      <c r="AN45" s="163" t="s">
        <v>288</v>
      </c>
      <c r="AO45" s="163">
        <v>0</v>
      </c>
      <c r="AP45" s="163" t="s">
        <v>409</v>
      </c>
      <c r="AQ45" s="163" t="s">
        <v>290</v>
      </c>
      <c r="AR45" s="163">
        <v>83</v>
      </c>
      <c r="AS45" s="163" t="s">
        <v>409</v>
      </c>
    </row>
    <row r="46" spans="1:45">
      <c r="A46" s="184" t="str">
        <f t="shared" si="0"/>
        <v>1/18/2013 - 12/17/2013Collin</v>
      </c>
      <c r="B46" s="163" t="s">
        <v>412</v>
      </c>
      <c r="C46" s="162" t="s">
        <v>40</v>
      </c>
      <c r="D46" s="168">
        <v>67500</v>
      </c>
      <c r="E46" s="168">
        <v>23650</v>
      </c>
      <c r="F46" s="168">
        <v>27000</v>
      </c>
      <c r="G46" s="168">
        <v>30400</v>
      </c>
      <c r="H46" s="168">
        <v>33750</v>
      </c>
      <c r="I46" s="168">
        <v>36450</v>
      </c>
      <c r="J46" s="168">
        <v>39150</v>
      </c>
      <c r="K46" s="168">
        <v>41850</v>
      </c>
      <c r="L46" s="168">
        <v>44550</v>
      </c>
      <c r="M46" s="168">
        <v>28380</v>
      </c>
      <c r="N46" s="168">
        <v>32400</v>
      </c>
      <c r="O46" s="168">
        <v>36480</v>
      </c>
      <c r="P46" s="168">
        <v>40500</v>
      </c>
      <c r="Q46" s="168">
        <v>43740</v>
      </c>
      <c r="R46" s="168">
        <v>46980</v>
      </c>
      <c r="S46" s="168">
        <v>50220</v>
      </c>
      <c r="T46" s="168">
        <v>53460</v>
      </c>
      <c r="U46" s="168" t="s">
        <v>286</v>
      </c>
      <c r="V46" s="168">
        <v>25200</v>
      </c>
      <c r="W46" s="168">
        <v>28800</v>
      </c>
      <c r="X46" s="168">
        <v>32400</v>
      </c>
      <c r="Y46" s="168">
        <v>35950</v>
      </c>
      <c r="Z46" s="168">
        <v>38850</v>
      </c>
      <c r="AA46" s="168">
        <v>41750</v>
      </c>
      <c r="AB46" s="168">
        <v>44600</v>
      </c>
      <c r="AC46" s="168">
        <v>47500</v>
      </c>
      <c r="AD46" s="168">
        <v>30240</v>
      </c>
      <c r="AE46" s="168">
        <v>34560</v>
      </c>
      <c r="AF46" s="168">
        <v>38880</v>
      </c>
      <c r="AG46" s="168">
        <v>43140</v>
      </c>
      <c r="AH46" s="168">
        <v>46620</v>
      </c>
      <c r="AI46" s="168">
        <v>50100</v>
      </c>
      <c r="AJ46" s="168">
        <v>53520</v>
      </c>
      <c r="AK46" s="168">
        <v>57000</v>
      </c>
      <c r="AL46" s="163" t="s">
        <v>411</v>
      </c>
      <c r="AM46" s="163" t="s">
        <v>411</v>
      </c>
      <c r="AN46" s="163" t="s">
        <v>288</v>
      </c>
      <c r="AO46" s="163">
        <v>1</v>
      </c>
      <c r="AP46" s="163" t="s">
        <v>412</v>
      </c>
      <c r="AQ46" s="163" t="s">
        <v>290</v>
      </c>
      <c r="AR46" s="163">
        <v>85</v>
      </c>
      <c r="AS46" s="163" t="s">
        <v>412</v>
      </c>
    </row>
    <row r="47" spans="1:45">
      <c r="A47" s="184" t="str">
        <f t="shared" si="0"/>
        <v>1/18/2013 - 12/17/2013Collingsworth</v>
      </c>
      <c r="B47" s="163" t="s">
        <v>415</v>
      </c>
      <c r="C47" s="162" t="s">
        <v>122</v>
      </c>
      <c r="D47" s="168">
        <v>53900</v>
      </c>
      <c r="E47" s="168">
        <v>18550</v>
      </c>
      <c r="F47" s="168">
        <v>21200</v>
      </c>
      <c r="G47" s="168">
        <v>23850</v>
      </c>
      <c r="H47" s="168">
        <v>26500</v>
      </c>
      <c r="I47" s="168">
        <v>28650</v>
      </c>
      <c r="J47" s="168">
        <v>30750</v>
      </c>
      <c r="K47" s="168">
        <v>32900</v>
      </c>
      <c r="L47" s="168">
        <v>35000</v>
      </c>
      <c r="M47" s="168">
        <v>22260</v>
      </c>
      <c r="N47" s="168">
        <v>25440</v>
      </c>
      <c r="O47" s="168">
        <v>28620</v>
      </c>
      <c r="P47" s="168">
        <v>31800</v>
      </c>
      <c r="Q47" s="168">
        <v>34380</v>
      </c>
      <c r="R47" s="168">
        <v>36900</v>
      </c>
      <c r="S47" s="168">
        <v>39480</v>
      </c>
      <c r="T47" s="168">
        <v>42000</v>
      </c>
      <c r="U47" s="168" t="s">
        <v>286</v>
      </c>
      <c r="V47" s="168">
        <v>20950</v>
      </c>
      <c r="W47" s="168">
        <v>23950</v>
      </c>
      <c r="X47" s="168">
        <v>26950</v>
      </c>
      <c r="Y47" s="168">
        <v>29900</v>
      </c>
      <c r="Z47" s="168">
        <v>32300</v>
      </c>
      <c r="AA47" s="168">
        <v>34700</v>
      </c>
      <c r="AB47" s="168">
        <v>37100</v>
      </c>
      <c r="AC47" s="168">
        <v>39500</v>
      </c>
      <c r="AD47" s="168">
        <v>25140</v>
      </c>
      <c r="AE47" s="168">
        <v>28740</v>
      </c>
      <c r="AF47" s="168">
        <v>32340</v>
      </c>
      <c r="AG47" s="168">
        <v>35880</v>
      </c>
      <c r="AH47" s="168">
        <v>38760</v>
      </c>
      <c r="AI47" s="168">
        <v>41640</v>
      </c>
      <c r="AJ47" s="168">
        <v>44520</v>
      </c>
      <c r="AK47" s="168">
        <v>47400</v>
      </c>
      <c r="AL47" s="163" t="s">
        <v>414</v>
      </c>
      <c r="AM47" s="163" t="s">
        <v>414</v>
      </c>
      <c r="AN47" s="163" t="s">
        <v>288</v>
      </c>
      <c r="AO47" s="163">
        <v>0</v>
      </c>
      <c r="AP47" s="163" t="s">
        <v>415</v>
      </c>
      <c r="AQ47" s="163" t="s">
        <v>290</v>
      </c>
      <c r="AR47" s="163">
        <v>87</v>
      </c>
      <c r="AS47" s="163" t="s">
        <v>415</v>
      </c>
    </row>
    <row r="48" spans="1:45">
      <c r="A48" s="184" t="str">
        <f t="shared" si="0"/>
        <v>1/18/2013 - 12/17/2013Colorado</v>
      </c>
      <c r="B48" s="163" t="s">
        <v>418</v>
      </c>
      <c r="C48" s="162" t="s">
        <v>123</v>
      </c>
      <c r="D48" s="168">
        <v>55800</v>
      </c>
      <c r="E48" s="168">
        <v>19350</v>
      </c>
      <c r="F48" s="168">
        <v>22100</v>
      </c>
      <c r="G48" s="168">
        <v>24850</v>
      </c>
      <c r="H48" s="168">
        <v>27600</v>
      </c>
      <c r="I48" s="168">
        <v>29850</v>
      </c>
      <c r="J48" s="168">
        <v>32050</v>
      </c>
      <c r="K48" s="168">
        <v>34250</v>
      </c>
      <c r="L48" s="168">
        <v>36450</v>
      </c>
      <c r="M48" s="168">
        <v>23220</v>
      </c>
      <c r="N48" s="168">
        <v>26520</v>
      </c>
      <c r="O48" s="168">
        <v>29820</v>
      </c>
      <c r="P48" s="168">
        <v>33120</v>
      </c>
      <c r="Q48" s="168">
        <v>35820</v>
      </c>
      <c r="R48" s="168">
        <v>38460</v>
      </c>
      <c r="S48" s="168">
        <v>41100</v>
      </c>
      <c r="T48" s="168">
        <v>43740</v>
      </c>
      <c r="U48" s="168" t="s">
        <v>286</v>
      </c>
      <c r="V48" s="168">
        <v>19550</v>
      </c>
      <c r="W48" s="168">
        <v>22350</v>
      </c>
      <c r="X48" s="168">
        <v>25150</v>
      </c>
      <c r="Y48" s="168">
        <v>27900</v>
      </c>
      <c r="Z48" s="168">
        <v>30150</v>
      </c>
      <c r="AA48" s="168">
        <v>32400</v>
      </c>
      <c r="AB48" s="168">
        <v>34600</v>
      </c>
      <c r="AC48" s="168">
        <v>36850</v>
      </c>
      <c r="AD48" s="168">
        <v>23460</v>
      </c>
      <c r="AE48" s="168">
        <v>26820</v>
      </c>
      <c r="AF48" s="168">
        <v>30180</v>
      </c>
      <c r="AG48" s="168">
        <v>33480</v>
      </c>
      <c r="AH48" s="168">
        <v>36180</v>
      </c>
      <c r="AI48" s="168">
        <v>38880</v>
      </c>
      <c r="AJ48" s="168">
        <v>41520</v>
      </c>
      <c r="AK48" s="168">
        <v>44220</v>
      </c>
      <c r="AL48" s="163" t="s">
        <v>417</v>
      </c>
      <c r="AM48" s="163" t="s">
        <v>417</v>
      </c>
      <c r="AN48" s="163" t="s">
        <v>288</v>
      </c>
      <c r="AO48" s="163">
        <v>0</v>
      </c>
      <c r="AP48" s="163" t="s">
        <v>418</v>
      </c>
      <c r="AQ48" s="163" t="s">
        <v>290</v>
      </c>
      <c r="AR48" s="163">
        <v>89</v>
      </c>
      <c r="AS48" s="163" t="s">
        <v>418</v>
      </c>
    </row>
    <row r="49" spans="1:45">
      <c r="A49" s="184" t="str">
        <f t="shared" si="0"/>
        <v>1/18/2013 - 12/17/2013Comal</v>
      </c>
      <c r="B49" s="163" t="s">
        <v>420</v>
      </c>
      <c r="C49" s="162" t="s">
        <v>80</v>
      </c>
      <c r="D49" s="168">
        <v>61300</v>
      </c>
      <c r="E49" s="168">
        <v>21500</v>
      </c>
      <c r="F49" s="168">
        <v>24550</v>
      </c>
      <c r="G49" s="168">
        <v>27600</v>
      </c>
      <c r="H49" s="168">
        <v>30650</v>
      </c>
      <c r="I49" s="168">
        <v>33150</v>
      </c>
      <c r="J49" s="168">
        <v>35600</v>
      </c>
      <c r="K49" s="168">
        <v>38050</v>
      </c>
      <c r="L49" s="168">
        <v>40500</v>
      </c>
      <c r="M49" s="168">
        <v>25800</v>
      </c>
      <c r="N49" s="168">
        <v>29460</v>
      </c>
      <c r="O49" s="168">
        <v>33120</v>
      </c>
      <c r="P49" s="168">
        <v>36780</v>
      </c>
      <c r="Q49" s="168">
        <v>39780</v>
      </c>
      <c r="R49" s="168">
        <v>42720</v>
      </c>
      <c r="S49" s="168">
        <v>45660</v>
      </c>
      <c r="T49" s="168">
        <v>48600</v>
      </c>
      <c r="U49" s="168" t="s">
        <v>301</v>
      </c>
      <c r="V49" s="59"/>
      <c r="W49" s="59"/>
      <c r="X49" s="59"/>
      <c r="Y49" s="59"/>
      <c r="Z49" s="59"/>
      <c r="AA49" s="59"/>
      <c r="AB49" s="59"/>
      <c r="AC49" s="59"/>
      <c r="AD49" s="59"/>
      <c r="AE49" s="59"/>
      <c r="AF49" s="59"/>
      <c r="AG49" s="59"/>
      <c r="AH49" s="59"/>
      <c r="AI49" s="59"/>
      <c r="AJ49" s="59"/>
      <c r="AK49" s="59"/>
      <c r="AL49" s="163" t="s">
        <v>419</v>
      </c>
      <c r="AM49" s="163" t="s">
        <v>419</v>
      </c>
      <c r="AN49" s="163" t="s">
        <v>288</v>
      </c>
      <c r="AO49" s="163">
        <v>1</v>
      </c>
      <c r="AP49" s="163" t="s">
        <v>420</v>
      </c>
      <c r="AQ49" s="163" t="s">
        <v>290</v>
      </c>
      <c r="AR49" s="163">
        <v>91</v>
      </c>
      <c r="AS49" s="163" t="s">
        <v>420</v>
      </c>
    </row>
    <row r="50" spans="1:45">
      <c r="A50" s="184" t="str">
        <f t="shared" si="0"/>
        <v>1/18/2013 - 12/17/2013Comanche</v>
      </c>
      <c r="B50" s="163" t="s">
        <v>423</v>
      </c>
      <c r="C50" s="162" t="s">
        <v>124</v>
      </c>
      <c r="D50" s="168">
        <v>48200</v>
      </c>
      <c r="E50" s="168">
        <v>17700</v>
      </c>
      <c r="F50" s="168">
        <v>20200</v>
      </c>
      <c r="G50" s="168">
        <v>22750</v>
      </c>
      <c r="H50" s="168">
        <v>25250</v>
      </c>
      <c r="I50" s="168">
        <v>27300</v>
      </c>
      <c r="J50" s="168">
        <v>29300</v>
      </c>
      <c r="K50" s="168">
        <v>31350</v>
      </c>
      <c r="L50" s="168">
        <v>33350</v>
      </c>
      <c r="M50" s="168">
        <v>21240</v>
      </c>
      <c r="N50" s="168">
        <v>24240</v>
      </c>
      <c r="O50" s="168">
        <v>27300</v>
      </c>
      <c r="P50" s="168">
        <v>30300</v>
      </c>
      <c r="Q50" s="168">
        <v>32760</v>
      </c>
      <c r="R50" s="168">
        <v>35160</v>
      </c>
      <c r="S50" s="168">
        <v>37620</v>
      </c>
      <c r="T50" s="168">
        <v>40020</v>
      </c>
      <c r="U50" s="168" t="s">
        <v>301</v>
      </c>
      <c r="V50" s="59"/>
      <c r="W50" s="59"/>
      <c r="X50" s="59"/>
      <c r="Y50" s="59"/>
      <c r="Z50" s="59"/>
      <c r="AA50" s="59"/>
      <c r="AB50" s="59"/>
      <c r="AC50" s="59"/>
      <c r="AD50" s="59"/>
      <c r="AE50" s="59"/>
      <c r="AF50" s="59"/>
      <c r="AG50" s="59"/>
      <c r="AH50" s="59"/>
      <c r="AI50" s="59"/>
      <c r="AJ50" s="59"/>
      <c r="AK50" s="59"/>
      <c r="AL50" s="163" t="s">
        <v>422</v>
      </c>
      <c r="AM50" s="163" t="s">
        <v>422</v>
      </c>
      <c r="AN50" s="163" t="s">
        <v>288</v>
      </c>
      <c r="AO50" s="163">
        <v>0</v>
      </c>
      <c r="AP50" s="163" t="s">
        <v>423</v>
      </c>
      <c r="AQ50" s="163" t="s">
        <v>290</v>
      </c>
      <c r="AR50" s="163">
        <v>93</v>
      </c>
      <c r="AS50" s="163" t="s">
        <v>423</v>
      </c>
    </row>
    <row r="51" spans="1:45">
      <c r="A51" s="184" t="str">
        <f t="shared" si="0"/>
        <v>1/18/2013 - 12/17/2013Concho</v>
      </c>
      <c r="B51" s="163" t="s">
        <v>426</v>
      </c>
      <c r="C51" s="162" t="s">
        <v>125</v>
      </c>
      <c r="D51" s="168">
        <v>57500</v>
      </c>
      <c r="E51" s="168">
        <v>19000</v>
      </c>
      <c r="F51" s="168">
        <v>21700</v>
      </c>
      <c r="G51" s="168">
        <v>24400</v>
      </c>
      <c r="H51" s="168">
        <v>27100</v>
      </c>
      <c r="I51" s="168">
        <v>29300</v>
      </c>
      <c r="J51" s="168">
        <v>31450</v>
      </c>
      <c r="K51" s="168">
        <v>33650</v>
      </c>
      <c r="L51" s="168">
        <v>35800</v>
      </c>
      <c r="M51" s="168">
        <v>22800</v>
      </c>
      <c r="N51" s="168">
        <v>26040</v>
      </c>
      <c r="O51" s="168">
        <v>29280</v>
      </c>
      <c r="P51" s="168">
        <v>32520</v>
      </c>
      <c r="Q51" s="168">
        <v>35160</v>
      </c>
      <c r="R51" s="168">
        <v>37740</v>
      </c>
      <c r="S51" s="168">
        <v>40380</v>
      </c>
      <c r="T51" s="168">
        <v>42960</v>
      </c>
      <c r="U51" s="168" t="s">
        <v>286</v>
      </c>
      <c r="V51" s="168">
        <v>20400</v>
      </c>
      <c r="W51" s="168">
        <v>23300</v>
      </c>
      <c r="X51" s="168">
        <v>26200</v>
      </c>
      <c r="Y51" s="168">
        <v>29100</v>
      </c>
      <c r="Z51" s="168">
        <v>31450</v>
      </c>
      <c r="AA51" s="168">
        <v>33800</v>
      </c>
      <c r="AB51" s="168">
        <v>36100</v>
      </c>
      <c r="AC51" s="168">
        <v>38450</v>
      </c>
      <c r="AD51" s="168">
        <v>24480</v>
      </c>
      <c r="AE51" s="168">
        <v>27960</v>
      </c>
      <c r="AF51" s="168">
        <v>31440</v>
      </c>
      <c r="AG51" s="168">
        <v>34920</v>
      </c>
      <c r="AH51" s="168">
        <v>37740</v>
      </c>
      <c r="AI51" s="168">
        <v>40560</v>
      </c>
      <c r="AJ51" s="168">
        <v>43320</v>
      </c>
      <c r="AK51" s="168">
        <v>46140</v>
      </c>
      <c r="AL51" s="163" t="s">
        <v>425</v>
      </c>
      <c r="AM51" s="163" t="s">
        <v>425</v>
      </c>
      <c r="AN51" s="163" t="s">
        <v>288</v>
      </c>
      <c r="AO51" s="163">
        <v>0</v>
      </c>
      <c r="AP51" s="163" t="s">
        <v>426</v>
      </c>
      <c r="AQ51" s="163" t="s">
        <v>290</v>
      </c>
      <c r="AR51" s="163">
        <v>95</v>
      </c>
      <c r="AS51" s="163" t="s">
        <v>426</v>
      </c>
    </row>
    <row r="52" spans="1:45">
      <c r="A52" s="184" t="str">
        <f t="shared" si="0"/>
        <v>1/18/2013 - 12/17/2013Cooke</v>
      </c>
      <c r="B52" s="163" t="s">
        <v>429</v>
      </c>
      <c r="C52" s="162" t="s">
        <v>126</v>
      </c>
      <c r="D52" s="168">
        <v>61300</v>
      </c>
      <c r="E52" s="168">
        <v>21500</v>
      </c>
      <c r="F52" s="168">
        <v>24550</v>
      </c>
      <c r="G52" s="168">
        <v>27600</v>
      </c>
      <c r="H52" s="168">
        <v>30650</v>
      </c>
      <c r="I52" s="168">
        <v>33150</v>
      </c>
      <c r="J52" s="168">
        <v>35600</v>
      </c>
      <c r="K52" s="168">
        <v>38050</v>
      </c>
      <c r="L52" s="168">
        <v>40500</v>
      </c>
      <c r="M52" s="168">
        <v>25800</v>
      </c>
      <c r="N52" s="168">
        <v>29460</v>
      </c>
      <c r="O52" s="168">
        <v>33120</v>
      </c>
      <c r="P52" s="168">
        <v>36780</v>
      </c>
      <c r="Q52" s="168">
        <v>39780</v>
      </c>
      <c r="R52" s="168">
        <v>42720</v>
      </c>
      <c r="S52" s="168">
        <v>45660</v>
      </c>
      <c r="T52" s="168">
        <v>48600</v>
      </c>
      <c r="U52" s="168" t="s">
        <v>286</v>
      </c>
      <c r="V52" s="168">
        <v>21800</v>
      </c>
      <c r="W52" s="168">
        <v>24900</v>
      </c>
      <c r="X52" s="168">
        <v>28000</v>
      </c>
      <c r="Y52" s="168">
        <v>31100</v>
      </c>
      <c r="Z52" s="168">
        <v>33600</v>
      </c>
      <c r="AA52" s="168">
        <v>36100</v>
      </c>
      <c r="AB52" s="168">
        <v>38600</v>
      </c>
      <c r="AC52" s="168">
        <v>41100</v>
      </c>
      <c r="AD52" s="168">
        <v>26160</v>
      </c>
      <c r="AE52" s="168">
        <v>29880</v>
      </c>
      <c r="AF52" s="168">
        <v>33600</v>
      </c>
      <c r="AG52" s="168">
        <v>37320</v>
      </c>
      <c r="AH52" s="168">
        <v>40320</v>
      </c>
      <c r="AI52" s="168">
        <v>43320</v>
      </c>
      <c r="AJ52" s="168">
        <v>46320</v>
      </c>
      <c r="AK52" s="168">
        <v>49320</v>
      </c>
      <c r="AL52" s="163" t="s">
        <v>428</v>
      </c>
      <c r="AM52" s="163" t="s">
        <v>428</v>
      </c>
      <c r="AN52" s="163" t="s">
        <v>288</v>
      </c>
      <c r="AO52" s="163">
        <v>0</v>
      </c>
      <c r="AP52" s="163" t="s">
        <v>429</v>
      </c>
      <c r="AQ52" s="163" t="s">
        <v>290</v>
      </c>
      <c r="AR52" s="163">
        <v>97</v>
      </c>
      <c r="AS52" s="163" t="s">
        <v>429</v>
      </c>
    </row>
    <row r="53" spans="1:45">
      <c r="A53" s="184" t="str">
        <f t="shared" si="0"/>
        <v>1/18/2013 - 12/17/2013Coryell</v>
      </c>
      <c r="B53" s="163" t="s">
        <v>431</v>
      </c>
      <c r="C53" s="162" t="s">
        <v>61</v>
      </c>
      <c r="D53" s="168">
        <v>59900</v>
      </c>
      <c r="E53" s="168">
        <v>20850</v>
      </c>
      <c r="F53" s="168">
        <v>23800</v>
      </c>
      <c r="G53" s="168">
        <v>26800</v>
      </c>
      <c r="H53" s="168">
        <v>29750</v>
      </c>
      <c r="I53" s="168">
        <v>32150</v>
      </c>
      <c r="J53" s="168">
        <v>34550</v>
      </c>
      <c r="K53" s="168">
        <v>36900</v>
      </c>
      <c r="L53" s="168">
        <v>39300</v>
      </c>
      <c r="M53" s="168">
        <v>25020</v>
      </c>
      <c r="N53" s="168">
        <v>28560</v>
      </c>
      <c r="O53" s="168">
        <v>32160</v>
      </c>
      <c r="P53" s="168">
        <v>35700</v>
      </c>
      <c r="Q53" s="168">
        <v>38580</v>
      </c>
      <c r="R53" s="168">
        <v>41460</v>
      </c>
      <c r="S53" s="168">
        <v>44280</v>
      </c>
      <c r="T53" s="168">
        <v>47160</v>
      </c>
      <c r="U53" s="168" t="s">
        <v>301</v>
      </c>
      <c r="V53" s="59"/>
      <c r="W53" s="59"/>
      <c r="X53" s="59"/>
      <c r="Y53" s="59"/>
      <c r="Z53" s="59"/>
      <c r="AA53" s="59"/>
      <c r="AB53" s="59"/>
      <c r="AC53" s="59"/>
      <c r="AD53" s="59"/>
      <c r="AE53" s="59"/>
      <c r="AF53" s="59"/>
      <c r="AG53" s="59"/>
      <c r="AH53" s="59"/>
      <c r="AI53" s="59"/>
      <c r="AJ53" s="59"/>
      <c r="AK53" s="59"/>
      <c r="AL53" s="163" t="s">
        <v>430</v>
      </c>
      <c r="AM53" s="163" t="s">
        <v>430</v>
      </c>
      <c r="AN53" s="163" t="s">
        <v>288</v>
      </c>
      <c r="AO53" s="163">
        <v>1</v>
      </c>
      <c r="AP53" s="163" t="s">
        <v>431</v>
      </c>
      <c r="AQ53" s="163" t="s">
        <v>290</v>
      </c>
      <c r="AR53" s="163">
        <v>99</v>
      </c>
      <c r="AS53" s="163" t="s">
        <v>431</v>
      </c>
    </row>
    <row r="54" spans="1:45">
      <c r="A54" s="184" t="str">
        <f t="shared" si="0"/>
        <v>1/18/2013 - 12/17/2013Cottle</v>
      </c>
      <c r="B54" s="163" t="s">
        <v>434</v>
      </c>
      <c r="C54" s="162" t="s">
        <v>127</v>
      </c>
      <c r="D54" s="168">
        <v>41300</v>
      </c>
      <c r="E54" s="168">
        <v>17700</v>
      </c>
      <c r="F54" s="168">
        <v>20200</v>
      </c>
      <c r="G54" s="168">
        <v>22750</v>
      </c>
      <c r="H54" s="168">
        <v>25250</v>
      </c>
      <c r="I54" s="168">
        <v>27300</v>
      </c>
      <c r="J54" s="168">
        <v>29300</v>
      </c>
      <c r="K54" s="168">
        <v>31350</v>
      </c>
      <c r="L54" s="168">
        <v>33350</v>
      </c>
      <c r="M54" s="168">
        <v>21240</v>
      </c>
      <c r="N54" s="168">
        <v>24240</v>
      </c>
      <c r="O54" s="168">
        <v>27300</v>
      </c>
      <c r="P54" s="168">
        <v>30300</v>
      </c>
      <c r="Q54" s="168">
        <v>32760</v>
      </c>
      <c r="R54" s="168">
        <v>35160</v>
      </c>
      <c r="S54" s="168">
        <v>37620</v>
      </c>
      <c r="T54" s="168">
        <v>40020</v>
      </c>
      <c r="U54" s="168" t="s">
        <v>301</v>
      </c>
      <c r="V54" s="59"/>
      <c r="W54" s="59"/>
      <c r="X54" s="59"/>
      <c r="Y54" s="59"/>
      <c r="Z54" s="59"/>
      <c r="AA54" s="59"/>
      <c r="AB54" s="59"/>
      <c r="AC54" s="59"/>
      <c r="AD54" s="59"/>
      <c r="AE54" s="59"/>
      <c r="AF54" s="59"/>
      <c r="AG54" s="59"/>
      <c r="AH54" s="59"/>
      <c r="AI54" s="59"/>
      <c r="AJ54" s="59"/>
      <c r="AK54" s="59"/>
      <c r="AL54" s="163" t="s">
        <v>433</v>
      </c>
      <c r="AM54" s="163" t="s">
        <v>433</v>
      </c>
      <c r="AN54" s="163" t="s">
        <v>288</v>
      </c>
      <c r="AO54" s="163">
        <v>0</v>
      </c>
      <c r="AP54" s="163" t="s">
        <v>434</v>
      </c>
      <c r="AQ54" s="163" t="s">
        <v>290</v>
      </c>
      <c r="AR54" s="163">
        <v>101</v>
      </c>
      <c r="AS54" s="163" t="s">
        <v>434</v>
      </c>
    </row>
    <row r="55" spans="1:45">
      <c r="A55" s="184" t="str">
        <f t="shared" si="0"/>
        <v>1/18/2013 - 12/17/2013Crane</v>
      </c>
      <c r="B55" s="163" t="s">
        <v>437</v>
      </c>
      <c r="C55" s="162" t="s">
        <v>128</v>
      </c>
      <c r="D55" s="168">
        <v>61100</v>
      </c>
      <c r="E55" s="168">
        <v>18950</v>
      </c>
      <c r="F55" s="168">
        <v>21650</v>
      </c>
      <c r="G55" s="168">
        <v>24350</v>
      </c>
      <c r="H55" s="168">
        <v>27050</v>
      </c>
      <c r="I55" s="168">
        <v>29250</v>
      </c>
      <c r="J55" s="168">
        <v>31400</v>
      </c>
      <c r="K55" s="168">
        <v>33550</v>
      </c>
      <c r="L55" s="168">
        <v>35750</v>
      </c>
      <c r="M55" s="168">
        <v>22740</v>
      </c>
      <c r="N55" s="168">
        <v>25980</v>
      </c>
      <c r="O55" s="168">
        <v>29220</v>
      </c>
      <c r="P55" s="168">
        <v>32460</v>
      </c>
      <c r="Q55" s="168">
        <v>35100</v>
      </c>
      <c r="R55" s="168">
        <v>37680</v>
      </c>
      <c r="S55" s="168">
        <v>40260</v>
      </c>
      <c r="T55" s="168">
        <v>42900</v>
      </c>
      <c r="U55" s="168" t="s">
        <v>286</v>
      </c>
      <c r="V55" s="168">
        <v>21400</v>
      </c>
      <c r="W55" s="168">
        <v>24450</v>
      </c>
      <c r="X55" s="168">
        <v>27500</v>
      </c>
      <c r="Y55" s="168">
        <v>30550</v>
      </c>
      <c r="Z55" s="168">
        <v>33000</v>
      </c>
      <c r="AA55" s="168">
        <v>35450</v>
      </c>
      <c r="AB55" s="168">
        <v>37900</v>
      </c>
      <c r="AC55" s="168">
        <v>40350</v>
      </c>
      <c r="AD55" s="168">
        <v>25680</v>
      </c>
      <c r="AE55" s="168">
        <v>29340</v>
      </c>
      <c r="AF55" s="168">
        <v>33000</v>
      </c>
      <c r="AG55" s="168">
        <v>36660</v>
      </c>
      <c r="AH55" s="168">
        <v>39600</v>
      </c>
      <c r="AI55" s="168">
        <v>42540</v>
      </c>
      <c r="AJ55" s="168">
        <v>45480</v>
      </c>
      <c r="AK55" s="168">
        <v>48420</v>
      </c>
      <c r="AL55" s="163" t="s">
        <v>436</v>
      </c>
      <c r="AM55" s="163" t="s">
        <v>436</v>
      </c>
      <c r="AN55" s="163" t="s">
        <v>288</v>
      </c>
      <c r="AO55" s="163">
        <v>0</v>
      </c>
      <c r="AP55" s="163" t="s">
        <v>437</v>
      </c>
      <c r="AQ55" s="163" t="s">
        <v>290</v>
      </c>
      <c r="AR55" s="163">
        <v>103</v>
      </c>
      <c r="AS55" s="163" t="s">
        <v>437</v>
      </c>
    </row>
    <row r="56" spans="1:45">
      <c r="A56" s="184" t="str">
        <f t="shared" si="0"/>
        <v>1/18/2013 - 12/17/2013Crockett</v>
      </c>
      <c r="B56" s="163" t="s">
        <v>440</v>
      </c>
      <c r="C56" s="162" t="s">
        <v>129</v>
      </c>
      <c r="D56" s="168">
        <v>54500</v>
      </c>
      <c r="E56" s="168">
        <v>18800</v>
      </c>
      <c r="F56" s="168">
        <v>21500</v>
      </c>
      <c r="G56" s="168">
        <v>24200</v>
      </c>
      <c r="H56" s="168">
        <v>26850</v>
      </c>
      <c r="I56" s="168">
        <v>29000</v>
      </c>
      <c r="J56" s="168">
        <v>31150</v>
      </c>
      <c r="K56" s="168">
        <v>33300</v>
      </c>
      <c r="L56" s="168">
        <v>35450</v>
      </c>
      <c r="M56" s="168">
        <v>22560</v>
      </c>
      <c r="N56" s="168">
        <v>25800</v>
      </c>
      <c r="O56" s="168">
        <v>29040</v>
      </c>
      <c r="P56" s="168">
        <v>32220</v>
      </c>
      <c r="Q56" s="168">
        <v>34800</v>
      </c>
      <c r="R56" s="168">
        <v>37380</v>
      </c>
      <c r="S56" s="168">
        <v>39960</v>
      </c>
      <c r="T56" s="168">
        <v>42540</v>
      </c>
      <c r="U56" s="168" t="s">
        <v>286</v>
      </c>
      <c r="V56" s="168">
        <v>20150</v>
      </c>
      <c r="W56" s="168">
        <v>23000</v>
      </c>
      <c r="X56" s="168">
        <v>25900</v>
      </c>
      <c r="Y56" s="168">
        <v>28750</v>
      </c>
      <c r="Z56" s="168">
        <v>31050</v>
      </c>
      <c r="AA56" s="168">
        <v>33350</v>
      </c>
      <c r="AB56" s="168">
        <v>35650</v>
      </c>
      <c r="AC56" s="168">
        <v>37950</v>
      </c>
      <c r="AD56" s="168">
        <v>24180</v>
      </c>
      <c r="AE56" s="168">
        <v>27600</v>
      </c>
      <c r="AF56" s="168">
        <v>31080</v>
      </c>
      <c r="AG56" s="168">
        <v>34500</v>
      </c>
      <c r="AH56" s="168">
        <v>37260</v>
      </c>
      <c r="AI56" s="168">
        <v>40020</v>
      </c>
      <c r="AJ56" s="168">
        <v>42780</v>
      </c>
      <c r="AK56" s="168">
        <v>45540</v>
      </c>
      <c r="AL56" s="163" t="s">
        <v>439</v>
      </c>
      <c r="AM56" s="163" t="s">
        <v>439</v>
      </c>
      <c r="AN56" s="163" t="s">
        <v>288</v>
      </c>
      <c r="AO56" s="163">
        <v>0</v>
      </c>
      <c r="AP56" s="163" t="s">
        <v>440</v>
      </c>
      <c r="AQ56" s="163" t="s">
        <v>290</v>
      </c>
      <c r="AR56" s="163">
        <v>105</v>
      </c>
      <c r="AS56" s="163" t="s">
        <v>440</v>
      </c>
    </row>
    <row r="57" spans="1:45">
      <c r="A57" s="184" t="str">
        <f t="shared" si="0"/>
        <v>1/18/2013 - 12/17/2013Crosby</v>
      </c>
      <c r="B57" s="163" t="s">
        <v>443</v>
      </c>
      <c r="C57" s="162" t="s">
        <v>69</v>
      </c>
      <c r="D57" s="168">
        <v>56700</v>
      </c>
      <c r="E57" s="168">
        <v>19850</v>
      </c>
      <c r="F57" s="168">
        <v>22700</v>
      </c>
      <c r="G57" s="168">
        <v>25550</v>
      </c>
      <c r="H57" s="168">
        <v>28350</v>
      </c>
      <c r="I57" s="168">
        <v>30650</v>
      </c>
      <c r="J57" s="168">
        <v>32900</v>
      </c>
      <c r="K57" s="168">
        <v>35200</v>
      </c>
      <c r="L57" s="168">
        <v>37450</v>
      </c>
      <c r="M57" s="168">
        <v>23820</v>
      </c>
      <c r="N57" s="168">
        <v>27240</v>
      </c>
      <c r="O57" s="168">
        <v>30660</v>
      </c>
      <c r="P57" s="168">
        <v>34020</v>
      </c>
      <c r="Q57" s="168">
        <v>36780</v>
      </c>
      <c r="R57" s="168">
        <v>39480</v>
      </c>
      <c r="S57" s="168">
        <v>42240</v>
      </c>
      <c r="T57" s="168">
        <v>44940</v>
      </c>
      <c r="U57" s="168" t="s">
        <v>301</v>
      </c>
      <c r="V57" s="59"/>
      <c r="W57" s="59"/>
      <c r="X57" s="59"/>
      <c r="Y57" s="59"/>
      <c r="Z57" s="59"/>
      <c r="AA57" s="59"/>
      <c r="AB57" s="59"/>
      <c r="AC57" s="59"/>
      <c r="AD57" s="59"/>
      <c r="AE57" s="59"/>
      <c r="AF57" s="59"/>
      <c r="AG57" s="59"/>
      <c r="AH57" s="59"/>
      <c r="AI57" s="59"/>
      <c r="AJ57" s="59"/>
      <c r="AK57" s="59"/>
      <c r="AL57" s="163" t="s">
        <v>442</v>
      </c>
      <c r="AM57" s="163" t="s">
        <v>442</v>
      </c>
      <c r="AN57" s="163" t="s">
        <v>288</v>
      </c>
      <c r="AO57" s="163">
        <v>1</v>
      </c>
      <c r="AP57" s="163" t="s">
        <v>443</v>
      </c>
      <c r="AQ57" s="163" t="s">
        <v>290</v>
      </c>
      <c r="AR57" s="163">
        <v>107</v>
      </c>
      <c r="AS57" s="163" t="s">
        <v>443</v>
      </c>
    </row>
    <row r="58" spans="1:45">
      <c r="A58" s="184" t="str">
        <f t="shared" si="0"/>
        <v>1/18/2013 - 12/17/2013Culberson</v>
      </c>
      <c r="B58" s="163" t="s">
        <v>446</v>
      </c>
      <c r="C58" s="162" t="s">
        <v>130</v>
      </c>
      <c r="D58" s="168">
        <v>43800</v>
      </c>
      <c r="E58" s="168">
        <v>17700</v>
      </c>
      <c r="F58" s="168">
        <v>20200</v>
      </c>
      <c r="G58" s="168">
        <v>22750</v>
      </c>
      <c r="H58" s="168">
        <v>25250</v>
      </c>
      <c r="I58" s="168">
        <v>27300</v>
      </c>
      <c r="J58" s="168">
        <v>29300</v>
      </c>
      <c r="K58" s="168">
        <v>31350</v>
      </c>
      <c r="L58" s="168">
        <v>33350</v>
      </c>
      <c r="M58" s="168">
        <v>21240</v>
      </c>
      <c r="N58" s="168">
        <v>24240</v>
      </c>
      <c r="O58" s="168">
        <v>27300</v>
      </c>
      <c r="P58" s="168">
        <v>30300</v>
      </c>
      <c r="Q58" s="168">
        <v>32760</v>
      </c>
      <c r="R58" s="168">
        <v>35160</v>
      </c>
      <c r="S58" s="168">
        <v>37620</v>
      </c>
      <c r="T58" s="168">
        <v>40020</v>
      </c>
      <c r="U58" s="168" t="s">
        <v>286</v>
      </c>
      <c r="V58" s="168">
        <v>20450</v>
      </c>
      <c r="W58" s="168">
        <v>23400</v>
      </c>
      <c r="X58" s="168">
        <v>26300</v>
      </c>
      <c r="Y58" s="168">
        <v>29200</v>
      </c>
      <c r="Z58" s="168">
        <v>31550</v>
      </c>
      <c r="AA58" s="168">
        <v>33900</v>
      </c>
      <c r="AB58" s="168">
        <v>36250</v>
      </c>
      <c r="AC58" s="168">
        <v>38550</v>
      </c>
      <c r="AD58" s="168">
        <v>24540</v>
      </c>
      <c r="AE58" s="168">
        <v>28080</v>
      </c>
      <c r="AF58" s="168">
        <v>31560</v>
      </c>
      <c r="AG58" s="168">
        <v>35040</v>
      </c>
      <c r="AH58" s="168">
        <v>37860</v>
      </c>
      <c r="AI58" s="168">
        <v>40680</v>
      </c>
      <c r="AJ58" s="168">
        <v>43500</v>
      </c>
      <c r="AK58" s="168">
        <v>46260</v>
      </c>
      <c r="AL58" s="163" t="s">
        <v>445</v>
      </c>
      <c r="AM58" s="163" t="s">
        <v>445</v>
      </c>
      <c r="AN58" s="163" t="s">
        <v>288</v>
      </c>
      <c r="AO58" s="163">
        <v>0</v>
      </c>
      <c r="AP58" s="163" t="s">
        <v>446</v>
      </c>
      <c r="AQ58" s="163" t="s">
        <v>290</v>
      </c>
      <c r="AR58" s="163">
        <v>109</v>
      </c>
      <c r="AS58" s="163" t="s">
        <v>446</v>
      </c>
    </row>
    <row r="59" spans="1:45">
      <c r="A59" s="184" t="str">
        <f t="shared" si="0"/>
        <v>1/18/2013 - 12/17/2013Dallam</v>
      </c>
      <c r="B59" s="163" t="s">
        <v>449</v>
      </c>
      <c r="C59" s="162" t="s">
        <v>131</v>
      </c>
      <c r="D59" s="168">
        <v>54300</v>
      </c>
      <c r="E59" s="168">
        <v>18800</v>
      </c>
      <c r="F59" s="168">
        <v>21500</v>
      </c>
      <c r="G59" s="168">
        <v>24200</v>
      </c>
      <c r="H59" s="168">
        <v>26850</v>
      </c>
      <c r="I59" s="168">
        <v>29000</v>
      </c>
      <c r="J59" s="168">
        <v>31150</v>
      </c>
      <c r="K59" s="168">
        <v>33300</v>
      </c>
      <c r="L59" s="168">
        <v>35450</v>
      </c>
      <c r="M59" s="168">
        <v>22560</v>
      </c>
      <c r="N59" s="168">
        <v>25800</v>
      </c>
      <c r="O59" s="168">
        <v>29040</v>
      </c>
      <c r="P59" s="168">
        <v>32220</v>
      </c>
      <c r="Q59" s="168">
        <v>34800</v>
      </c>
      <c r="R59" s="168">
        <v>37380</v>
      </c>
      <c r="S59" s="168">
        <v>39960</v>
      </c>
      <c r="T59" s="168">
        <v>42540</v>
      </c>
      <c r="U59" s="168" t="s">
        <v>286</v>
      </c>
      <c r="V59" s="168">
        <v>20650</v>
      </c>
      <c r="W59" s="168">
        <v>23600</v>
      </c>
      <c r="X59" s="168">
        <v>26550</v>
      </c>
      <c r="Y59" s="168">
        <v>29450</v>
      </c>
      <c r="Z59" s="168">
        <v>31850</v>
      </c>
      <c r="AA59" s="168">
        <v>34200</v>
      </c>
      <c r="AB59" s="168">
        <v>36550</v>
      </c>
      <c r="AC59" s="168">
        <v>38900</v>
      </c>
      <c r="AD59" s="168">
        <v>24780</v>
      </c>
      <c r="AE59" s="168">
        <v>28320</v>
      </c>
      <c r="AF59" s="168">
        <v>31860</v>
      </c>
      <c r="AG59" s="168">
        <v>35340</v>
      </c>
      <c r="AH59" s="168">
        <v>38220</v>
      </c>
      <c r="AI59" s="168">
        <v>41040</v>
      </c>
      <c r="AJ59" s="168">
        <v>43860</v>
      </c>
      <c r="AK59" s="168">
        <v>46680</v>
      </c>
      <c r="AL59" s="163" t="s">
        <v>448</v>
      </c>
      <c r="AM59" s="163" t="s">
        <v>448</v>
      </c>
      <c r="AN59" s="163" t="s">
        <v>288</v>
      </c>
      <c r="AO59" s="163">
        <v>0</v>
      </c>
      <c r="AP59" s="163" t="s">
        <v>449</v>
      </c>
      <c r="AQ59" s="163" t="s">
        <v>290</v>
      </c>
      <c r="AR59" s="163">
        <v>111</v>
      </c>
      <c r="AS59" s="163" t="s">
        <v>449</v>
      </c>
    </row>
    <row r="60" spans="1:45">
      <c r="A60" s="184" t="str">
        <f t="shared" si="0"/>
        <v>1/18/2013 - 12/17/2013Dallas</v>
      </c>
      <c r="B60" s="163" t="s">
        <v>451</v>
      </c>
      <c r="C60" s="162" t="s">
        <v>41</v>
      </c>
      <c r="D60" s="168">
        <v>67500</v>
      </c>
      <c r="E60" s="168">
        <v>23650</v>
      </c>
      <c r="F60" s="168">
        <v>27000</v>
      </c>
      <c r="G60" s="168">
        <v>30400</v>
      </c>
      <c r="H60" s="168">
        <v>33750</v>
      </c>
      <c r="I60" s="168">
        <v>36450</v>
      </c>
      <c r="J60" s="168">
        <v>39150</v>
      </c>
      <c r="K60" s="168">
        <v>41850</v>
      </c>
      <c r="L60" s="168">
        <v>44550</v>
      </c>
      <c r="M60" s="168">
        <v>28380</v>
      </c>
      <c r="N60" s="168">
        <v>32400</v>
      </c>
      <c r="O60" s="168">
        <v>36480</v>
      </c>
      <c r="P60" s="168">
        <v>40500</v>
      </c>
      <c r="Q60" s="168">
        <v>43740</v>
      </c>
      <c r="R60" s="168">
        <v>46980</v>
      </c>
      <c r="S60" s="168">
        <v>50220</v>
      </c>
      <c r="T60" s="168">
        <v>53460</v>
      </c>
      <c r="U60" s="168" t="s">
        <v>286</v>
      </c>
      <c r="V60" s="168">
        <v>25200</v>
      </c>
      <c r="W60" s="168">
        <v>28800</v>
      </c>
      <c r="X60" s="168">
        <v>32400</v>
      </c>
      <c r="Y60" s="168">
        <v>35950</v>
      </c>
      <c r="Z60" s="168">
        <v>38850</v>
      </c>
      <c r="AA60" s="168">
        <v>41750</v>
      </c>
      <c r="AB60" s="168">
        <v>44600</v>
      </c>
      <c r="AC60" s="168">
        <v>47500</v>
      </c>
      <c r="AD60" s="168">
        <v>30240</v>
      </c>
      <c r="AE60" s="168">
        <v>34560</v>
      </c>
      <c r="AF60" s="168">
        <v>38880</v>
      </c>
      <c r="AG60" s="168">
        <v>43140</v>
      </c>
      <c r="AH60" s="168">
        <v>46620</v>
      </c>
      <c r="AI60" s="168">
        <v>50100</v>
      </c>
      <c r="AJ60" s="168">
        <v>53520</v>
      </c>
      <c r="AK60" s="168">
        <v>57000</v>
      </c>
      <c r="AL60" s="163" t="s">
        <v>450</v>
      </c>
      <c r="AM60" s="163" t="s">
        <v>450</v>
      </c>
      <c r="AN60" s="163" t="s">
        <v>288</v>
      </c>
      <c r="AO60" s="163">
        <v>1</v>
      </c>
      <c r="AP60" s="163" t="s">
        <v>451</v>
      </c>
      <c r="AQ60" s="163" t="s">
        <v>290</v>
      </c>
      <c r="AR60" s="163">
        <v>113</v>
      </c>
      <c r="AS60" s="163" t="s">
        <v>451</v>
      </c>
    </row>
    <row r="61" spans="1:45">
      <c r="A61" s="184" t="str">
        <f t="shared" si="0"/>
        <v>1/18/2013 - 12/17/2013Dawson</v>
      </c>
      <c r="B61" s="163" t="s">
        <v>454</v>
      </c>
      <c r="C61" s="162" t="s">
        <v>132</v>
      </c>
      <c r="D61" s="168">
        <v>50500</v>
      </c>
      <c r="E61" s="168">
        <v>17700</v>
      </c>
      <c r="F61" s="168">
        <v>20200</v>
      </c>
      <c r="G61" s="168">
        <v>22750</v>
      </c>
      <c r="H61" s="168">
        <v>25250</v>
      </c>
      <c r="I61" s="168">
        <v>27300</v>
      </c>
      <c r="J61" s="168">
        <v>29300</v>
      </c>
      <c r="K61" s="168">
        <v>31350</v>
      </c>
      <c r="L61" s="168">
        <v>33350</v>
      </c>
      <c r="M61" s="168">
        <v>21240</v>
      </c>
      <c r="N61" s="168">
        <v>24240</v>
      </c>
      <c r="O61" s="168">
        <v>27300</v>
      </c>
      <c r="P61" s="168">
        <v>30300</v>
      </c>
      <c r="Q61" s="168">
        <v>32760</v>
      </c>
      <c r="R61" s="168">
        <v>35160</v>
      </c>
      <c r="S61" s="168">
        <v>37620</v>
      </c>
      <c r="T61" s="168">
        <v>40020</v>
      </c>
      <c r="U61" s="168" t="s">
        <v>286</v>
      </c>
      <c r="V61" s="168">
        <v>19800</v>
      </c>
      <c r="W61" s="168">
        <v>22600</v>
      </c>
      <c r="X61" s="168">
        <v>25450</v>
      </c>
      <c r="Y61" s="168">
        <v>28250</v>
      </c>
      <c r="Z61" s="168">
        <v>30550</v>
      </c>
      <c r="AA61" s="168">
        <v>32800</v>
      </c>
      <c r="AB61" s="168">
        <v>35050</v>
      </c>
      <c r="AC61" s="168">
        <v>37300</v>
      </c>
      <c r="AD61" s="168">
        <v>23760</v>
      </c>
      <c r="AE61" s="168">
        <v>27120</v>
      </c>
      <c r="AF61" s="168">
        <v>30540</v>
      </c>
      <c r="AG61" s="168">
        <v>33900</v>
      </c>
      <c r="AH61" s="168">
        <v>36660</v>
      </c>
      <c r="AI61" s="168">
        <v>39360</v>
      </c>
      <c r="AJ61" s="168">
        <v>42060</v>
      </c>
      <c r="AK61" s="168">
        <v>44760</v>
      </c>
      <c r="AL61" s="163" t="s">
        <v>453</v>
      </c>
      <c r="AM61" s="163" t="s">
        <v>453</v>
      </c>
      <c r="AN61" s="163" t="s">
        <v>288</v>
      </c>
      <c r="AO61" s="163">
        <v>0</v>
      </c>
      <c r="AP61" s="163" t="s">
        <v>454</v>
      </c>
      <c r="AQ61" s="163" t="s">
        <v>290</v>
      </c>
      <c r="AR61" s="163">
        <v>115</v>
      </c>
      <c r="AS61" s="163" t="s">
        <v>454</v>
      </c>
    </row>
    <row r="62" spans="1:45">
      <c r="A62" s="184" t="str">
        <f t="shared" si="0"/>
        <v>1/18/2013 - 12/17/2013Deaf Smith</v>
      </c>
      <c r="B62" s="163" t="s">
        <v>457</v>
      </c>
      <c r="C62" s="162" t="s">
        <v>134</v>
      </c>
      <c r="D62" s="168">
        <v>51800</v>
      </c>
      <c r="E62" s="168">
        <v>18100</v>
      </c>
      <c r="F62" s="168">
        <v>20700</v>
      </c>
      <c r="G62" s="168">
        <v>23300</v>
      </c>
      <c r="H62" s="168">
        <v>25850</v>
      </c>
      <c r="I62" s="168">
        <v>27950</v>
      </c>
      <c r="J62" s="168">
        <v>30000</v>
      </c>
      <c r="K62" s="168">
        <v>32100</v>
      </c>
      <c r="L62" s="168">
        <v>34150</v>
      </c>
      <c r="M62" s="168">
        <v>21720</v>
      </c>
      <c r="N62" s="168">
        <v>24840</v>
      </c>
      <c r="O62" s="168">
        <v>27960</v>
      </c>
      <c r="P62" s="168">
        <v>31020</v>
      </c>
      <c r="Q62" s="168">
        <v>33540</v>
      </c>
      <c r="R62" s="168">
        <v>36000</v>
      </c>
      <c r="S62" s="168">
        <v>38520</v>
      </c>
      <c r="T62" s="168">
        <v>40980</v>
      </c>
      <c r="U62" s="168" t="s">
        <v>286</v>
      </c>
      <c r="V62" s="168">
        <v>20500</v>
      </c>
      <c r="W62" s="168">
        <v>23400</v>
      </c>
      <c r="X62" s="168">
        <v>26350</v>
      </c>
      <c r="Y62" s="168">
        <v>29250</v>
      </c>
      <c r="Z62" s="168">
        <v>31600</v>
      </c>
      <c r="AA62" s="168">
        <v>33950</v>
      </c>
      <c r="AB62" s="168">
        <v>36300</v>
      </c>
      <c r="AC62" s="168">
        <v>38650</v>
      </c>
      <c r="AD62" s="168">
        <v>24600</v>
      </c>
      <c r="AE62" s="168">
        <v>28080</v>
      </c>
      <c r="AF62" s="168">
        <v>31620</v>
      </c>
      <c r="AG62" s="168">
        <v>35100</v>
      </c>
      <c r="AH62" s="168">
        <v>37920</v>
      </c>
      <c r="AI62" s="168">
        <v>40740</v>
      </c>
      <c r="AJ62" s="168">
        <v>43560</v>
      </c>
      <c r="AK62" s="168">
        <v>46380</v>
      </c>
      <c r="AL62" s="163" t="s">
        <v>456</v>
      </c>
      <c r="AM62" s="163" t="s">
        <v>456</v>
      </c>
      <c r="AN62" s="163" t="s">
        <v>288</v>
      </c>
      <c r="AO62" s="163">
        <v>0</v>
      </c>
      <c r="AP62" s="163" t="s">
        <v>457</v>
      </c>
      <c r="AQ62" s="163" t="s">
        <v>290</v>
      </c>
      <c r="AR62" s="163">
        <v>117</v>
      </c>
      <c r="AS62" s="163" t="s">
        <v>457</v>
      </c>
    </row>
    <row r="63" spans="1:45">
      <c r="A63" s="184" t="str">
        <f t="shared" si="0"/>
        <v>1/18/2013 - 12/17/2013Delta</v>
      </c>
      <c r="B63" s="163" t="s">
        <v>459</v>
      </c>
      <c r="C63" s="162" t="s">
        <v>42</v>
      </c>
      <c r="D63" s="168">
        <v>67500</v>
      </c>
      <c r="E63" s="168">
        <v>23650</v>
      </c>
      <c r="F63" s="168">
        <v>27000</v>
      </c>
      <c r="G63" s="168">
        <v>30400</v>
      </c>
      <c r="H63" s="168">
        <v>33750</v>
      </c>
      <c r="I63" s="168">
        <v>36450</v>
      </c>
      <c r="J63" s="168">
        <v>39150</v>
      </c>
      <c r="K63" s="168">
        <v>41850</v>
      </c>
      <c r="L63" s="168">
        <v>44550</v>
      </c>
      <c r="M63" s="168">
        <v>28380</v>
      </c>
      <c r="N63" s="168">
        <v>32400</v>
      </c>
      <c r="O63" s="168">
        <v>36480</v>
      </c>
      <c r="P63" s="168">
        <v>40500</v>
      </c>
      <c r="Q63" s="168">
        <v>43740</v>
      </c>
      <c r="R63" s="168">
        <v>46980</v>
      </c>
      <c r="S63" s="168">
        <v>50220</v>
      </c>
      <c r="T63" s="168">
        <v>53460</v>
      </c>
      <c r="U63" s="168" t="s">
        <v>286</v>
      </c>
      <c r="V63" s="168">
        <v>25200</v>
      </c>
      <c r="W63" s="168">
        <v>28800</v>
      </c>
      <c r="X63" s="168">
        <v>32400</v>
      </c>
      <c r="Y63" s="168">
        <v>35950</v>
      </c>
      <c r="Z63" s="168">
        <v>38850</v>
      </c>
      <c r="AA63" s="168">
        <v>41750</v>
      </c>
      <c r="AB63" s="168">
        <v>44600</v>
      </c>
      <c r="AC63" s="168">
        <v>47500</v>
      </c>
      <c r="AD63" s="168">
        <v>30240</v>
      </c>
      <c r="AE63" s="168">
        <v>34560</v>
      </c>
      <c r="AF63" s="168">
        <v>38880</v>
      </c>
      <c r="AG63" s="168">
        <v>43140</v>
      </c>
      <c r="AH63" s="168">
        <v>46620</v>
      </c>
      <c r="AI63" s="168">
        <v>50100</v>
      </c>
      <c r="AJ63" s="168">
        <v>53520</v>
      </c>
      <c r="AK63" s="168">
        <v>57000</v>
      </c>
      <c r="AL63" s="163" t="s">
        <v>458</v>
      </c>
      <c r="AM63" s="163" t="s">
        <v>458</v>
      </c>
      <c r="AN63" s="163" t="s">
        <v>288</v>
      </c>
      <c r="AO63" s="163">
        <v>1</v>
      </c>
      <c r="AP63" s="163" t="s">
        <v>459</v>
      </c>
      <c r="AQ63" s="163" t="s">
        <v>290</v>
      </c>
      <c r="AR63" s="163">
        <v>119</v>
      </c>
      <c r="AS63" s="163" t="s">
        <v>459</v>
      </c>
    </row>
    <row r="64" spans="1:45">
      <c r="A64" s="184" t="str">
        <f t="shared" si="0"/>
        <v>1/18/2013 - 12/17/2013Denton</v>
      </c>
      <c r="B64" s="163" t="s">
        <v>461</v>
      </c>
      <c r="C64" s="162" t="s">
        <v>43</v>
      </c>
      <c r="D64" s="168">
        <v>67500</v>
      </c>
      <c r="E64" s="168">
        <v>23650</v>
      </c>
      <c r="F64" s="168">
        <v>27000</v>
      </c>
      <c r="G64" s="168">
        <v>30400</v>
      </c>
      <c r="H64" s="168">
        <v>33750</v>
      </c>
      <c r="I64" s="168">
        <v>36450</v>
      </c>
      <c r="J64" s="168">
        <v>39150</v>
      </c>
      <c r="K64" s="168">
        <v>41850</v>
      </c>
      <c r="L64" s="168">
        <v>44550</v>
      </c>
      <c r="M64" s="168">
        <v>28380</v>
      </c>
      <c r="N64" s="168">
        <v>32400</v>
      </c>
      <c r="O64" s="168">
        <v>36480</v>
      </c>
      <c r="P64" s="168">
        <v>40500</v>
      </c>
      <c r="Q64" s="168">
        <v>43740</v>
      </c>
      <c r="R64" s="168">
        <v>46980</v>
      </c>
      <c r="S64" s="168">
        <v>50220</v>
      </c>
      <c r="T64" s="168">
        <v>53460</v>
      </c>
      <c r="U64" s="168" t="s">
        <v>286</v>
      </c>
      <c r="V64" s="168">
        <v>25200</v>
      </c>
      <c r="W64" s="168">
        <v>28800</v>
      </c>
      <c r="X64" s="168">
        <v>32400</v>
      </c>
      <c r="Y64" s="168">
        <v>35950</v>
      </c>
      <c r="Z64" s="168">
        <v>38850</v>
      </c>
      <c r="AA64" s="168">
        <v>41750</v>
      </c>
      <c r="AB64" s="168">
        <v>44600</v>
      </c>
      <c r="AC64" s="168">
        <v>47500</v>
      </c>
      <c r="AD64" s="168">
        <v>30240</v>
      </c>
      <c r="AE64" s="168">
        <v>34560</v>
      </c>
      <c r="AF64" s="168">
        <v>38880</v>
      </c>
      <c r="AG64" s="168">
        <v>43140</v>
      </c>
      <c r="AH64" s="168">
        <v>46620</v>
      </c>
      <c r="AI64" s="168">
        <v>50100</v>
      </c>
      <c r="AJ64" s="168">
        <v>53520</v>
      </c>
      <c r="AK64" s="168">
        <v>57000</v>
      </c>
      <c r="AL64" s="163" t="s">
        <v>460</v>
      </c>
      <c r="AM64" s="163" t="s">
        <v>460</v>
      </c>
      <c r="AN64" s="163" t="s">
        <v>288</v>
      </c>
      <c r="AO64" s="163">
        <v>1</v>
      </c>
      <c r="AP64" s="163" t="s">
        <v>461</v>
      </c>
      <c r="AQ64" s="163" t="s">
        <v>290</v>
      </c>
      <c r="AR64" s="163">
        <v>121</v>
      </c>
      <c r="AS64" s="163" t="s">
        <v>461</v>
      </c>
    </row>
    <row r="65" spans="1:45">
      <c r="A65" s="184" t="str">
        <f t="shared" si="0"/>
        <v>1/18/2013 - 12/17/2013DeWitt</v>
      </c>
      <c r="B65" s="163" t="s">
        <v>464</v>
      </c>
      <c r="C65" s="162" t="s">
        <v>133</v>
      </c>
      <c r="D65" s="168">
        <v>53900</v>
      </c>
      <c r="E65" s="168">
        <v>18800</v>
      </c>
      <c r="F65" s="168">
        <v>21500</v>
      </c>
      <c r="G65" s="168">
        <v>24200</v>
      </c>
      <c r="H65" s="168">
        <v>26850</v>
      </c>
      <c r="I65" s="168">
        <v>29000</v>
      </c>
      <c r="J65" s="168">
        <v>31150</v>
      </c>
      <c r="K65" s="168">
        <v>33300</v>
      </c>
      <c r="L65" s="168">
        <v>35450</v>
      </c>
      <c r="M65" s="168">
        <v>22560</v>
      </c>
      <c r="N65" s="168">
        <v>25800</v>
      </c>
      <c r="O65" s="168">
        <v>29040</v>
      </c>
      <c r="P65" s="168">
        <v>32220</v>
      </c>
      <c r="Q65" s="168">
        <v>34800</v>
      </c>
      <c r="R65" s="168">
        <v>37380</v>
      </c>
      <c r="S65" s="168">
        <v>39960</v>
      </c>
      <c r="T65" s="168">
        <v>42540</v>
      </c>
      <c r="U65" s="168" t="s">
        <v>286</v>
      </c>
      <c r="V65" s="168">
        <v>20650</v>
      </c>
      <c r="W65" s="168">
        <v>23600</v>
      </c>
      <c r="X65" s="168">
        <v>26550</v>
      </c>
      <c r="Y65" s="168">
        <v>29450</v>
      </c>
      <c r="Z65" s="168">
        <v>31850</v>
      </c>
      <c r="AA65" s="168">
        <v>34200</v>
      </c>
      <c r="AB65" s="168">
        <v>36550</v>
      </c>
      <c r="AC65" s="168">
        <v>38900</v>
      </c>
      <c r="AD65" s="168">
        <v>24780</v>
      </c>
      <c r="AE65" s="168">
        <v>28320</v>
      </c>
      <c r="AF65" s="168">
        <v>31860</v>
      </c>
      <c r="AG65" s="168">
        <v>35340</v>
      </c>
      <c r="AH65" s="168">
        <v>38220</v>
      </c>
      <c r="AI65" s="168">
        <v>41040</v>
      </c>
      <c r="AJ65" s="168">
        <v>43860</v>
      </c>
      <c r="AK65" s="168">
        <v>46680</v>
      </c>
      <c r="AL65" s="163" t="s">
        <v>463</v>
      </c>
      <c r="AM65" s="163" t="s">
        <v>463</v>
      </c>
      <c r="AN65" s="163" t="s">
        <v>288</v>
      </c>
      <c r="AO65" s="163">
        <v>0</v>
      </c>
      <c r="AP65" s="163" t="s">
        <v>464</v>
      </c>
      <c r="AQ65" s="163" t="s">
        <v>290</v>
      </c>
      <c r="AR65" s="163">
        <v>123</v>
      </c>
      <c r="AS65" s="163" t="s">
        <v>464</v>
      </c>
    </row>
    <row r="66" spans="1:45">
      <c r="A66" s="184" t="str">
        <f t="shared" si="0"/>
        <v>1/18/2013 - 12/17/2013Dickens</v>
      </c>
      <c r="B66" s="163" t="s">
        <v>467</v>
      </c>
      <c r="C66" s="162" t="s">
        <v>135</v>
      </c>
      <c r="D66" s="168">
        <v>50500</v>
      </c>
      <c r="E66" s="168">
        <v>17700</v>
      </c>
      <c r="F66" s="168">
        <v>20200</v>
      </c>
      <c r="G66" s="168">
        <v>22750</v>
      </c>
      <c r="H66" s="168">
        <v>25250</v>
      </c>
      <c r="I66" s="168">
        <v>27300</v>
      </c>
      <c r="J66" s="168">
        <v>29300</v>
      </c>
      <c r="K66" s="168">
        <v>31350</v>
      </c>
      <c r="L66" s="168">
        <v>33350</v>
      </c>
      <c r="M66" s="168">
        <v>21240</v>
      </c>
      <c r="N66" s="168">
        <v>24240</v>
      </c>
      <c r="O66" s="168">
        <v>27300</v>
      </c>
      <c r="P66" s="168">
        <v>30300</v>
      </c>
      <c r="Q66" s="168">
        <v>32760</v>
      </c>
      <c r="R66" s="168">
        <v>35160</v>
      </c>
      <c r="S66" s="168">
        <v>37620</v>
      </c>
      <c r="T66" s="168">
        <v>40020</v>
      </c>
      <c r="U66" s="168" t="s">
        <v>286</v>
      </c>
      <c r="V66" s="168">
        <v>20150</v>
      </c>
      <c r="W66" s="168">
        <v>23000</v>
      </c>
      <c r="X66" s="168">
        <v>25900</v>
      </c>
      <c r="Y66" s="168">
        <v>28750</v>
      </c>
      <c r="Z66" s="168">
        <v>31050</v>
      </c>
      <c r="AA66" s="168">
        <v>33350</v>
      </c>
      <c r="AB66" s="168">
        <v>35650</v>
      </c>
      <c r="AC66" s="168">
        <v>37950</v>
      </c>
      <c r="AD66" s="168">
        <v>24180</v>
      </c>
      <c r="AE66" s="168">
        <v>27600</v>
      </c>
      <c r="AF66" s="168">
        <v>31080</v>
      </c>
      <c r="AG66" s="168">
        <v>34500</v>
      </c>
      <c r="AH66" s="168">
        <v>37260</v>
      </c>
      <c r="AI66" s="168">
        <v>40020</v>
      </c>
      <c r="AJ66" s="168">
        <v>42780</v>
      </c>
      <c r="AK66" s="168">
        <v>45540</v>
      </c>
      <c r="AL66" s="163" t="s">
        <v>466</v>
      </c>
      <c r="AM66" s="163" t="s">
        <v>466</v>
      </c>
      <c r="AN66" s="163" t="s">
        <v>288</v>
      </c>
      <c r="AO66" s="163">
        <v>0</v>
      </c>
      <c r="AP66" s="163" t="s">
        <v>467</v>
      </c>
      <c r="AQ66" s="163" t="s">
        <v>290</v>
      </c>
      <c r="AR66" s="163">
        <v>125</v>
      </c>
      <c r="AS66" s="163" t="s">
        <v>467</v>
      </c>
    </row>
    <row r="67" spans="1:45">
      <c r="A67" s="184" t="str">
        <f t="shared" si="0"/>
        <v>1/18/2013 - 12/17/2013Dimmit</v>
      </c>
      <c r="B67" s="163" t="s">
        <v>470</v>
      </c>
      <c r="C67" s="162" t="s">
        <v>136</v>
      </c>
      <c r="D67" s="168">
        <v>32500</v>
      </c>
      <c r="E67" s="168">
        <v>17700</v>
      </c>
      <c r="F67" s="168">
        <v>20200</v>
      </c>
      <c r="G67" s="168">
        <v>22750</v>
      </c>
      <c r="H67" s="168">
        <v>25250</v>
      </c>
      <c r="I67" s="168">
        <v>27300</v>
      </c>
      <c r="J67" s="168">
        <v>29300</v>
      </c>
      <c r="K67" s="168">
        <v>31350</v>
      </c>
      <c r="L67" s="168">
        <v>33350</v>
      </c>
      <c r="M67" s="168">
        <v>21240</v>
      </c>
      <c r="N67" s="168">
        <v>24240</v>
      </c>
      <c r="O67" s="168">
        <v>27300</v>
      </c>
      <c r="P67" s="168">
        <v>30300</v>
      </c>
      <c r="Q67" s="168">
        <v>32760</v>
      </c>
      <c r="R67" s="168">
        <v>35160</v>
      </c>
      <c r="S67" s="168">
        <v>37620</v>
      </c>
      <c r="T67" s="168">
        <v>40020</v>
      </c>
      <c r="U67" s="168" t="s">
        <v>301</v>
      </c>
      <c r="V67" s="59"/>
      <c r="W67" s="59"/>
      <c r="X67" s="59"/>
      <c r="Y67" s="59"/>
      <c r="Z67" s="59"/>
      <c r="AA67" s="59"/>
      <c r="AB67" s="59"/>
      <c r="AC67" s="59"/>
      <c r="AD67" s="59"/>
      <c r="AE67" s="59"/>
      <c r="AF67" s="59"/>
      <c r="AG67" s="59"/>
      <c r="AH67" s="59"/>
      <c r="AI67" s="59"/>
      <c r="AJ67" s="59"/>
      <c r="AK67" s="59"/>
      <c r="AL67" s="163" t="s">
        <v>469</v>
      </c>
      <c r="AM67" s="163" t="s">
        <v>469</v>
      </c>
      <c r="AN67" s="163" t="s">
        <v>288</v>
      </c>
      <c r="AO67" s="163">
        <v>0</v>
      </c>
      <c r="AP67" s="163" t="s">
        <v>470</v>
      </c>
      <c r="AQ67" s="163" t="s">
        <v>290</v>
      </c>
      <c r="AR67" s="163">
        <v>127</v>
      </c>
      <c r="AS67" s="163" t="s">
        <v>470</v>
      </c>
    </row>
    <row r="68" spans="1:45">
      <c r="A68" s="184" t="str">
        <f t="shared" si="0"/>
        <v>1/18/2013 - 12/17/2013Donley</v>
      </c>
      <c r="B68" s="163" t="s">
        <v>473</v>
      </c>
      <c r="C68" s="162" t="s">
        <v>137</v>
      </c>
      <c r="D68" s="168">
        <v>63000</v>
      </c>
      <c r="E68" s="168">
        <v>18600</v>
      </c>
      <c r="F68" s="168">
        <v>21250</v>
      </c>
      <c r="G68" s="168">
        <v>23900</v>
      </c>
      <c r="H68" s="168">
        <v>26550</v>
      </c>
      <c r="I68" s="168">
        <v>28700</v>
      </c>
      <c r="J68" s="168">
        <v>30800</v>
      </c>
      <c r="K68" s="168">
        <v>32950</v>
      </c>
      <c r="L68" s="168">
        <v>35050</v>
      </c>
      <c r="M68" s="168">
        <v>22320</v>
      </c>
      <c r="N68" s="168">
        <v>25500</v>
      </c>
      <c r="O68" s="168">
        <v>28680</v>
      </c>
      <c r="P68" s="168">
        <v>31860</v>
      </c>
      <c r="Q68" s="168">
        <v>34440</v>
      </c>
      <c r="R68" s="168">
        <v>36960</v>
      </c>
      <c r="S68" s="168">
        <v>39540</v>
      </c>
      <c r="T68" s="168">
        <v>42060</v>
      </c>
      <c r="U68" s="168" t="s">
        <v>286</v>
      </c>
      <c r="V68" s="168">
        <v>22050</v>
      </c>
      <c r="W68" s="168">
        <v>25200</v>
      </c>
      <c r="X68" s="168">
        <v>28350</v>
      </c>
      <c r="Y68" s="168">
        <v>31500</v>
      </c>
      <c r="Z68" s="168">
        <v>34050</v>
      </c>
      <c r="AA68" s="168">
        <v>36550</v>
      </c>
      <c r="AB68" s="168">
        <v>39100</v>
      </c>
      <c r="AC68" s="168">
        <v>41600</v>
      </c>
      <c r="AD68" s="168">
        <v>26460</v>
      </c>
      <c r="AE68" s="168">
        <v>30240</v>
      </c>
      <c r="AF68" s="168">
        <v>34020</v>
      </c>
      <c r="AG68" s="168">
        <v>37800</v>
      </c>
      <c r="AH68" s="168">
        <v>40860</v>
      </c>
      <c r="AI68" s="168">
        <v>43860</v>
      </c>
      <c r="AJ68" s="168">
        <v>46920</v>
      </c>
      <c r="AK68" s="168">
        <v>49920</v>
      </c>
      <c r="AL68" s="163" t="s">
        <v>472</v>
      </c>
      <c r="AM68" s="163" t="s">
        <v>472</v>
      </c>
      <c r="AN68" s="163" t="s">
        <v>288</v>
      </c>
      <c r="AO68" s="163">
        <v>0</v>
      </c>
      <c r="AP68" s="163" t="s">
        <v>473</v>
      </c>
      <c r="AQ68" s="163" t="s">
        <v>290</v>
      </c>
      <c r="AR68" s="163">
        <v>129</v>
      </c>
      <c r="AS68" s="163" t="s">
        <v>473</v>
      </c>
    </row>
    <row r="69" spans="1:45">
      <c r="A69" s="184" t="str">
        <f t="shared" ref="A69:A132" si="1">CONCATENATE($B$2,C69)</f>
        <v>1/18/2013 - 12/17/2013Duval</v>
      </c>
      <c r="B69" s="163" t="s">
        <v>476</v>
      </c>
      <c r="C69" s="162" t="s">
        <v>138</v>
      </c>
      <c r="D69" s="168">
        <v>39800</v>
      </c>
      <c r="E69" s="168">
        <v>17700</v>
      </c>
      <c r="F69" s="168">
        <v>20200</v>
      </c>
      <c r="G69" s="168">
        <v>22750</v>
      </c>
      <c r="H69" s="168">
        <v>25250</v>
      </c>
      <c r="I69" s="168">
        <v>27300</v>
      </c>
      <c r="J69" s="168">
        <v>29300</v>
      </c>
      <c r="K69" s="168">
        <v>31350</v>
      </c>
      <c r="L69" s="168">
        <v>33350</v>
      </c>
      <c r="M69" s="168">
        <v>21240</v>
      </c>
      <c r="N69" s="168">
        <v>24240</v>
      </c>
      <c r="O69" s="168">
        <v>27300</v>
      </c>
      <c r="P69" s="168">
        <v>30300</v>
      </c>
      <c r="Q69" s="168">
        <v>32760</v>
      </c>
      <c r="R69" s="168">
        <v>35160</v>
      </c>
      <c r="S69" s="168">
        <v>37620</v>
      </c>
      <c r="T69" s="168">
        <v>40020</v>
      </c>
      <c r="U69" s="168" t="s">
        <v>286</v>
      </c>
      <c r="V69" s="168">
        <v>18250</v>
      </c>
      <c r="W69" s="168">
        <v>20850</v>
      </c>
      <c r="X69" s="168">
        <v>23450</v>
      </c>
      <c r="Y69" s="168">
        <v>26050</v>
      </c>
      <c r="Z69" s="168">
        <v>28150</v>
      </c>
      <c r="AA69" s="168">
        <v>30250</v>
      </c>
      <c r="AB69" s="168">
        <v>32350</v>
      </c>
      <c r="AC69" s="168">
        <v>34400</v>
      </c>
      <c r="AD69" s="168">
        <v>21900</v>
      </c>
      <c r="AE69" s="168">
        <v>25020</v>
      </c>
      <c r="AF69" s="168">
        <v>28140</v>
      </c>
      <c r="AG69" s="168">
        <v>31260</v>
      </c>
      <c r="AH69" s="168">
        <v>33780</v>
      </c>
      <c r="AI69" s="168">
        <v>36300</v>
      </c>
      <c r="AJ69" s="168">
        <v>38820</v>
      </c>
      <c r="AK69" s="168">
        <v>41280</v>
      </c>
      <c r="AL69" s="163" t="s">
        <v>475</v>
      </c>
      <c r="AM69" s="163" t="s">
        <v>475</v>
      </c>
      <c r="AN69" s="163" t="s">
        <v>288</v>
      </c>
      <c r="AO69" s="163">
        <v>0</v>
      </c>
      <c r="AP69" s="163" t="s">
        <v>476</v>
      </c>
      <c r="AQ69" s="163" t="s">
        <v>290</v>
      </c>
      <c r="AR69" s="163">
        <v>131</v>
      </c>
      <c r="AS69" s="163" t="s">
        <v>476</v>
      </c>
    </row>
    <row r="70" spans="1:45">
      <c r="A70" s="184" t="str">
        <f t="shared" si="1"/>
        <v>1/18/2013 - 12/17/2013Eastland</v>
      </c>
      <c r="B70" s="163" t="s">
        <v>479</v>
      </c>
      <c r="C70" s="162" t="s">
        <v>139</v>
      </c>
      <c r="D70" s="168">
        <v>45200</v>
      </c>
      <c r="E70" s="168">
        <v>17700</v>
      </c>
      <c r="F70" s="168">
        <v>20200</v>
      </c>
      <c r="G70" s="168">
        <v>22750</v>
      </c>
      <c r="H70" s="168">
        <v>25250</v>
      </c>
      <c r="I70" s="168">
        <v>27300</v>
      </c>
      <c r="J70" s="168">
        <v>29300</v>
      </c>
      <c r="K70" s="168">
        <v>31350</v>
      </c>
      <c r="L70" s="168">
        <v>33350</v>
      </c>
      <c r="M70" s="168">
        <v>21240</v>
      </c>
      <c r="N70" s="168">
        <v>24240</v>
      </c>
      <c r="O70" s="168">
        <v>27300</v>
      </c>
      <c r="P70" s="168">
        <v>30300</v>
      </c>
      <c r="Q70" s="168">
        <v>32760</v>
      </c>
      <c r="R70" s="168">
        <v>35160</v>
      </c>
      <c r="S70" s="168">
        <v>37620</v>
      </c>
      <c r="T70" s="168">
        <v>40020</v>
      </c>
      <c r="U70" s="168" t="s">
        <v>301</v>
      </c>
      <c r="V70" s="59"/>
      <c r="W70" s="59"/>
      <c r="X70" s="59"/>
      <c r="Y70" s="59"/>
      <c r="Z70" s="59"/>
      <c r="AA70" s="59"/>
      <c r="AB70" s="59"/>
      <c r="AC70" s="59"/>
      <c r="AD70" s="59"/>
      <c r="AE70" s="59"/>
      <c r="AF70" s="59"/>
      <c r="AG70" s="59"/>
      <c r="AH70" s="59"/>
      <c r="AI70" s="59"/>
      <c r="AJ70" s="59"/>
      <c r="AK70" s="59"/>
      <c r="AL70" s="163" t="s">
        <v>478</v>
      </c>
      <c r="AM70" s="163" t="s">
        <v>478</v>
      </c>
      <c r="AN70" s="163" t="s">
        <v>288</v>
      </c>
      <c r="AO70" s="163">
        <v>0</v>
      </c>
      <c r="AP70" s="163" t="s">
        <v>479</v>
      </c>
      <c r="AQ70" s="163" t="s">
        <v>290</v>
      </c>
      <c r="AR70" s="163">
        <v>133</v>
      </c>
      <c r="AS70" s="163" t="s">
        <v>479</v>
      </c>
    </row>
    <row r="71" spans="1:45">
      <c r="A71" s="184" t="str">
        <f t="shared" si="1"/>
        <v>1/18/2013 - 12/17/2013Ector</v>
      </c>
      <c r="B71" s="163" t="s">
        <v>482</v>
      </c>
      <c r="C71" s="162" t="s">
        <v>73</v>
      </c>
      <c r="D71" s="168">
        <v>52300</v>
      </c>
      <c r="E71" s="168">
        <v>18800</v>
      </c>
      <c r="F71" s="168">
        <v>21500</v>
      </c>
      <c r="G71" s="168">
        <v>24200</v>
      </c>
      <c r="H71" s="168">
        <v>26850</v>
      </c>
      <c r="I71" s="168">
        <v>29000</v>
      </c>
      <c r="J71" s="168">
        <v>31150</v>
      </c>
      <c r="K71" s="168">
        <v>33300</v>
      </c>
      <c r="L71" s="168">
        <v>35450</v>
      </c>
      <c r="M71" s="168">
        <v>22560</v>
      </c>
      <c r="N71" s="168">
        <v>25800</v>
      </c>
      <c r="O71" s="168">
        <v>29040</v>
      </c>
      <c r="P71" s="168">
        <v>32220</v>
      </c>
      <c r="Q71" s="168">
        <v>34800</v>
      </c>
      <c r="R71" s="168">
        <v>37380</v>
      </c>
      <c r="S71" s="168">
        <v>39960</v>
      </c>
      <c r="T71" s="168">
        <v>42540</v>
      </c>
      <c r="U71" s="168" t="s">
        <v>286</v>
      </c>
      <c r="V71" s="168">
        <v>20450</v>
      </c>
      <c r="W71" s="168">
        <v>23350</v>
      </c>
      <c r="X71" s="168">
        <v>26250</v>
      </c>
      <c r="Y71" s="168">
        <v>29150</v>
      </c>
      <c r="Z71" s="168">
        <v>31500</v>
      </c>
      <c r="AA71" s="168">
        <v>33850</v>
      </c>
      <c r="AB71" s="168">
        <v>36150</v>
      </c>
      <c r="AC71" s="168">
        <v>38500</v>
      </c>
      <c r="AD71" s="168">
        <v>24540</v>
      </c>
      <c r="AE71" s="168">
        <v>28020</v>
      </c>
      <c r="AF71" s="168">
        <v>31500</v>
      </c>
      <c r="AG71" s="168">
        <v>34980</v>
      </c>
      <c r="AH71" s="168">
        <v>37800</v>
      </c>
      <c r="AI71" s="168">
        <v>40620</v>
      </c>
      <c r="AJ71" s="168">
        <v>43380</v>
      </c>
      <c r="AK71" s="168">
        <v>46200</v>
      </c>
      <c r="AL71" s="163" t="s">
        <v>481</v>
      </c>
      <c r="AM71" s="163" t="s">
        <v>481</v>
      </c>
      <c r="AN71" s="163" t="s">
        <v>288</v>
      </c>
      <c r="AO71" s="163">
        <v>1</v>
      </c>
      <c r="AP71" s="163" t="s">
        <v>482</v>
      </c>
      <c r="AQ71" s="163" t="s">
        <v>290</v>
      </c>
      <c r="AR71" s="163">
        <v>135</v>
      </c>
      <c r="AS71" s="163" t="s">
        <v>482</v>
      </c>
    </row>
    <row r="72" spans="1:45">
      <c r="A72" s="184" t="str">
        <f t="shared" si="1"/>
        <v>1/18/2013 - 12/17/2013Edwards</v>
      </c>
      <c r="B72" s="163" t="s">
        <v>485</v>
      </c>
      <c r="C72" s="162" t="s">
        <v>140</v>
      </c>
      <c r="D72" s="168">
        <v>46900</v>
      </c>
      <c r="E72" s="168">
        <v>17700</v>
      </c>
      <c r="F72" s="168">
        <v>20200</v>
      </c>
      <c r="G72" s="168">
        <v>22750</v>
      </c>
      <c r="H72" s="168">
        <v>25250</v>
      </c>
      <c r="I72" s="168">
        <v>27300</v>
      </c>
      <c r="J72" s="168">
        <v>29300</v>
      </c>
      <c r="K72" s="168">
        <v>31350</v>
      </c>
      <c r="L72" s="168">
        <v>33350</v>
      </c>
      <c r="M72" s="168">
        <v>21240</v>
      </c>
      <c r="N72" s="168">
        <v>24240</v>
      </c>
      <c r="O72" s="168">
        <v>27300</v>
      </c>
      <c r="P72" s="168">
        <v>30300</v>
      </c>
      <c r="Q72" s="168">
        <v>32760</v>
      </c>
      <c r="R72" s="168">
        <v>35160</v>
      </c>
      <c r="S72" s="168">
        <v>37620</v>
      </c>
      <c r="T72" s="168">
        <v>40020</v>
      </c>
      <c r="U72" s="168" t="s">
        <v>286</v>
      </c>
      <c r="V72" s="168">
        <v>22050</v>
      </c>
      <c r="W72" s="168">
        <v>25200</v>
      </c>
      <c r="X72" s="168">
        <v>28350</v>
      </c>
      <c r="Y72" s="168">
        <v>31450</v>
      </c>
      <c r="Z72" s="168">
        <v>34000</v>
      </c>
      <c r="AA72" s="168">
        <v>36500</v>
      </c>
      <c r="AB72" s="168">
        <v>39000</v>
      </c>
      <c r="AC72" s="168">
        <v>41550</v>
      </c>
      <c r="AD72" s="168">
        <v>26460</v>
      </c>
      <c r="AE72" s="168">
        <v>30240</v>
      </c>
      <c r="AF72" s="168">
        <v>34020</v>
      </c>
      <c r="AG72" s="168">
        <v>37740</v>
      </c>
      <c r="AH72" s="168">
        <v>40800</v>
      </c>
      <c r="AI72" s="168">
        <v>43800</v>
      </c>
      <c r="AJ72" s="168">
        <v>46800</v>
      </c>
      <c r="AK72" s="168">
        <v>49860</v>
      </c>
      <c r="AL72" s="163" t="s">
        <v>484</v>
      </c>
      <c r="AM72" s="163" t="s">
        <v>484</v>
      </c>
      <c r="AN72" s="163" t="s">
        <v>288</v>
      </c>
      <c r="AO72" s="163">
        <v>0</v>
      </c>
      <c r="AP72" s="163" t="s">
        <v>485</v>
      </c>
      <c r="AQ72" s="163" t="s">
        <v>290</v>
      </c>
      <c r="AR72" s="163">
        <v>137</v>
      </c>
      <c r="AS72" s="163" t="s">
        <v>485</v>
      </c>
    </row>
    <row r="73" spans="1:45">
      <c r="A73" s="184" t="str">
        <f t="shared" si="1"/>
        <v>1/18/2013 - 12/17/2013Ellis</v>
      </c>
      <c r="B73" s="163" t="s">
        <v>487</v>
      </c>
      <c r="C73" s="162" t="s">
        <v>44</v>
      </c>
      <c r="D73" s="168">
        <v>67500</v>
      </c>
      <c r="E73" s="168">
        <v>23650</v>
      </c>
      <c r="F73" s="168">
        <v>27000</v>
      </c>
      <c r="G73" s="168">
        <v>30400</v>
      </c>
      <c r="H73" s="168">
        <v>33750</v>
      </c>
      <c r="I73" s="168">
        <v>36450</v>
      </c>
      <c r="J73" s="168">
        <v>39150</v>
      </c>
      <c r="K73" s="168">
        <v>41850</v>
      </c>
      <c r="L73" s="168">
        <v>44550</v>
      </c>
      <c r="M73" s="168">
        <v>28380</v>
      </c>
      <c r="N73" s="168">
        <v>32400</v>
      </c>
      <c r="O73" s="168">
        <v>36480</v>
      </c>
      <c r="P73" s="168">
        <v>40500</v>
      </c>
      <c r="Q73" s="168">
        <v>43740</v>
      </c>
      <c r="R73" s="168">
        <v>46980</v>
      </c>
      <c r="S73" s="168">
        <v>50220</v>
      </c>
      <c r="T73" s="168">
        <v>53460</v>
      </c>
      <c r="U73" s="168" t="s">
        <v>286</v>
      </c>
      <c r="V73" s="168">
        <v>25200</v>
      </c>
      <c r="W73" s="168">
        <v>28800</v>
      </c>
      <c r="X73" s="168">
        <v>32400</v>
      </c>
      <c r="Y73" s="168">
        <v>35950</v>
      </c>
      <c r="Z73" s="168">
        <v>38850</v>
      </c>
      <c r="AA73" s="168">
        <v>41750</v>
      </c>
      <c r="AB73" s="168">
        <v>44600</v>
      </c>
      <c r="AC73" s="168">
        <v>47500</v>
      </c>
      <c r="AD73" s="168">
        <v>30240</v>
      </c>
      <c r="AE73" s="168">
        <v>34560</v>
      </c>
      <c r="AF73" s="168">
        <v>38880</v>
      </c>
      <c r="AG73" s="168">
        <v>43140</v>
      </c>
      <c r="AH73" s="168">
        <v>46620</v>
      </c>
      <c r="AI73" s="168">
        <v>50100</v>
      </c>
      <c r="AJ73" s="168">
        <v>53520</v>
      </c>
      <c r="AK73" s="168">
        <v>57000</v>
      </c>
      <c r="AL73" s="163" t="s">
        <v>486</v>
      </c>
      <c r="AM73" s="163" t="s">
        <v>486</v>
      </c>
      <c r="AN73" s="163" t="s">
        <v>288</v>
      </c>
      <c r="AO73" s="163">
        <v>1</v>
      </c>
      <c r="AP73" s="163" t="s">
        <v>487</v>
      </c>
      <c r="AQ73" s="163" t="s">
        <v>290</v>
      </c>
      <c r="AR73" s="163">
        <v>139</v>
      </c>
      <c r="AS73" s="163" t="s">
        <v>487</v>
      </c>
    </row>
    <row r="74" spans="1:45">
      <c r="A74" s="184" t="str">
        <f t="shared" si="1"/>
        <v>1/18/2013 - 12/17/2013El Paso</v>
      </c>
      <c r="B74" s="163" t="s">
        <v>490</v>
      </c>
      <c r="C74" s="162" t="s">
        <v>51</v>
      </c>
      <c r="D74" s="168">
        <v>42000</v>
      </c>
      <c r="E74" s="168">
        <v>17700</v>
      </c>
      <c r="F74" s="168">
        <v>20200</v>
      </c>
      <c r="G74" s="168">
        <v>22750</v>
      </c>
      <c r="H74" s="168">
        <v>25250</v>
      </c>
      <c r="I74" s="168">
        <v>27300</v>
      </c>
      <c r="J74" s="168">
        <v>29300</v>
      </c>
      <c r="K74" s="168">
        <v>31350</v>
      </c>
      <c r="L74" s="168">
        <v>33350</v>
      </c>
      <c r="M74" s="168">
        <v>21240</v>
      </c>
      <c r="N74" s="168">
        <v>24240</v>
      </c>
      <c r="O74" s="168">
        <v>27300</v>
      </c>
      <c r="P74" s="168">
        <v>30300</v>
      </c>
      <c r="Q74" s="168">
        <v>32760</v>
      </c>
      <c r="R74" s="168">
        <v>35160</v>
      </c>
      <c r="S74" s="168">
        <v>37620</v>
      </c>
      <c r="T74" s="168">
        <v>40020</v>
      </c>
      <c r="U74" s="168" t="s">
        <v>301</v>
      </c>
      <c r="V74" s="59"/>
      <c r="W74" s="59"/>
      <c r="X74" s="59"/>
      <c r="Y74" s="59"/>
      <c r="Z74" s="59"/>
      <c r="AA74" s="59"/>
      <c r="AB74" s="59"/>
      <c r="AC74" s="59"/>
      <c r="AD74" s="59"/>
      <c r="AE74" s="59"/>
      <c r="AF74" s="59"/>
      <c r="AG74" s="59"/>
      <c r="AH74" s="59"/>
      <c r="AI74" s="59"/>
      <c r="AJ74" s="59"/>
      <c r="AK74" s="59"/>
      <c r="AL74" s="163" t="s">
        <v>489</v>
      </c>
      <c r="AM74" s="163" t="s">
        <v>489</v>
      </c>
      <c r="AN74" s="163" t="s">
        <v>288</v>
      </c>
      <c r="AO74" s="163">
        <v>1</v>
      </c>
      <c r="AP74" s="163" t="s">
        <v>490</v>
      </c>
      <c r="AQ74" s="163" t="s">
        <v>290</v>
      </c>
      <c r="AR74" s="163">
        <v>141</v>
      </c>
      <c r="AS74" s="163" t="s">
        <v>490</v>
      </c>
    </row>
    <row r="75" spans="1:45">
      <c r="A75" s="184" t="str">
        <f t="shared" si="1"/>
        <v>1/18/2013 - 12/17/2013Erath</v>
      </c>
      <c r="B75" s="163" t="s">
        <v>493</v>
      </c>
      <c r="C75" s="162" t="s">
        <v>141</v>
      </c>
      <c r="D75" s="168">
        <v>53900</v>
      </c>
      <c r="E75" s="168">
        <v>18900</v>
      </c>
      <c r="F75" s="168">
        <v>21600</v>
      </c>
      <c r="G75" s="168">
        <v>24300</v>
      </c>
      <c r="H75" s="168">
        <v>26950</v>
      </c>
      <c r="I75" s="168">
        <v>29150</v>
      </c>
      <c r="J75" s="168">
        <v>31300</v>
      </c>
      <c r="K75" s="168">
        <v>33450</v>
      </c>
      <c r="L75" s="168">
        <v>35600</v>
      </c>
      <c r="M75" s="168">
        <v>22680</v>
      </c>
      <c r="N75" s="168">
        <v>25920</v>
      </c>
      <c r="O75" s="168">
        <v>29160</v>
      </c>
      <c r="P75" s="168">
        <v>32340</v>
      </c>
      <c r="Q75" s="168">
        <v>34980</v>
      </c>
      <c r="R75" s="168">
        <v>37560</v>
      </c>
      <c r="S75" s="168">
        <v>40140</v>
      </c>
      <c r="T75" s="168">
        <v>42720</v>
      </c>
      <c r="U75" s="168" t="s">
        <v>286</v>
      </c>
      <c r="V75" s="168">
        <v>18950</v>
      </c>
      <c r="W75" s="168">
        <v>21650</v>
      </c>
      <c r="X75" s="168">
        <v>24350</v>
      </c>
      <c r="Y75" s="168">
        <v>27050</v>
      </c>
      <c r="Z75" s="168">
        <v>29250</v>
      </c>
      <c r="AA75" s="168">
        <v>31400</v>
      </c>
      <c r="AB75" s="168">
        <v>33550</v>
      </c>
      <c r="AC75" s="168">
        <v>35750</v>
      </c>
      <c r="AD75" s="168">
        <v>22740</v>
      </c>
      <c r="AE75" s="168">
        <v>25980</v>
      </c>
      <c r="AF75" s="168">
        <v>29220</v>
      </c>
      <c r="AG75" s="168">
        <v>32460</v>
      </c>
      <c r="AH75" s="168">
        <v>35100</v>
      </c>
      <c r="AI75" s="168">
        <v>37680</v>
      </c>
      <c r="AJ75" s="168">
        <v>40260</v>
      </c>
      <c r="AK75" s="168">
        <v>42900</v>
      </c>
      <c r="AL75" s="163" t="s">
        <v>492</v>
      </c>
      <c r="AM75" s="163" t="s">
        <v>492</v>
      </c>
      <c r="AN75" s="163" t="s">
        <v>288</v>
      </c>
      <c r="AO75" s="163">
        <v>0</v>
      </c>
      <c r="AP75" s="163" t="s">
        <v>493</v>
      </c>
      <c r="AQ75" s="163" t="s">
        <v>290</v>
      </c>
      <c r="AR75" s="163">
        <v>143</v>
      </c>
      <c r="AS75" s="163" t="s">
        <v>493</v>
      </c>
    </row>
    <row r="76" spans="1:45">
      <c r="A76" s="184" t="str">
        <f t="shared" si="1"/>
        <v>1/18/2013 - 12/17/2013Falls</v>
      </c>
      <c r="B76" s="163" t="s">
        <v>496</v>
      </c>
      <c r="C76" s="162" t="s">
        <v>142</v>
      </c>
      <c r="D76" s="168">
        <v>45600</v>
      </c>
      <c r="E76" s="168">
        <v>17700</v>
      </c>
      <c r="F76" s="168">
        <v>20200</v>
      </c>
      <c r="G76" s="168">
        <v>22750</v>
      </c>
      <c r="H76" s="168">
        <v>25250</v>
      </c>
      <c r="I76" s="168">
        <v>27300</v>
      </c>
      <c r="J76" s="168">
        <v>29300</v>
      </c>
      <c r="K76" s="168">
        <v>31350</v>
      </c>
      <c r="L76" s="168">
        <v>33350</v>
      </c>
      <c r="M76" s="168">
        <v>21240</v>
      </c>
      <c r="N76" s="168">
        <v>24240</v>
      </c>
      <c r="O76" s="168">
        <v>27300</v>
      </c>
      <c r="P76" s="168">
        <v>30300</v>
      </c>
      <c r="Q76" s="168">
        <v>32760</v>
      </c>
      <c r="R76" s="168">
        <v>35160</v>
      </c>
      <c r="S76" s="168">
        <v>37620</v>
      </c>
      <c r="T76" s="168">
        <v>40020</v>
      </c>
      <c r="U76" s="168" t="s">
        <v>286</v>
      </c>
      <c r="V76" s="168">
        <v>17950</v>
      </c>
      <c r="W76" s="168">
        <v>20500</v>
      </c>
      <c r="X76" s="168">
        <v>23050</v>
      </c>
      <c r="Y76" s="168">
        <v>25600</v>
      </c>
      <c r="Z76" s="168">
        <v>27650</v>
      </c>
      <c r="AA76" s="168">
        <v>29700</v>
      </c>
      <c r="AB76" s="168">
        <v>31750</v>
      </c>
      <c r="AC76" s="168">
        <v>33800</v>
      </c>
      <c r="AD76" s="168">
        <v>21540</v>
      </c>
      <c r="AE76" s="168">
        <v>24600</v>
      </c>
      <c r="AF76" s="168">
        <v>27660</v>
      </c>
      <c r="AG76" s="168">
        <v>30720</v>
      </c>
      <c r="AH76" s="168">
        <v>33180</v>
      </c>
      <c r="AI76" s="168">
        <v>35640</v>
      </c>
      <c r="AJ76" s="168">
        <v>38100</v>
      </c>
      <c r="AK76" s="168">
        <v>40560</v>
      </c>
      <c r="AL76" s="163" t="s">
        <v>495</v>
      </c>
      <c r="AM76" s="163" t="s">
        <v>495</v>
      </c>
      <c r="AN76" s="163" t="s">
        <v>288</v>
      </c>
      <c r="AO76" s="163">
        <v>0</v>
      </c>
      <c r="AP76" s="163" t="s">
        <v>496</v>
      </c>
      <c r="AQ76" s="163" t="s">
        <v>290</v>
      </c>
      <c r="AR76" s="163">
        <v>145</v>
      </c>
      <c r="AS76" s="163" t="s">
        <v>496</v>
      </c>
    </row>
    <row r="77" spans="1:45">
      <c r="A77" s="184" t="str">
        <f t="shared" si="1"/>
        <v>1/18/2013 - 12/17/2013Fannin</v>
      </c>
      <c r="B77" s="163" t="s">
        <v>499</v>
      </c>
      <c r="C77" s="162" t="s">
        <v>143</v>
      </c>
      <c r="D77" s="168">
        <v>58500</v>
      </c>
      <c r="E77" s="168">
        <v>19950</v>
      </c>
      <c r="F77" s="168">
        <v>22800</v>
      </c>
      <c r="G77" s="168">
        <v>25650</v>
      </c>
      <c r="H77" s="168">
        <v>28450</v>
      </c>
      <c r="I77" s="168">
        <v>30750</v>
      </c>
      <c r="J77" s="168">
        <v>33050</v>
      </c>
      <c r="K77" s="168">
        <v>35300</v>
      </c>
      <c r="L77" s="168">
        <v>37600</v>
      </c>
      <c r="M77" s="168">
        <v>23940</v>
      </c>
      <c r="N77" s="168">
        <v>27360</v>
      </c>
      <c r="O77" s="168">
        <v>30780</v>
      </c>
      <c r="P77" s="168">
        <v>34140</v>
      </c>
      <c r="Q77" s="168">
        <v>36900</v>
      </c>
      <c r="R77" s="168">
        <v>39660</v>
      </c>
      <c r="S77" s="168">
        <v>42360</v>
      </c>
      <c r="T77" s="168">
        <v>45120</v>
      </c>
      <c r="U77" s="168" t="s">
        <v>286</v>
      </c>
      <c r="V77" s="168">
        <v>20500</v>
      </c>
      <c r="W77" s="168">
        <v>23400</v>
      </c>
      <c r="X77" s="168">
        <v>26350</v>
      </c>
      <c r="Y77" s="168">
        <v>29250</v>
      </c>
      <c r="Z77" s="168">
        <v>31600</v>
      </c>
      <c r="AA77" s="168">
        <v>33950</v>
      </c>
      <c r="AB77" s="168">
        <v>36300</v>
      </c>
      <c r="AC77" s="168">
        <v>38650</v>
      </c>
      <c r="AD77" s="168">
        <v>24600</v>
      </c>
      <c r="AE77" s="168">
        <v>28080</v>
      </c>
      <c r="AF77" s="168">
        <v>31620</v>
      </c>
      <c r="AG77" s="168">
        <v>35100</v>
      </c>
      <c r="AH77" s="168">
        <v>37920</v>
      </c>
      <c r="AI77" s="168">
        <v>40740</v>
      </c>
      <c r="AJ77" s="168">
        <v>43560</v>
      </c>
      <c r="AK77" s="168">
        <v>46380</v>
      </c>
      <c r="AL77" s="163" t="s">
        <v>498</v>
      </c>
      <c r="AM77" s="163" t="s">
        <v>498</v>
      </c>
      <c r="AN77" s="163" t="s">
        <v>288</v>
      </c>
      <c r="AO77" s="163">
        <v>0</v>
      </c>
      <c r="AP77" s="163" t="s">
        <v>499</v>
      </c>
      <c r="AQ77" s="163" t="s">
        <v>290</v>
      </c>
      <c r="AR77" s="163">
        <v>147</v>
      </c>
      <c r="AS77" s="163" t="s">
        <v>499</v>
      </c>
    </row>
    <row r="78" spans="1:45">
      <c r="A78" s="184" t="str">
        <f t="shared" si="1"/>
        <v>1/18/2013 - 12/17/2013Fayette</v>
      </c>
      <c r="B78" s="163" t="s">
        <v>502</v>
      </c>
      <c r="C78" s="162" t="s">
        <v>144</v>
      </c>
      <c r="D78" s="168">
        <v>59700</v>
      </c>
      <c r="E78" s="168">
        <v>20900</v>
      </c>
      <c r="F78" s="168">
        <v>23900</v>
      </c>
      <c r="G78" s="168">
        <v>26900</v>
      </c>
      <c r="H78" s="168">
        <v>29850</v>
      </c>
      <c r="I78" s="168">
        <v>32250</v>
      </c>
      <c r="J78" s="168">
        <v>34650</v>
      </c>
      <c r="K78" s="168">
        <v>37050</v>
      </c>
      <c r="L78" s="168">
        <v>39450</v>
      </c>
      <c r="M78" s="168">
        <v>25080</v>
      </c>
      <c r="N78" s="168">
        <v>28680</v>
      </c>
      <c r="O78" s="168">
        <v>32280</v>
      </c>
      <c r="P78" s="168">
        <v>35820</v>
      </c>
      <c r="Q78" s="168">
        <v>38700</v>
      </c>
      <c r="R78" s="168">
        <v>41580</v>
      </c>
      <c r="S78" s="168">
        <v>44460</v>
      </c>
      <c r="T78" s="168">
        <v>47340</v>
      </c>
      <c r="U78" s="168" t="s">
        <v>301</v>
      </c>
      <c r="V78" s="59"/>
      <c r="W78" s="59"/>
      <c r="X78" s="59"/>
      <c r="Y78" s="59"/>
      <c r="Z78" s="59"/>
      <c r="AA78" s="59"/>
      <c r="AB78" s="59"/>
      <c r="AC78" s="59"/>
      <c r="AD78" s="59"/>
      <c r="AE78" s="59"/>
      <c r="AF78" s="59"/>
      <c r="AG78" s="59"/>
      <c r="AH78" s="59"/>
      <c r="AI78" s="59"/>
      <c r="AJ78" s="59"/>
      <c r="AK78" s="59"/>
      <c r="AL78" s="163" t="s">
        <v>501</v>
      </c>
      <c r="AM78" s="163" t="s">
        <v>501</v>
      </c>
      <c r="AN78" s="163" t="s">
        <v>288</v>
      </c>
      <c r="AO78" s="163">
        <v>0</v>
      </c>
      <c r="AP78" s="163" t="s">
        <v>502</v>
      </c>
      <c r="AQ78" s="163" t="s">
        <v>290</v>
      </c>
      <c r="AR78" s="163">
        <v>149</v>
      </c>
      <c r="AS78" s="163" t="s">
        <v>502</v>
      </c>
    </row>
    <row r="79" spans="1:45">
      <c r="A79" s="184" t="str">
        <f t="shared" si="1"/>
        <v>1/18/2013 - 12/17/2013Fisher</v>
      </c>
      <c r="B79" s="163" t="s">
        <v>505</v>
      </c>
      <c r="C79" s="162" t="s">
        <v>145</v>
      </c>
      <c r="D79" s="168">
        <v>55200</v>
      </c>
      <c r="E79" s="168">
        <v>18450</v>
      </c>
      <c r="F79" s="168">
        <v>21100</v>
      </c>
      <c r="G79" s="168">
        <v>23750</v>
      </c>
      <c r="H79" s="168">
        <v>26350</v>
      </c>
      <c r="I79" s="168">
        <v>28500</v>
      </c>
      <c r="J79" s="168">
        <v>30600</v>
      </c>
      <c r="K79" s="168">
        <v>32700</v>
      </c>
      <c r="L79" s="168">
        <v>34800</v>
      </c>
      <c r="M79" s="168">
        <v>22140</v>
      </c>
      <c r="N79" s="168">
        <v>25320</v>
      </c>
      <c r="O79" s="168">
        <v>28500</v>
      </c>
      <c r="P79" s="168">
        <v>31620</v>
      </c>
      <c r="Q79" s="168">
        <v>34200</v>
      </c>
      <c r="R79" s="168">
        <v>36720</v>
      </c>
      <c r="S79" s="168">
        <v>39240</v>
      </c>
      <c r="T79" s="168">
        <v>41760</v>
      </c>
      <c r="U79" s="168" t="s">
        <v>286</v>
      </c>
      <c r="V79" s="168">
        <v>20100</v>
      </c>
      <c r="W79" s="168">
        <v>22950</v>
      </c>
      <c r="X79" s="168">
        <v>25800</v>
      </c>
      <c r="Y79" s="168">
        <v>28650</v>
      </c>
      <c r="Z79" s="168">
        <v>30950</v>
      </c>
      <c r="AA79" s="168">
        <v>33250</v>
      </c>
      <c r="AB79" s="168">
        <v>35550</v>
      </c>
      <c r="AC79" s="168">
        <v>37850</v>
      </c>
      <c r="AD79" s="168">
        <v>24120</v>
      </c>
      <c r="AE79" s="168">
        <v>27540</v>
      </c>
      <c r="AF79" s="168">
        <v>30960</v>
      </c>
      <c r="AG79" s="168">
        <v>34380</v>
      </c>
      <c r="AH79" s="168">
        <v>37140</v>
      </c>
      <c r="AI79" s="168">
        <v>39900</v>
      </c>
      <c r="AJ79" s="168">
        <v>42660</v>
      </c>
      <c r="AK79" s="168">
        <v>45420</v>
      </c>
      <c r="AL79" s="163" t="s">
        <v>504</v>
      </c>
      <c r="AM79" s="163" t="s">
        <v>504</v>
      </c>
      <c r="AN79" s="163" t="s">
        <v>288</v>
      </c>
      <c r="AO79" s="163">
        <v>0</v>
      </c>
      <c r="AP79" s="163" t="s">
        <v>505</v>
      </c>
      <c r="AQ79" s="163" t="s">
        <v>290</v>
      </c>
      <c r="AR79" s="163">
        <v>151</v>
      </c>
      <c r="AS79" s="163" t="s">
        <v>505</v>
      </c>
    </row>
    <row r="80" spans="1:45">
      <c r="A80" s="184" t="str">
        <f t="shared" si="1"/>
        <v>1/18/2013 - 12/17/2013Floyd</v>
      </c>
      <c r="B80" s="163" t="s">
        <v>508</v>
      </c>
      <c r="C80" s="162" t="s">
        <v>146</v>
      </c>
      <c r="D80" s="168">
        <v>45500</v>
      </c>
      <c r="E80" s="168">
        <v>17700</v>
      </c>
      <c r="F80" s="168">
        <v>20200</v>
      </c>
      <c r="G80" s="168">
        <v>22750</v>
      </c>
      <c r="H80" s="168">
        <v>25250</v>
      </c>
      <c r="I80" s="168">
        <v>27300</v>
      </c>
      <c r="J80" s="168">
        <v>29300</v>
      </c>
      <c r="K80" s="168">
        <v>31350</v>
      </c>
      <c r="L80" s="168">
        <v>33350</v>
      </c>
      <c r="M80" s="168">
        <v>21240</v>
      </c>
      <c r="N80" s="168">
        <v>24240</v>
      </c>
      <c r="O80" s="168">
        <v>27300</v>
      </c>
      <c r="P80" s="168">
        <v>30300</v>
      </c>
      <c r="Q80" s="168">
        <v>32760</v>
      </c>
      <c r="R80" s="168">
        <v>35160</v>
      </c>
      <c r="S80" s="168">
        <v>37620</v>
      </c>
      <c r="T80" s="168">
        <v>40020</v>
      </c>
      <c r="U80" s="168" t="s">
        <v>286</v>
      </c>
      <c r="V80" s="168">
        <v>18300</v>
      </c>
      <c r="W80" s="168">
        <v>20900</v>
      </c>
      <c r="X80" s="168">
        <v>23500</v>
      </c>
      <c r="Y80" s="168">
        <v>26100</v>
      </c>
      <c r="Z80" s="168">
        <v>28200</v>
      </c>
      <c r="AA80" s="168">
        <v>30300</v>
      </c>
      <c r="AB80" s="168">
        <v>32400</v>
      </c>
      <c r="AC80" s="168">
        <v>34500</v>
      </c>
      <c r="AD80" s="168">
        <v>21960</v>
      </c>
      <c r="AE80" s="168">
        <v>25080</v>
      </c>
      <c r="AF80" s="168">
        <v>28200</v>
      </c>
      <c r="AG80" s="168">
        <v>31320</v>
      </c>
      <c r="AH80" s="168">
        <v>33840</v>
      </c>
      <c r="AI80" s="168">
        <v>36360</v>
      </c>
      <c r="AJ80" s="168">
        <v>38880</v>
      </c>
      <c r="AK80" s="168">
        <v>41400</v>
      </c>
      <c r="AL80" s="163" t="s">
        <v>507</v>
      </c>
      <c r="AM80" s="163" t="s">
        <v>507</v>
      </c>
      <c r="AN80" s="163" t="s">
        <v>288</v>
      </c>
      <c r="AO80" s="163">
        <v>0</v>
      </c>
      <c r="AP80" s="163" t="s">
        <v>508</v>
      </c>
      <c r="AQ80" s="163" t="s">
        <v>290</v>
      </c>
      <c r="AR80" s="163">
        <v>153</v>
      </c>
      <c r="AS80" s="163" t="s">
        <v>508</v>
      </c>
    </row>
    <row r="81" spans="1:45">
      <c r="A81" s="184" t="str">
        <f t="shared" si="1"/>
        <v>1/18/2013 - 12/17/2013Foard</v>
      </c>
      <c r="B81" s="163" t="s">
        <v>511</v>
      </c>
      <c r="C81" s="162" t="s">
        <v>147</v>
      </c>
      <c r="D81" s="168">
        <v>42600</v>
      </c>
      <c r="E81" s="168">
        <v>17700</v>
      </c>
      <c r="F81" s="168">
        <v>20200</v>
      </c>
      <c r="G81" s="168">
        <v>22750</v>
      </c>
      <c r="H81" s="168">
        <v>25250</v>
      </c>
      <c r="I81" s="168">
        <v>27300</v>
      </c>
      <c r="J81" s="168">
        <v>29300</v>
      </c>
      <c r="K81" s="168">
        <v>31350</v>
      </c>
      <c r="L81" s="168">
        <v>33350</v>
      </c>
      <c r="M81" s="168">
        <v>21240</v>
      </c>
      <c r="N81" s="168">
        <v>24240</v>
      </c>
      <c r="O81" s="168">
        <v>27300</v>
      </c>
      <c r="P81" s="168">
        <v>30300</v>
      </c>
      <c r="Q81" s="168">
        <v>32760</v>
      </c>
      <c r="R81" s="168">
        <v>35160</v>
      </c>
      <c r="S81" s="168">
        <v>37620</v>
      </c>
      <c r="T81" s="168">
        <v>40020</v>
      </c>
      <c r="U81" s="168" t="s">
        <v>301</v>
      </c>
      <c r="V81" s="59"/>
      <c r="W81" s="59"/>
      <c r="X81" s="59"/>
      <c r="Y81" s="59"/>
      <c r="Z81" s="59"/>
      <c r="AA81" s="59"/>
      <c r="AB81" s="59"/>
      <c r="AC81" s="59"/>
      <c r="AD81" s="59"/>
      <c r="AE81" s="59"/>
      <c r="AF81" s="59"/>
      <c r="AG81" s="59"/>
      <c r="AH81" s="59"/>
      <c r="AI81" s="59"/>
      <c r="AJ81" s="59"/>
      <c r="AK81" s="59"/>
      <c r="AL81" s="163" t="s">
        <v>510</v>
      </c>
      <c r="AM81" s="163" t="s">
        <v>510</v>
      </c>
      <c r="AN81" s="163" t="s">
        <v>288</v>
      </c>
      <c r="AO81" s="163">
        <v>0</v>
      </c>
      <c r="AP81" s="163" t="s">
        <v>511</v>
      </c>
      <c r="AQ81" s="163" t="s">
        <v>290</v>
      </c>
      <c r="AR81" s="163">
        <v>155</v>
      </c>
      <c r="AS81" s="163" t="s">
        <v>511</v>
      </c>
    </row>
    <row r="82" spans="1:45">
      <c r="A82" s="184" t="str">
        <f t="shared" si="1"/>
        <v>1/18/2013 - 12/17/2013Fort Bend</v>
      </c>
      <c r="B82" s="163" t="s">
        <v>513</v>
      </c>
      <c r="C82" s="162" t="s">
        <v>53</v>
      </c>
      <c r="D82" s="168">
        <v>66200</v>
      </c>
      <c r="E82" s="168">
        <v>23200</v>
      </c>
      <c r="F82" s="168">
        <v>26500</v>
      </c>
      <c r="G82" s="168">
        <v>29800</v>
      </c>
      <c r="H82" s="168">
        <v>33100</v>
      </c>
      <c r="I82" s="168">
        <v>35750</v>
      </c>
      <c r="J82" s="168">
        <v>38400</v>
      </c>
      <c r="K82" s="168">
        <v>41050</v>
      </c>
      <c r="L82" s="168">
        <v>43700</v>
      </c>
      <c r="M82" s="168">
        <v>27840</v>
      </c>
      <c r="N82" s="168">
        <v>31800</v>
      </c>
      <c r="O82" s="168">
        <v>35760</v>
      </c>
      <c r="P82" s="168">
        <v>39720</v>
      </c>
      <c r="Q82" s="168">
        <v>42900</v>
      </c>
      <c r="R82" s="168">
        <v>46080</v>
      </c>
      <c r="S82" s="168">
        <v>49260</v>
      </c>
      <c r="T82" s="168">
        <v>52440</v>
      </c>
      <c r="U82" s="168" t="s">
        <v>286</v>
      </c>
      <c r="V82" s="168">
        <v>23450</v>
      </c>
      <c r="W82" s="168">
        <v>26800</v>
      </c>
      <c r="X82" s="168">
        <v>30150</v>
      </c>
      <c r="Y82" s="168">
        <v>33450</v>
      </c>
      <c r="Z82" s="168">
        <v>36150</v>
      </c>
      <c r="AA82" s="168">
        <v>38850</v>
      </c>
      <c r="AB82" s="168">
        <v>41500</v>
      </c>
      <c r="AC82" s="168">
        <v>44200</v>
      </c>
      <c r="AD82" s="168">
        <v>28140</v>
      </c>
      <c r="AE82" s="168">
        <v>32160</v>
      </c>
      <c r="AF82" s="168">
        <v>36180</v>
      </c>
      <c r="AG82" s="168">
        <v>40140</v>
      </c>
      <c r="AH82" s="168">
        <v>43380</v>
      </c>
      <c r="AI82" s="168">
        <v>46620</v>
      </c>
      <c r="AJ82" s="168">
        <v>49800</v>
      </c>
      <c r="AK82" s="168">
        <v>53040</v>
      </c>
      <c r="AL82" s="163" t="s">
        <v>512</v>
      </c>
      <c r="AM82" s="163" t="s">
        <v>512</v>
      </c>
      <c r="AN82" s="163" t="s">
        <v>288</v>
      </c>
      <c r="AO82" s="163">
        <v>1</v>
      </c>
      <c r="AP82" s="163" t="s">
        <v>513</v>
      </c>
      <c r="AQ82" s="163" t="s">
        <v>290</v>
      </c>
      <c r="AR82" s="163">
        <v>157</v>
      </c>
      <c r="AS82" s="163" t="s">
        <v>513</v>
      </c>
    </row>
    <row r="83" spans="1:45">
      <c r="A83" s="184" t="str">
        <f t="shared" si="1"/>
        <v>1/18/2013 - 12/17/2013Franklin</v>
      </c>
      <c r="B83" s="163" t="s">
        <v>516</v>
      </c>
      <c r="C83" s="162" t="s">
        <v>148</v>
      </c>
      <c r="D83" s="168">
        <v>59300</v>
      </c>
      <c r="E83" s="168">
        <v>19150</v>
      </c>
      <c r="F83" s="168">
        <v>21850</v>
      </c>
      <c r="G83" s="168">
        <v>24600</v>
      </c>
      <c r="H83" s="168">
        <v>27300</v>
      </c>
      <c r="I83" s="168">
        <v>29500</v>
      </c>
      <c r="J83" s="168">
        <v>31700</v>
      </c>
      <c r="K83" s="168">
        <v>33900</v>
      </c>
      <c r="L83" s="168">
        <v>36050</v>
      </c>
      <c r="M83" s="168">
        <v>22980</v>
      </c>
      <c r="N83" s="168">
        <v>26220</v>
      </c>
      <c r="O83" s="168">
        <v>29520</v>
      </c>
      <c r="P83" s="168">
        <v>32760</v>
      </c>
      <c r="Q83" s="168">
        <v>35400</v>
      </c>
      <c r="R83" s="168">
        <v>38040</v>
      </c>
      <c r="S83" s="168">
        <v>40680</v>
      </c>
      <c r="T83" s="168">
        <v>43260</v>
      </c>
      <c r="U83" s="168" t="s">
        <v>286</v>
      </c>
      <c r="V83" s="168">
        <v>22150</v>
      </c>
      <c r="W83" s="168">
        <v>25300</v>
      </c>
      <c r="X83" s="168">
        <v>28450</v>
      </c>
      <c r="Y83" s="168">
        <v>31600</v>
      </c>
      <c r="Z83" s="168">
        <v>34150</v>
      </c>
      <c r="AA83" s="168">
        <v>36700</v>
      </c>
      <c r="AB83" s="168">
        <v>39200</v>
      </c>
      <c r="AC83" s="168">
        <v>41750</v>
      </c>
      <c r="AD83" s="168">
        <v>26580</v>
      </c>
      <c r="AE83" s="168">
        <v>30360</v>
      </c>
      <c r="AF83" s="168">
        <v>34140</v>
      </c>
      <c r="AG83" s="168">
        <v>37920</v>
      </c>
      <c r="AH83" s="168">
        <v>40980</v>
      </c>
      <c r="AI83" s="168">
        <v>44040</v>
      </c>
      <c r="AJ83" s="168">
        <v>47040</v>
      </c>
      <c r="AK83" s="168">
        <v>50100</v>
      </c>
      <c r="AL83" s="163" t="s">
        <v>515</v>
      </c>
      <c r="AM83" s="163" t="s">
        <v>515</v>
      </c>
      <c r="AN83" s="163" t="s">
        <v>288</v>
      </c>
      <c r="AO83" s="163">
        <v>0</v>
      </c>
      <c r="AP83" s="163" t="s">
        <v>516</v>
      </c>
      <c r="AQ83" s="163" t="s">
        <v>290</v>
      </c>
      <c r="AR83" s="163">
        <v>159</v>
      </c>
      <c r="AS83" s="163" t="s">
        <v>516</v>
      </c>
    </row>
    <row r="84" spans="1:45">
      <c r="A84" s="184" t="str">
        <f t="shared" si="1"/>
        <v>1/18/2013 - 12/17/2013Freestone</v>
      </c>
      <c r="B84" s="163" t="s">
        <v>519</v>
      </c>
      <c r="C84" s="162" t="s">
        <v>149</v>
      </c>
      <c r="D84" s="168">
        <v>60300</v>
      </c>
      <c r="E84" s="168">
        <v>20450</v>
      </c>
      <c r="F84" s="168">
        <v>23400</v>
      </c>
      <c r="G84" s="168">
        <v>26300</v>
      </c>
      <c r="H84" s="168">
        <v>29200</v>
      </c>
      <c r="I84" s="168">
        <v>31550</v>
      </c>
      <c r="J84" s="168">
        <v>33900</v>
      </c>
      <c r="K84" s="168">
        <v>36250</v>
      </c>
      <c r="L84" s="168">
        <v>38550</v>
      </c>
      <c r="M84" s="168">
        <v>24540</v>
      </c>
      <c r="N84" s="168">
        <v>28080</v>
      </c>
      <c r="O84" s="168">
        <v>31560</v>
      </c>
      <c r="P84" s="168">
        <v>35040</v>
      </c>
      <c r="Q84" s="168">
        <v>37860</v>
      </c>
      <c r="R84" s="168">
        <v>40680</v>
      </c>
      <c r="S84" s="168">
        <v>43500</v>
      </c>
      <c r="T84" s="168">
        <v>46260</v>
      </c>
      <c r="U84" s="168" t="s">
        <v>286</v>
      </c>
      <c r="V84" s="168">
        <v>21150</v>
      </c>
      <c r="W84" s="168">
        <v>24150</v>
      </c>
      <c r="X84" s="168">
        <v>27150</v>
      </c>
      <c r="Y84" s="168">
        <v>30150</v>
      </c>
      <c r="Z84" s="168">
        <v>32600</v>
      </c>
      <c r="AA84" s="168">
        <v>35000</v>
      </c>
      <c r="AB84" s="168">
        <v>37400</v>
      </c>
      <c r="AC84" s="168">
        <v>39800</v>
      </c>
      <c r="AD84" s="168">
        <v>25380</v>
      </c>
      <c r="AE84" s="168">
        <v>28980</v>
      </c>
      <c r="AF84" s="168">
        <v>32580</v>
      </c>
      <c r="AG84" s="168">
        <v>36180</v>
      </c>
      <c r="AH84" s="168">
        <v>39120</v>
      </c>
      <c r="AI84" s="168">
        <v>42000</v>
      </c>
      <c r="AJ84" s="168">
        <v>44880</v>
      </c>
      <c r="AK84" s="168">
        <v>47760</v>
      </c>
      <c r="AL84" s="163" t="s">
        <v>518</v>
      </c>
      <c r="AM84" s="163" t="s">
        <v>518</v>
      </c>
      <c r="AN84" s="163" t="s">
        <v>288</v>
      </c>
      <c r="AO84" s="163">
        <v>0</v>
      </c>
      <c r="AP84" s="163" t="s">
        <v>519</v>
      </c>
      <c r="AQ84" s="163" t="s">
        <v>290</v>
      </c>
      <c r="AR84" s="163">
        <v>161</v>
      </c>
      <c r="AS84" s="163" t="s">
        <v>519</v>
      </c>
    </row>
    <row r="85" spans="1:45">
      <c r="A85" s="184" t="str">
        <f t="shared" si="1"/>
        <v>1/18/2013 - 12/17/2013Frio</v>
      </c>
      <c r="B85" s="163" t="s">
        <v>522</v>
      </c>
      <c r="C85" s="162" t="s">
        <v>150</v>
      </c>
      <c r="D85" s="168">
        <v>44800</v>
      </c>
      <c r="E85" s="168">
        <v>17700</v>
      </c>
      <c r="F85" s="168">
        <v>20200</v>
      </c>
      <c r="G85" s="168">
        <v>22750</v>
      </c>
      <c r="H85" s="168">
        <v>25250</v>
      </c>
      <c r="I85" s="168">
        <v>27300</v>
      </c>
      <c r="J85" s="168">
        <v>29300</v>
      </c>
      <c r="K85" s="168">
        <v>31350</v>
      </c>
      <c r="L85" s="168">
        <v>33350</v>
      </c>
      <c r="M85" s="168">
        <v>21240</v>
      </c>
      <c r="N85" s="168">
        <v>24240</v>
      </c>
      <c r="O85" s="168">
        <v>27300</v>
      </c>
      <c r="P85" s="168">
        <v>30300</v>
      </c>
      <c r="Q85" s="168">
        <v>32760</v>
      </c>
      <c r="R85" s="168">
        <v>35160</v>
      </c>
      <c r="S85" s="168">
        <v>37620</v>
      </c>
      <c r="T85" s="168">
        <v>40020</v>
      </c>
      <c r="U85" s="168" t="s">
        <v>286</v>
      </c>
      <c r="V85" s="168">
        <v>21300</v>
      </c>
      <c r="W85" s="168">
        <v>24350</v>
      </c>
      <c r="X85" s="168">
        <v>27400</v>
      </c>
      <c r="Y85" s="168">
        <v>30400</v>
      </c>
      <c r="Z85" s="168">
        <v>32850</v>
      </c>
      <c r="AA85" s="168">
        <v>35300</v>
      </c>
      <c r="AB85" s="168">
        <v>37700</v>
      </c>
      <c r="AC85" s="168">
        <v>40150</v>
      </c>
      <c r="AD85" s="168">
        <v>25560</v>
      </c>
      <c r="AE85" s="168">
        <v>29220</v>
      </c>
      <c r="AF85" s="168">
        <v>32880</v>
      </c>
      <c r="AG85" s="168">
        <v>36480</v>
      </c>
      <c r="AH85" s="168">
        <v>39420</v>
      </c>
      <c r="AI85" s="168">
        <v>42360</v>
      </c>
      <c r="AJ85" s="168">
        <v>45240</v>
      </c>
      <c r="AK85" s="168">
        <v>48180</v>
      </c>
      <c r="AL85" s="163" t="s">
        <v>521</v>
      </c>
      <c r="AM85" s="163" t="s">
        <v>521</v>
      </c>
      <c r="AN85" s="163" t="s">
        <v>288</v>
      </c>
      <c r="AO85" s="163">
        <v>0</v>
      </c>
      <c r="AP85" s="163" t="s">
        <v>522</v>
      </c>
      <c r="AQ85" s="163" t="s">
        <v>290</v>
      </c>
      <c r="AR85" s="163">
        <v>163</v>
      </c>
      <c r="AS85" s="163" t="s">
        <v>522</v>
      </c>
    </row>
    <row r="86" spans="1:45">
      <c r="A86" s="184" t="str">
        <f t="shared" si="1"/>
        <v>1/18/2013 - 12/17/2013Gaines</v>
      </c>
      <c r="B86" s="163" t="s">
        <v>525</v>
      </c>
      <c r="C86" s="162" t="s">
        <v>151</v>
      </c>
      <c r="D86" s="168">
        <v>57000</v>
      </c>
      <c r="E86" s="168">
        <v>18800</v>
      </c>
      <c r="F86" s="168">
        <v>21500</v>
      </c>
      <c r="G86" s="168">
        <v>24200</v>
      </c>
      <c r="H86" s="168">
        <v>26850</v>
      </c>
      <c r="I86" s="168">
        <v>29000</v>
      </c>
      <c r="J86" s="168">
        <v>31150</v>
      </c>
      <c r="K86" s="168">
        <v>33300</v>
      </c>
      <c r="L86" s="168">
        <v>35450</v>
      </c>
      <c r="M86" s="168">
        <v>22560</v>
      </c>
      <c r="N86" s="168">
        <v>25800</v>
      </c>
      <c r="O86" s="168">
        <v>29040</v>
      </c>
      <c r="P86" s="168">
        <v>32220</v>
      </c>
      <c r="Q86" s="168">
        <v>34800</v>
      </c>
      <c r="R86" s="168">
        <v>37380</v>
      </c>
      <c r="S86" s="168">
        <v>39960</v>
      </c>
      <c r="T86" s="168">
        <v>42540</v>
      </c>
      <c r="U86" s="168" t="s">
        <v>286</v>
      </c>
      <c r="V86" s="168">
        <v>21200</v>
      </c>
      <c r="W86" s="168">
        <v>24200</v>
      </c>
      <c r="X86" s="168">
        <v>27250</v>
      </c>
      <c r="Y86" s="168">
        <v>30250</v>
      </c>
      <c r="Z86" s="168">
        <v>32700</v>
      </c>
      <c r="AA86" s="168">
        <v>35100</v>
      </c>
      <c r="AB86" s="168">
        <v>37550</v>
      </c>
      <c r="AC86" s="168">
        <v>39950</v>
      </c>
      <c r="AD86" s="168">
        <v>25440</v>
      </c>
      <c r="AE86" s="168">
        <v>29040</v>
      </c>
      <c r="AF86" s="168">
        <v>32700</v>
      </c>
      <c r="AG86" s="168">
        <v>36300</v>
      </c>
      <c r="AH86" s="168">
        <v>39240</v>
      </c>
      <c r="AI86" s="168">
        <v>42120</v>
      </c>
      <c r="AJ86" s="168">
        <v>45060</v>
      </c>
      <c r="AK86" s="168">
        <v>47940</v>
      </c>
      <c r="AL86" s="163" t="s">
        <v>524</v>
      </c>
      <c r="AM86" s="163" t="s">
        <v>524</v>
      </c>
      <c r="AN86" s="163" t="s">
        <v>288</v>
      </c>
      <c r="AO86" s="163">
        <v>0</v>
      </c>
      <c r="AP86" s="163" t="s">
        <v>525</v>
      </c>
      <c r="AQ86" s="163" t="s">
        <v>290</v>
      </c>
      <c r="AR86" s="163">
        <v>165</v>
      </c>
      <c r="AS86" s="163" t="s">
        <v>525</v>
      </c>
    </row>
    <row r="87" spans="1:45">
      <c r="A87" s="184" t="str">
        <f t="shared" si="1"/>
        <v>1/18/2013 - 12/17/2013Galveston</v>
      </c>
      <c r="B87" s="163" t="s">
        <v>527</v>
      </c>
      <c r="C87" s="162" t="s">
        <v>54</v>
      </c>
      <c r="D87" s="168">
        <v>66200</v>
      </c>
      <c r="E87" s="168">
        <v>23200</v>
      </c>
      <c r="F87" s="168">
        <v>26500</v>
      </c>
      <c r="G87" s="168">
        <v>29800</v>
      </c>
      <c r="H87" s="168">
        <v>33100</v>
      </c>
      <c r="I87" s="168">
        <v>35750</v>
      </c>
      <c r="J87" s="168">
        <v>38400</v>
      </c>
      <c r="K87" s="168">
        <v>41050</v>
      </c>
      <c r="L87" s="168">
        <v>43700</v>
      </c>
      <c r="M87" s="168">
        <v>27840</v>
      </c>
      <c r="N87" s="168">
        <v>31800</v>
      </c>
      <c r="O87" s="168">
        <v>35760</v>
      </c>
      <c r="P87" s="168">
        <v>39720</v>
      </c>
      <c r="Q87" s="168">
        <v>42900</v>
      </c>
      <c r="R87" s="168">
        <v>46080</v>
      </c>
      <c r="S87" s="168">
        <v>49260</v>
      </c>
      <c r="T87" s="168">
        <v>52440</v>
      </c>
      <c r="U87" s="168" t="s">
        <v>286</v>
      </c>
      <c r="V87" s="168">
        <v>23450</v>
      </c>
      <c r="W87" s="168">
        <v>26800</v>
      </c>
      <c r="X87" s="168">
        <v>30150</v>
      </c>
      <c r="Y87" s="168">
        <v>33450</v>
      </c>
      <c r="Z87" s="168">
        <v>36150</v>
      </c>
      <c r="AA87" s="168">
        <v>38850</v>
      </c>
      <c r="AB87" s="168">
        <v>41500</v>
      </c>
      <c r="AC87" s="168">
        <v>44200</v>
      </c>
      <c r="AD87" s="168">
        <v>28140</v>
      </c>
      <c r="AE87" s="168">
        <v>32160</v>
      </c>
      <c r="AF87" s="168">
        <v>36180</v>
      </c>
      <c r="AG87" s="168">
        <v>40140</v>
      </c>
      <c r="AH87" s="168">
        <v>43380</v>
      </c>
      <c r="AI87" s="168">
        <v>46620</v>
      </c>
      <c r="AJ87" s="168">
        <v>49800</v>
      </c>
      <c r="AK87" s="168">
        <v>53040</v>
      </c>
      <c r="AL87" s="163" t="s">
        <v>526</v>
      </c>
      <c r="AM87" s="163" t="s">
        <v>526</v>
      </c>
      <c r="AN87" s="163" t="s">
        <v>288</v>
      </c>
      <c r="AO87" s="163">
        <v>1</v>
      </c>
      <c r="AP87" s="163" t="s">
        <v>527</v>
      </c>
      <c r="AQ87" s="163" t="s">
        <v>290</v>
      </c>
      <c r="AR87" s="163">
        <v>167</v>
      </c>
      <c r="AS87" s="163" t="s">
        <v>527</v>
      </c>
    </row>
    <row r="88" spans="1:45">
      <c r="A88" s="184" t="str">
        <f t="shared" si="1"/>
        <v>1/18/2013 - 12/17/2013Garza</v>
      </c>
      <c r="B88" s="163" t="s">
        <v>530</v>
      </c>
      <c r="C88" s="162" t="s">
        <v>152</v>
      </c>
      <c r="D88" s="168">
        <v>54900</v>
      </c>
      <c r="E88" s="168">
        <v>18150</v>
      </c>
      <c r="F88" s="168">
        <v>20750</v>
      </c>
      <c r="G88" s="168">
        <v>23350</v>
      </c>
      <c r="H88" s="168">
        <v>25900</v>
      </c>
      <c r="I88" s="168">
        <v>28000</v>
      </c>
      <c r="J88" s="168">
        <v>30050</v>
      </c>
      <c r="K88" s="168">
        <v>32150</v>
      </c>
      <c r="L88" s="168">
        <v>34200</v>
      </c>
      <c r="M88" s="168">
        <v>21780</v>
      </c>
      <c r="N88" s="168">
        <v>24900</v>
      </c>
      <c r="O88" s="168">
        <v>28020</v>
      </c>
      <c r="P88" s="168">
        <v>31080</v>
      </c>
      <c r="Q88" s="168">
        <v>33600</v>
      </c>
      <c r="R88" s="168">
        <v>36060</v>
      </c>
      <c r="S88" s="168">
        <v>38580</v>
      </c>
      <c r="T88" s="168">
        <v>41040</v>
      </c>
      <c r="U88" s="168" t="s">
        <v>286</v>
      </c>
      <c r="V88" s="168">
        <v>22200</v>
      </c>
      <c r="W88" s="168">
        <v>25350</v>
      </c>
      <c r="X88" s="168">
        <v>28500</v>
      </c>
      <c r="Y88" s="168">
        <v>31650</v>
      </c>
      <c r="Z88" s="168">
        <v>34200</v>
      </c>
      <c r="AA88" s="168">
        <v>36750</v>
      </c>
      <c r="AB88" s="168">
        <v>39250</v>
      </c>
      <c r="AC88" s="168">
        <v>41800</v>
      </c>
      <c r="AD88" s="168">
        <v>26640</v>
      </c>
      <c r="AE88" s="168">
        <v>30420</v>
      </c>
      <c r="AF88" s="168">
        <v>34200</v>
      </c>
      <c r="AG88" s="168">
        <v>37980</v>
      </c>
      <c r="AH88" s="168">
        <v>41040</v>
      </c>
      <c r="AI88" s="168">
        <v>44100</v>
      </c>
      <c r="AJ88" s="168">
        <v>47100</v>
      </c>
      <c r="AK88" s="168">
        <v>50160</v>
      </c>
      <c r="AL88" s="163" t="s">
        <v>529</v>
      </c>
      <c r="AM88" s="163" t="s">
        <v>529</v>
      </c>
      <c r="AN88" s="163" t="s">
        <v>288</v>
      </c>
      <c r="AO88" s="163">
        <v>0</v>
      </c>
      <c r="AP88" s="163" t="s">
        <v>530</v>
      </c>
      <c r="AQ88" s="163" t="s">
        <v>290</v>
      </c>
      <c r="AR88" s="163">
        <v>169</v>
      </c>
      <c r="AS88" s="163" t="s">
        <v>530</v>
      </c>
    </row>
    <row r="89" spans="1:45">
      <c r="A89" s="184" t="str">
        <f t="shared" si="1"/>
        <v>1/18/2013 - 12/17/2013Gillespie</v>
      </c>
      <c r="B89" s="163" t="s">
        <v>533</v>
      </c>
      <c r="C89" s="162" t="s">
        <v>153</v>
      </c>
      <c r="D89" s="168">
        <v>66700</v>
      </c>
      <c r="E89" s="168">
        <v>23350</v>
      </c>
      <c r="F89" s="168">
        <v>26700</v>
      </c>
      <c r="G89" s="168">
        <v>30050</v>
      </c>
      <c r="H89" s="168">
        <v>33350</v>
      </c>
      <c r="I89" s="168">
        <v>36050</v>
      </c>
      <c r="J89" s="168">
        <v>38700</v>
      </c>
      <c r="K89" s="168">
        <v>41400</v>
      </c>
      <c r="L89" s="168">
        <v>44050</v>
      </c>
      <c r="M89" s="168">
        <v>28020</v>
      </c>
      <c r="N89" s="168">
        <v>32040</v>
      </c>
      <c r="O89" s="168">
        <v>36060</v>
      </c>
      <c r="P89" s="168">
        <v>40020</v>
      </c>
      <c r="Q89" s="168">
        <v>43260</v>
      </c>
      <c r="R89" s="168">
        <v>46440</v>
      </c>
      <c r="S89" s="168">
        <v>49680</v>
      </c>
      <c r="T89" s="168">
        <v>52860</v>
      </c>
      <c r="U89" s="168" t="s">
        <v>301</v>
      </c>
      <c r="V89" s="59"/>
      <c r="W89" s="59"/>
      <c r="X89" s="59"/>
      <c r="Y89" s="59"/>
      <c r="Z89" s="59"/>
      <c r="AA89" s="59"/>
      <c r="AB89" s="59"/>
      <c r="AC89" s="59"/>
      <c r="AD89" s="59"/>
      <c r="AE89" s="59"/>
      <c r="AF89" s="59"/>
      <c r="AG89" s="59"/>
      <c r="AH89" s="59"/>
      <c r="AI89" s="59"/>
      <c r="AJ89" s="59"/>
      <c r="AK89" s="59"/>
      <c r="AL89" s="163" t="s">
        <v>532</v>
      </c>
      <c r="AM89" s="163" t="s">
        <v>532</v>
      </c>
      <c r="AN89" s="163" t="s">
        <v>288</v>
      </c>
      <c r="AO89" s="163">
        <v>0</v>
      </c>
      <c r="AP89" s="163" t="s">
        <v>533</v>
      </c>
      <c r="AQ89" s="163" t="s">
        <v>290</v>
      </c>
      <c r="AR89" s="163">
        <v>171</v>
      </c>
      <c r="AS89" s="163" t="s">
        <v>533</v>
      </c>
    </row>
    <row r="90" spans="1:45">
      <c r="A90" s="184" t="str">
        <f t="shared" si="1"/>
        <v>1/18/2013 - 12/17/2013Glasscock</v>
      </c>
      <c r="B90" s="163" t="s">
        <v>536</v>
      </c>
      <c r="C90" s="162" t="s">
        <v>154</v>
      </c>
      <c r="D90" s="168">
        <v>72500</v>
      </c>
      <c r="E90" s="168">
        <v>21950</v>
      </c>
      <c r="F90" s="168">
        <v>25100</v>
      </c>
      <c r="G90" s="168">
        <v>28250</v>
      </c>
      <c r="H90" s="168">
        <v>31350</v>
      </c>
      <c r="I90" s="168">
        <v>33900</v>
      </c>
      <c r="J90" s="168">
        <v>36400</v>
      </c>
      <c r="K90" s="168">
        <v>38900</v>
      </c>
      <c r="L90" s="168">
        <v>41400</v>
      </c>
      <c r="M90" s="168">
        <v>26340</v>
      </c>
      <c r="N90" s="168">
        <v>30120</v>
      </c>
      <c r="O90" s="168">
        <v>33900</v>
      </c>
      <c r="P90" s="168">
        <v>37620</v>
      </c>
      <c r="Q90" s="168">
        <v>40680</v>
      </c>
      <c r="R90" s="168">
        <v>43680</v>
      </c>
      <c r="S90" s="168">
        <v>46680</v>
      </c>
      <c r="T90" s="168">
        <v>49680</v>
      </c>
      <c r="U90" s="168" t="s">
        <v>286</v>
      </c>
      <c r="V90" s="168">
        <v>25400</v>
      </c>
      <c r="W90" s="168">
        <v>29000</v>
      </c>
      <c r="X90" s="168">
        <v>32650</v>
      </c>
      <c r="Y90" s="168">
        <v>36250</v>
      </c>
      <c r="Z90" s="168">
        <v>39150</v>
      </c>
      <c r="AA90" s="168">
        <v>42050</v>
      </c>
      <c r="AB90" s="168">
        <v>44950</v>
      </c>
      <c r="AC90" s="168">
        <v>47850</v>
      </c>
      <c r="AD90" s="168">
        <v>30480</v>
      </c>
      <c r="AE90" s="168">
        <v>34800</v>
      </c>
      <c r="AF90" s="168">
        <v>39180</v>
      </c>
      <c r="AG90" s="168">
        <v>43500</v>
      </c>
      <c r="AH90" s="168">
        <v>46980</v>
      </c>
      <c r="AI90" s="168">
        <v>50460</v>
      </c>
      <c r="AJ90" s="168">
        <v>53940</v>
      </c>
      <c r="AK90" s="168">
        <v>57420</v>
      </c>
      <c r="AL90" s="163" t="s">
        <v>535</v>
      </c>
      <c r="AM90" s="163" t="s">
        <v>535</v>
      </c>
      <c r="AN90" s="163" t="s">
        <v>288</v>
      </c>
      <c r="AO90" s="163">
        <v>0</v>
      </c>
      <c r="AP90" s="163" t="s">
        <v>536</v>
      </c>
      <c r="AQ90" s="163" t="s">
        <v>290</v>
      </c>
      <c r="AR90" s="163">
        <v>173</v>
      </c>
      <c r="AS90" s="163" t="s">
        <v>536</v>
      </c>
    </row>
    <row r="91" spans="1:45">
      <c r="A91" s="184" t="str">
        <f t="shared" si="1"/>
        <v>1/18/2013 - 12/17/2013Goliad</v>
      </c>
      <c r="B91" s="163" t="s">
        <v>539</v>
      </c>
      <c r="C91" s="162" t="s">
        <v>88</v>
      </c>
      <c r="D91" s="168">
        <v>56400</v>
      </c>
      <c r="E91" s="168">
        <v>19750</v>
      </c>
      <c r="F91" s="168">
        <v>22600</v>
      </c>
      <c r="G91" s="168">
        <v>25400</v>
      </c>
      <c r="H91" s="168">
        <v>28200</v>
      </c>
      <c r="I91" s="168">
        <v>30500</v>
      </c>
      <c r="J91" s="168">
        <v>32750</v>
      </c>
      <c r="K91" s="168">
        <v>35000</v>
      </c>
      <c r="L91" s="168">
        <v>37250</v>
      </c>
      <c r="M91" s="168">
        <v>23700</v>
      </c>
      <c r="N91" s="168">
        <v>27120</v>
      </c>
      <c r="O91" s="168">
        <v>30480</v>
      </c>
      <c r="P91" s="168">
        <v>33840</v>
      </c>
      <c r="Q91" s="168">
        <v>36600</v>
      </c>
      <c r="R91" s="168">
        <v>39300</v>
      </c>
      <c r="S91" s="168">
        <v>42000</v>
      </c>
      <c r="T91" s="168">
        <v>44700</v>
      </c>
      <c r="U91" s="168" t="s">
        <v>286</v>
      </c>
      <c r="V91" s="168">
        <v>20750</v>
      </c>
      <c r="W91" s="168">
        <v>23700</v>
      </c>
      <c r="X91" s="168">
        <v>26650</v>
      </c>
      <c r="Y91" s="168">
        <v>29600</v>
      </c>
      <c r="Z91" s="168">
        <v>32000</v>
      </c>
      <c r="AA91" s="168">
        <v>34350</v>
      </c>
      <c r="AB91" s="168">
        <v>36750</v>
      </c>
      <c r="AC91" s="168">
        <v>39100</v>
      </c>
      <c r="AD91" s="168">
        <v>24900</v>
      </c>
      <c r="AE91" s="168">
        <v>28440</v>
      </c>
      <c r="AF91" s="168">
        <v>31980</v>
      </c>
      <c r="AG91" s="168">
        <v>35520</v>
      </c>
      <c r="AH91" s="168">
        <v>38400</v>
      </c>
      <c r="AI91" s="168">
        <v>41220</v>
      </c>
      <c r="AJ91" s="168">
        <v>44100</v>
      </c>
      <c r="AK91" s="168">
        <v>46920</v>
      </c>
      <c r="AL91" s="163" t="s">
        <v>538</v>
      </c>
      <c r="AM91" s="163" t="s">
        <v>538</v>
      </c>
      <c r="AN91" s="163" t="s">
        <v>288</v>
      </c>
      <c r="AO91" s="163">
        <v>1</v>
      </c>
      <c r="AP91" s="163" t="s">
        <v>539</v>
      </c>
      <c r="AQ91" s="163" t="s">
        <v>290</v>
      </c>
      <c r="AR91" s="163">
        <v>175</v>
      </c>
      <c r="AS91" s="163" t="s">
        <v>539</v>
      </c>
    </row>
    <row r="92" spans="1:45">
      <c r="A92" s="184" t="str">
        <f t="shared" si="1"/>
        <v>1/18/2013 - 12/17/2013Gonzales</v>
      </c>
      <c r="B92" s="163" t="s">
        <v>542</v>
      </c>
      <c r="C92" s="162" t="s">
        <v>155</v>
      </c>
      <c r="D92" s="168">
        <v>48200</v>
      </c>
      <c r="E92" s="168">
        <v>17700</v>
      </c>
      <c r="F92" s="168">
        <v>20200</v>
      </c>
      <c r="G92" s="168">
        <v>22750</v>
      </c>
      <c r="H92" s="168">
        <v>25250</v>
      </c>
      <c r="I92" s="168">
        <v>27300</v>
      </c>
      <c r="J92" s="168">
        <v>29300</v>
      </c>
      <c r="K92" s="168">
        <v>31350</v>
      </c>
      <c r="L92" s="168">
        <v>33350</v>
      </c>
      <c r="M92" s="168">
        <v>21240</v>
      </c>
      <c r="N92" s="168">
        <v>24240</v>
      </c>
      <c r="O92" s="168">
        <v>27300</v>
      </c>
      <c r="P92" s="168">
        <v>30300</v>
      </c>
      <c r="Q92" s="168">
        <v>32760</v>
      </c>
      <c r="R92" s="168">
        <v>35160</v>
      </c>
      <c r="S92" s="168">
        <v>37620</v>
      </c>
      <c r="T92" s="168">
        <v>40020</v>
      </c>
      <c r="U92" s="168" t="s">
        <v>301</v>
      </c>
      <c r="V92" s="59"/>
      <c r="W92" s="59"/>
      <c r="X92" s="59"/>
      <c r="Y92" s="59"/>
      <c r="Z92" s="59"/>
      <c r="AA92" s="59"/>
      <c r="AB92" s="59"/>
      <c r="AC92" s="59"/>
      <c r="AD92" s="59"/>
      <c r="AE92" s="59"/>
      <c r="AF92" s="59"/>
      <c r="AG92" s="59"/>
      <c r="AH92" s="59"/>
      <c r="AI92" s="59"/>
      <c r="AJ92" s="59"/>
      <c r="AK92" s="59"/>
      <c r="AL92" s="163" t="s">
        <v>541</v>
      </c>
      <c r="AM92" s="163" t="s">
        <v>541</v>
      </c>
      <c r="AN92" s="163" t="s">
        <v>288</v>
      </c>
      <c r="AO92" s="163">
        <v>0</v>
      </c>
      <c r="AP92" s="163" t="s">
        <v>542</v>
      </c>
      <c r="AQ92" s="163" t="s">
        <v>290</v>
      </c>
      <c r="AR92" s="163">
        <v>177</v>
      </c>
      <c r="AS92" s="163" t="s">
        <v>542</v>
      </c>
    </row>
    <row r="93" spans="1:45">
      <c r="A93" s="184" t="str">
        <f t="shared" si="1"/>
        <v>1/18/2013 - 12/17/2013Gray</v>
      </c>
      <c r="B93" s="163" t="s">
        <v>545</v>
      </c>
      <c r="C93" s="162" t="s">
        <v>156</v>
      </c>
      <c r="D93" s="168">
        <v>52600</v>
      </c>
      <c r="E93" s="168">
        <v>18450</v>
      </c>
      <c r="F93" s="168">
        <v>21050</v>
      </c>
      <c r="G93" s="168">
        <v>23700</v>
      </c>
      <c r="H93" s="168">
        <v>26300</v>
      </c>
      <c r="I93" s="168">
        <v>28450</v>
      </c>
      <c r="J93" s="168">
        <v>30550</v>
      </c>
      <c r="K93" s="168">
        <v>32650</v>
      </c>
      <c r="L93" s="168">
        <v>34750</v>
      </c>
      <c r="M93" s="168">
        <v>22140</v>
      </c>
      <c r="N93" s="168">
        <v>25260</v>
      </c>
      <c r="O93" s="168">
        <v>28440</v>
      </c>
      <c r="P93" s="168">
        <v>31560</v>
      </c>
      <c r="Q93" s="168">
        <v>34140</v>
      </c>
      <c r="R93" s="168">
        <v>36660</v>
      </c>
      <c r="S93" s="168">
        <v>39180</v>
      </c>
      <c r="T93" s="168">
        <v>41700</v>
      </c>
      <c r="U93" s="168" t="s">
        <v>301</v>
      </c>
      <c r="V93" s="59"/>
      <c r="W93" s="59"/>
      <c r="X93" s="59"/>
      <c r="Y93" s="59"/>
      <c r="Z93" s="59"/>
      <c r="AA93" s="59"/>
      <c r="AB93" s="59"/>
      <c r="AC93" s="59"/>
      <c r="AD93" s="59"/>
      <c r="AE93" s="59"/>
      <c r="AF93" s="59"/>
      <c r="AG93" s="59"/>
      <c r="AH93" s="59"/>
      <c r="AI93" s="59"/>
      <c r="AJ93" s="59"/>
      <c r="AK93" s="59"/>
      <c r="AL93" s="163" t="s">
        <v>544</v>
      </c>
      <c r="AM93" s="163" t="s">
        <v>544</v>
      </c>
      <c r="AN93" s="163" t="s">
        <v>288</v>
      </c>
      <c r="AO93" s="163">
        <v>0</v>
      </c>
      <c r="AP93" s="163" t="s">
        <v>545</v>
      </c>
      <c r="AQ93" s="163" t="s">
        <v>290</v>
      </c>
      <c r="AR93" s="163">
        <v>179</v>
      </c>
      <c r="AS93" s="163" t="s">
        <v>545</v>
      </c>
    </row>
    <row r="94" spans="1:45">
      <c r="A94" s="184" t="str">
        <f t="shared" si="1"/>
        <v>1/18/2013 - 12/17/2013Grayson</v>
      </c>
      <c r="B94" s="163" t="s">
        <v>548</v>
      </c>
      <c r="C94" s="162" t="s">
        <v>83</v>
      </c>
      <c r="D94" s="168">
        <v>61700</v>
      </c>
      <c r="E94" s="168">
        <v>21600</v>
      </c>
      <c r="F94" s="168">
        <v>24700</v>
      </c>
      <c r="G94" s="168">
        <v>27800</v>
      </c>
      <c r="H94" s="168">
        <v>30850</v>
      </c>
      <c r="I94" s="168">
        <v>33350</v>
      </c>
      <c r="J94" s="168">
        <v>35800</v>
      </c>
      <c r="K94" s="168">
        <v>38300</v>
      </c>
      <c r="L94" s="168">
        <v>40750</v>
      </c>
      <c r="M94" s="168">
        <v>25920</v>
      </c>
      <c r="N94" s="168">
        <v>29640</v>
      </c>
      <c r="O94" s="168">
        <v>33360</v>
      </c>
      <c r="P94" s="168">
        <v>37020</v>
      </c>
      <c r="Q94" s="168">
        <v>40020</v>
      </c>
      <c r="R94" s="168">
        <v>42960</v>
      </c>
      <c r="S94" s="168">
        <v>45960</v>
      </c>
      <c r="T94" s="168">
        <v>48900</v>
      </c>
      <c r="U94" s="168" t="s">
        <v>301</v>
      </c>
      <c r="V94" s="59"/>
      <c r="W94" s="59"/>
      <c r="X94" s="59"/>
      <c r="Y94" s="59"/>
      <c r="Z94" s="59"/>
      <c r="AA94" s="59"/>
      <c r="AB94" s="59"/>
      <c r="AC94" s="59"/>
      <c r="AD94" s="59"/>
      <c r="AE94" s="59"/>
      <c r="AF94" s="59"/>
      <c r="AG94" s="59"/>
      <c r="AH94" s="59"/>
      <c r="AI94" s="59"/>
      <c r="AJ94" s="59"/>
      <c r="AK94" s="59"/>
      <c r="AL94" s="163" t="s">
        <v>547</v>
      </c>
      <c r="AM94" s="163" t="s">
        <v>547</v>
      </c>
      <c r="AN94" s="163" t="s">
        <v>288</v>
      </c>
      <c r="AO94" s="163">
        <v>1</v>
      </c>
      <c r="AP94" s="163" t="s">
        <v>548</v>
      </c>
      <c r="AQ94" s="163" t="s">
        <v>290</v>
      </c>
      <c r="AR94" s="163">
        <v>181</v>
      </c>
      <c r="AS94" s="163" t="s">
        <v>548</v>
      </c>
    </row>
    <row r="95" spans="1:45">
      <c r="A95" s="184" t="str">
        <f t="shared" si="1"/>
        <v>1/18/2013 - 12/17/2013Gregg</v>
      </c>
      <c r="B95" s="163" t="s">
        <v>551</v>
      </c>
      <c r="C95" s="162" t="s">
        <v>66</v>
      </c>
      <c r="D95" s="168">
        <v>54200</v>
      </c>
      <c r="E95" s="168">
        <v>19000</v>
      </c>
      <c r="F95" s="168">
        <v>21700</v>
      </c>
      <c r="G95" s="168">
        <v>24400</v>
      </c>
      <c r="H95" s="168">
        <v>27100</v>
      </c>
      <c r="I95" s="168">
        <v>29300</v>
      </c>
      <c r="J95" s="168">
        <v>31450</v>
      </c>
      <c r="K95" s="168">
        <v>33650</v>
      </c>
      <c r="L95" s="168">
        <v>35800</v>
      </c>
      <c r="M95" s="168">
        <v>22800</v>
      </c>
      <c r="N95" s="168">
        <v>26040</v>
      </c>
      <c r="O95" s="168">
        <v>29280</v>
      </c>
      <c r="P95" s="168">
        <v>32520</v>
      </c>
      <c r="Q95" s="168">
        <v>35160</v>
      </c>
      <c r="R95" s="168">
        <v>37740</v>
      </c>
      <c r="S95" s="168">
        <v>40380</v>
      </c>
      <c r="T95" s="168">
        <v>42960</v>
      </c>
      <c r="U95" s="168" t="s">
        <v>286</v>
      </c>
      <c r="V95" s="168">
        <v>19750</v>
      </c>
      <c r="W95" s="168">
        <v>22600</v>
      </c>
      <c r="X95" s="168">
        <v>25400</v>
      </c>
      <c r="Y95" s="168">
        <v>28200</v>
      </c>
      <c r="Z95" s="168">
        <v>30500</v>
      </c>
      <c r="AA95" s="168">
        <v>32750</v>
      </c>
      <c r="AB95" s="168">
        <v>35000</v>
      </c>
      <c r="AC95" s="168">
        <v>37250</v>
      </c>
      <c r="AD95" s="168">
        <v>23700</v>
      </c>
      <c r="AE95" s="168">
        <v>27120</v>
      </c>
      <c r="AF95" s="168">
        <v>30480</v>
      </c>
      <c r="AG95" s="168">
        <v>33840</v>
      </c>
      <c r="AH95" s="168">
        <v>36600</v>
      </c>
      <c r="AI95" s="168">
        <v>39300</v>
      </c>
      <c r="AJ95" s="168">
        <v>42000</v>
      </c>
      <c r="AK95" s="168">
        <v>44700</v>
      </c>
      <c r="AL95" s="163" t="s">
        <v>550</v>
      </c>
      <c r="AM95" s="163" t="s">
        <v>550</v>
      </c>
      <c r="AN95" s="163" t="s">
        <v>288</v>
      </c>
      <c r="AO95" s="163">
        <v>1</v>
      </c>
      <c r="AP95" s="163" t="s">
        <v>551</v>
      </c>
      <c r="AQ95" s="163" t="s">
        <v>290</v>
      </c>
      <c r="AR95" s="163">
        <v>183</v>
      </c>
      <c r="AS95" s="163" t="s">
        <v>551</v>
      </c>
    </row>
    <row r="96" spans="1:45">
      <c r="A96" s="184" t="str">
        <f t="shared" si="1"/>
        <v>1/18/2013 - 12/17/2013Grimes</v>
      </c>
      <c r="B96" s="163" t="s">
        <v>554</v>
      </c>
      <c r="C96" s="162" t="s">
        <v>157</v>
      </c>
      <c r="D96" s="168">
        <v>53700</v>
      </c>
      <c r="E96" s="168">
        <v>18800</v>
      </c>
      <c r="F96" s="168">
        <v>21500</v>
      </c>
      <c r="G96" s="168">
        <v>24200</v>
      </c>
      <c r="H96" s="168">
        <v>26850</v>
      </c>
      <c r="I96" s="168">
        <v>29000</v>
      </c>
      <c r="J96" s="168">
        <v>31150</v>
      </c>
      <c r="K96" s="168">
        <v>33300</v>
      </c>
      <c r="L96" s="168">
        <v>35450</v>
      </c>
      <c r="M96" s="168">
        <v>22560</v>
      </c>
      <c r="N96" s="168">
        <v>25800</v>
      </c>
      <c r="O96" s="168">
        <v>29040</v>
      </c>
      <c r="P96" s="168">
        <v>32220</v>
      </c>
      <c r="Q96" s="168">
        <v>34800</v>
      </c>
      <c r="R96" s="168">
        <v>37380</v>
      </c>
      <c r="S96" s="168">
        <v>39960</v>
      </c>
      <c r="T96" s="168">
        <v>42540</v>
      </c>
      <c r="U96" s="168" t="s">
        <v>286</v>
      </c>
      <c r="V96" s="168">
        <v>19100</v>
      </c>
      <c r="W96" s="168">
        <v>21800</v>
      </c>
      <c r="X96" s="168">
        <v>24550</v>
      </c>
      <c r="Y96" s="168">
        <v>27250</v>
      </c>
      <c r="Z96" s="168">
        <v>29450</v>
      </c>
      <c r="AA96" s="168">
        <v>31650</v>
      </c>
      <c r="AB96" s="168">
        <v>33800</v>
      </c>
      <c r="AC96" s="168">
        <v>36000</v>
      </c>
      <c r="AD96" s="168">
        <v>22920</v>
      </c>
      <c r="AE96" s="168">
        <v>26160</v>
      </c>
      <c r="AF96" s="168">
        <v>29460</v>
      </c>
      <c r="AG96" s="168">
        <v>32700</v>
      </c>
      <c r="AH96" s="168">
        <v>35340</v>
      </c>
      <c r="AI96" s="168">
        <v>37980</v>
      </c>
      <c r="AJ96" s="168">
        <v>40560</v>
      </c>
      <c r="AK96" s="168">
        <v>43200</v>
      </c>
      <c r="AL96" s="163" t="s">
        <v>553</v>
      </c>
      <c r="AM96" s="163" t="s">
        <v>553</v>
      </c>
      <c r="AN96" s="163" t="s">
        <v>288</v>
      </c>
      <c r="AO96" s="163">
        <v>0</v>
      </c>
      <c r="AP96" s="163" t="s">
        <v>554</v>
      </c>
      <c r="AQ96" s="163" t="s">
        <v>290</v>
      </c>
      <c r="AR96" s="163">
        <v>185</v>
      </c>
      <c r="AS96" s="163" t="s">
        <v>554</v>
      </c>
    </row>
    <row r="97" spans="1:45">
      <c r="A97" s="184" t="str">
        <f t="shared" si="1"/>
        <v>1/18/2013 - 12/17/2013Guadalupe</v>
      </c>
      <c r="B97" s="163" t="s">
        <v>556</v>
      </c>
      <c r="C97" s="162" t="s">
        <v>81</v>
      </c>
      <c r="D97" s="168">
        <v>61300</v>
      </c>
      <c r="E97" s="168">
        <v>21500</v>
      </c>
      <c r="F97" s="168">
        <v>24550</v>
      </c>
      <c r="G97" s="168">
        <v>27600</v>
      </c>
      <c r="H97" s="168">
        <v>30650</v>
      </c>
      <c r="I97" s="168">
        <v>33150</v>
      </c>
      <c r="J97" s="168">
        <v>35600</v>
      </c>
      <c r="K97" s="168">
        <v>38050</v>
      </c>
      <c r="L97" s="168">
        <v>40500</v>
      </c>
      <c r="M97" s="168">
        <v>25800</v>
      </c>
      <c r="N97" s="168">
        <v>29460</v>
      </c>
      <c r="O97" s="168">
        <v>33120</v>
      </c>
      <c r="P97" s="168">
        <v>36780</v>
      </c>
      <c r="Q97" s="168">
        <v>39780</v>
      </c>
      <c r="R97" s="168">
        <v>42720</v>
      </c>
      <c r="S97" s="168">
        <v>45660</v>
      </c>
      <c r="T97" s="168">
        <v>48600</v>
      </c>
      <c r="U97" s="168" t="s">
        <v>301</v>
      </c>
      <c r="V97" s="59"/>
      <c r="W97" s="59"/>
      <c r="X97" s="59"/>
      <c r="Y97" s="59"/>
      <c r="Z97" s="59"/>
      <c r="AA97" s="59"/>
      <c r="AB97" s="59"/>
      <c r="AC97" s="59"/>
      <c r="AD97" s="59"/>
      <c r="AE97" s="59"/>
      <c r="AF97" s="59"/>
      <c r="AG97" s="59"/>
      <c r="AH97" s="59"/>
      <c r="AI97" s="59"/>
      <c r="AJ97" s="59"/>
      <c r="AK97" s="59"/>
      <c r="AL97" s="163" t="s">
        <v>555</v>
      </c>
      <c r="AM97" s="163" t="s">
        <v>555</v>
      </c>
      <c r="AN97" s="163" t="s">
        <v>288</v>
      </c>
      <c r="AO97" s="163">
        <v>1</v>
      </c>
      <c r="AP97" s="163" t="s">
        <v>556</v>
      </c>
      <c r="AQ97" s="163" t="s">
        <v>290</v>
      </c>
      <c r="AR97" s="163">
        <v>187</v>
      </c>
      <c r="AS97" s="163" t="s">
        <v>556</v>
      </c>
    </row>
    <row r="98" spans="1:45">
      <c r="A98" s="184" t="str">
        <f t="shared" si="1"/>
        <v>1/18/2013 - 12/17/2013Hale</v>
      </c>
      <c r="B98" s="163" t="s">
        <v>559</v>
      </c>
      <c r="C98" s="162" t="s">
        <v>158</v>
      </c>
      <c r="D98" s="168">
        <v>46900</v>
      </c>
      <c r="E98" s="168">
        <v>17700</v>
      </c>
      <c r="F98" s="168">
        <v>20200</v>
      </c>
      <c r="G98" s="168">
        <v>22750</v>
      </c>
      <c r="H98" s="168">
        <v>25250</v>
      </c>
      <c r="I98" s="168">
        <v>27300</v>
      </c>
      <c r="J98" s="168">
        <v>29300</v>
      </c>
      <c r="K98" s="168">
        <v>31350</v>
      </c>
      <c r="L98" s="168">
        <v>33350</v>
      </c>
      <c r="M98" s="168">
        <v>21240</v>
      </c>
      <c r="N98" s="168">
        <v>24240</v>
      </c>
      <c r="O98" s="168">
        <v>27300</v>
      </c>
      <c r="P98" s="168">
        <v>30300</v>
      </c>
      <c r="Q98" s="168">
        <v>32760</v>
      </c>
      <c r="R98" s="168">
        <v>35160</v>
      </c>
      <c r="S98" s="168">
        <v>37620</v>
      </c>
      <c r="T98" s="168">
        <v>40020</v>
      </c>
      <c r="U98" s="168" t="s">
        <v>301</v>
      </c>
      <c r="V98" s="59"/>
      <c r="W98" s="59"/>
      <c r="X98" s="59"/>
      <c r="Y98" s="59"/>
      <c r="Z98" s="59"/>
      <c r="AA98" s="59"/>
      <c r="AB98" s="59"/>
      <c r="AC98" s="59"/>
      <c r="AD98" s="59"/>
      <c r="AE98" s="59"/>
      <c r="AF98" s="59"/>
      <c r="AG98" s="59"/>
      <c r="AH98" s="59"/>
      <c r="AI98" s="59"/>
      <c r="AJ98" s="59"/>
      <c r="AK98" s="59"/>
      <c r="AL98" s="163" t="s">
        <v>558</v>
      </c>
      <c r="AM98" s="163" t="s">
        <v>558</v>
      </c>
      <c r="AN98" s="163" t="s">
        <v>288</v>
      </c>
      <c r="AO98" s="163">
        <v>0</v>
      </c>
      <c r="AP98" s="163" t="s">
        <v>559</v>
      </c>
      <c r="AQ98" s="163" t="s">
        <v>290</v>
      </c>
      <c r="AR98" s="163">
        <v>189</v>
      </c>
      <c r="AS98" s="163" t="s">
        <v>559</v>
      </c>
    </row>
    <row r="99" spans="1:45">
      <c r="A99" s="184" t="str">
        <f t="shared" si="1"/>
        <v>1/18/2013 - 12/17/2013Hall</v>
      </c>
      <c r="B99" s="163" t="s">
        <v>562</v>
      </c>
      <c r="C99" s="162" t="s">
        <v>159</v>
      </c>
      <c r="D99" s="168">
        <v>38700</v>
      </c>
      <c r="E99" s="168">
        <v>17700</v>
      </c>
      <c r="F99" s="168">
        <v>20200</v>
      </c>
      <c r="G99" s="168">
        <v>22750</v>
      </c>
      <c r="H99" s="168">
        <v>25250</v>
      </c>
      <c r="I99" s="168">
        <v>27300</v>
      </c>
      <c r="J99" s="168">
        <v>29300</v>
      </c>
      <c r="K99" s="168">
        <v>31350</v>
      </c>
      <c r="L99" s="168">
        <v>33350</v>
      </c>
      <c r="M99" s="168">
        <v>21240</v>
      </c>
      <c r="N99" s="168">
        <v>24240</v>
      </c>
      <c r="O99" s="168">
        <v>27300</v>
      </c>
      <c r="P99" s="168">
        <v>30300</v>
      </c>
      <c r="Q99" s="168">
        <v>32760</v>
      </c>
      <c r="R99" s="168">
        <v>35160</v>
      </c>
      <c r="S99" s="168">
        <v>37620</v>
      </c>
      <c r="T99" s="168">
        <v>40020</v>
      </c>
      <c r="U99" s="168" t="s">
        <v>286</v>
      </c>
      <c r="V99" s="168">
        <v>18300</v>
      </c>
      <c r="W99" s="168">
        <v>20900</v>
      </c>
      <c r="X99" s="168">
        <v>23500</v>
      </c>
      <c r="Y99" s="168">
        <v>26100</v>
      </c>
      <c r="Z99" s="168">
        <v>28200</v>
      </c>
      <c r="AA99" s="168">
        <v>30300</v>
      </c>
      <c r="AB99" s="168">
        <v>32400</v>
      </c>
      <c r="AC99" s="168">
        <v>34500</v>
      </c>
      <c r="AD99" s="168">
        <v>21960</v>
      </c>
      <c r="AE99" s="168">
        <v>25080</v>
      </c>
      <c r="AF99" s="168">
        <v>28200</v>
      </c>
      <c r="AG99" s="168">
        <v>31320</v>
      </c>
      <c r="AH99" s="168">
        <v>33840</v>
      </c>
      <c r="AI99" s="168">
        <v>36360</v>
      </c>
      <c r="AJ99" s="168">
        <v>38880</v>
      </c>
      <c r="AK99" s="168">
        <v>41400</v>
      </c>
      <c r="AL99" s="163" t="s">
        <v>561</v>
      </c>
      <c r="AM99" s="163" t="s">
        <v>561</v>
      </c>
      <c r="AN99" s="163" t="s">
        <v>288</v>
      </c>
      <c r="AO99" s="163">
        <v>0</v>
      </c>
      <c r="AP99" s="163" t="s">
        <v>562</v>
      </c>
      <c r="AQ99" s="163" t="s">
        <v>290</v>
      </c>
      <c r="AR99" s="163">
        <v>191</v>
      </c>
      <c r="AS99" s="163" t="s">
        <v>562</v>
      </c>
    </row>
    <row r="100" spans="1:45">
      <c r="A100" s="184" t="str">
        <f t="shared" si="1"/>
        <v>1/18/2013 - 12/17/2013Hamilton</v>
      </c>
      <c r="B100" s="163" t="s">
        <v>565</v>
      </c>
      <c r="C100" s="162" t="s">
        <v>160</v>
      </c>
      <c r="D100" s="168">
        <v>53500</v>
      </c>
      <c r="E100" s="168">
        <v>18750</v>
      </c>
      <c r="F100" s="168">
        <v>21400</v>
      </c>
      <c r="G100" s="168">
        <v>24100</v>
      </c>
      <c r="H100" s="168">
        <v>26750</v>
      </c>
      <c r="I100" s="168">
        <v>28900</v>
      </c>
      <c r="J100" s="168">
        <v>31050</v>
      </c>
      <c r="K100" s="168">
        <v>33200</v>
      </c>
      <c r="L100" s="168">
        <v>35350</v>
      </c>
      <c r="M100" s="168">
        <v>22500</v>
      </c>
      <c r="N100" s="168">
        <v>25680</v>
      </c>
      <c r="O100" s="168">
        <v>28920</v>
      </c>
      <c r="P100" s="168">
        <v>32100</v>
      </c>
      <c r="Q100" s="168">
        <v>34680</v>
      </c>
      <c r="R100" s="168">
        <v>37260</v>
      </c>
      <c r="S100" s="168">
        <v>39840</v>
      </c>
      <c r="T100" s="168">
        <v>42420</v>
      </c>
      <c r="U100" s="168" t="s">
        <v>301</v>
      </c>
      <c r="V100" s="59"/>
      <c r="W100" s="59"/>
      <c r="X100" s="59"/>
      <c r="Y100" s="59"/>
      <c r="Z100" s="59"/>
      <c r="AA100" s="59"/>
      <c r="AB100" s="59"/>
      <c r="AC100" s="59"/>
      <c r="AD100" s="59"/>
      <c r="AE100" s="59"/>
      <c r="AF100" s="59"/>
      <c r="AG100" s="59"/>
      <c r="AH100" s="59"/>
      <c r="AI100" s="59"/>
      <c r="AJ100" s="59"/>
      <c r="AK100" s="59"/>
      <c r="AL100" s="163" t="s">
        <v>564</v>
      </c>
      <c r="AM100" s="163" t="s">
        <v>564</v>
      </c>
      <c r="AN100" s="163" t="s">
        <v>288</v>
      </c>
      <c r="AO100" s="163">
        <v>0</v>
      </c>
      <c r="AP100" s="163" t="s">
        <v>565</v>
      </c>
      <c r="AQ100" s="163" t="s">
        <v>290</v>
      </c>
      <c r="AR100" s="163">
        <v>193</v>
      </c>
      <c r="AS100" s="163" t="s">
        <v>565</v>
      </c>
    </row>
    <row r="101" spans="1:45">
      <c r="A101" s="184" t="str">
        <f t="shared" si="1"/>
        <v>1/18/2013 - 12/17/2013Hansford</v>
      </c>
      <c r="B101" s="163" t="s">
        <v>568</v>
      </c>
      <c r="C101" s="162" t="s">
        <v>161</v>
      </c>
      <c r="D101" s="168">
        <v>60400</v>
      </c>
      <c r="E101" s="168">
        <v>20400</v>
      </c>
      <c r="F101" s="168">
        <v>23300</v>
      </c>
      <c r="G101" s="168">
        <v>26200</v>
      </c>
      <c r="H101" s="168">
        <v>29100</v>
      </c>
      <c r="I101" s="168">
        <v>31450</v>
      </c>
      <c r="J101" s="168">
        <v>33800</v>
      </c>
      <c r="K101" s="168">
        <v>36100</v>
      </c>
      <c r="L101" s="168">
        <v>38450</v>
      </c>
      <c r="M101" s="168">
        <v>24480</v>
      </c>
      <c r="N101" s="168">
        <v>27960</v>
      </c>
      <c r="O101" s="168">
        <v>31440</v>
      </c>
      <c r="P101" s="168">
        <v>34920</v>
      </c>
      <c r="Q101" s="168">
        <v>37740</v>
      </c>
      <c r="R101" s="168">
        <v>40560</v>
      </c>
      <c r="S101" s="168">
        <v>43320</v>
      </c>
      <c r="T101" s="168">
        <v>46140</v>
      </c>
      <c r="U101" s="168" t="s">
        <v>286</v>
      </c>
      <c r="V101" s="168">
        <v>21150</v>
      </c>
      <c r="W101" s="168">
        <v>24200</v>
      </c>
      <c r="X101" s="168">
        <v>27200</v>
      </c>
      <c r="Y101" s="168">
        <v>30200</v>
      </c>
      <c r="Z101" s="168">
        <v>32650</v>
      </c>
      <c r="AA101" s="168">
        <v>35050</v>
      </c>
      <c r="AB101" s="168">
        <v>37450</v>
      </c>
      <c r="AC101" s="168">
        <v>39900</v>
      </c>
      <c r="AD101" s="168">
        <v>25380</v>
      </c>
      <c r="AE101" s="168">
        <v>29040</v>
      </c>
      <c r="AF101" s="168">
        <v>32640</v>
      </c>
      <c r="AG101" s="168">
        <v>36240</v>
      </c>
      <c r="AH101" s="168">
        <v>39180</v>
      </c>
      <c r="AI101" s="168">
        <v>42060</v>
      </c>
      <c r="AJ101" s="168">
        <v>44940</v>
      </c>
      <c r="AK101" s="168">
        <v>47880</v>
      </c>
      <c r="AL101" s="163" t="s">
        <v>567</v>
      </c>
      <c r="AM101" s="163" t="s">
        <v>567</v>
      </c>
      <c r="AN101" s="163" t="s">
        <v>288</v>
      </c>
      <c r="AO101" s="163">
        <v>0</v>
      </c>
      <c r="AP101" s="163" t="s">
        <v>568</v>
      </c>
      <c r="AQ101" s="163" t="s">
        <v>290</v>
      </c>
      <c r="AR101" s="163">
        <v>195</v>
      </c>
      <c r="AS101" s="163" t="s">
        <v>568</v>
      </c>
    </row>
    <row r="102" spans="1:45">
      <c r="A102" s="184" t="str">
        <f t="shared" si="1"/>
        <v>1/18/2013 - 12/17/2013Hardeman</v>
      </c>
      <c r="B102" s="163" t="s">
        <v>571</v>
      </c>
      <c r="C102" s="162" t="s">
        <v>162</v>
      </c>
      <c r="D102" s="168">
        <v>40400</v>
      </c>
      <c r="E102" s="168">
        <v>17700</v>
      </c>
      <c r="F102" s="168">
        <v>20200</v>
      </c>
      <c r="G102" s="168">
        <v>22750</v>
      </c>
      <c r="H102" s="168">
        <v>25250</v>
      </c>
      <c r="I102" s="168">
        <v>27300</v>
      </c>
      <c r="J102" s="168">
        <v>29300</v>
      </c>
      <c r="K102" s="168">
        <v>31350</v>
      </c>
      <c r="L102" s="168">
        <v>33350</v>
      </c>
      <c r="M102" s="168">
        <v>21240</v>
      </c>
      <c r="N102" s="168">
        <v>24240</v>
      </c>
      <c r="O102" s="168">
        <v>27300</v>
      </c>
      <c r="P102" s="168">
        <v>30300</v>
      </c>
      <c r="Q102" s="168">
        <v>32760</v>
      </c>
      <c r="R102" s="168">
        <v>35160</v>
      </c>
      <c r="S102" s="168">
        <v>37620</v>
      </c>
      <c r="T102" s="168">
        <v>40020</v>
      </c>
      <c r="U102" s="168" t="s">
        <v>286</v>
      </c>
      <c r="V102" s="168">
        <v>17850</v>
      </c>
      <c r="W102" s="168">
        <v>20400</v>
      </c>
      <c r="X102" s="168">
        <v>22950</v>
      </c>
      <c r="Y102" s="168">
        <v>25450</v>
      </c>
      <c r="Z102" s="168">
        <v>27500</v>
      </c>
      <c r="AA102" s="168">
        <v>29550</v>
      </c>
      <c r="AB102" s="168">
        <v>31600</v>
      </c>
      <c r="AC102" s="168">
        <v>33600</v>
      </c>
      <c r="AD102" s="168">
        <v>21420</v>
      </c>
      <c r="AE102" s="168">
        <v>24480</v>
      </c>
      <c r="AF102" s="168">
        <v>27540</v>
      </c>
      <c r="AG102" s="168">
        <v>30540</v>
      </c>
      <c r="AH102" s="168">
        <v>33000</v>
      </c>
      <c r="AI102" s="168">
        <v>35460</v>
      </c>
      <c r="AJ102" s="168">
        <v>37920</v>
      </c>
      <c r="AK102" s="168">
        <v>40320</v>
      </c>
      <c r="AL102" s="163" t="s">
        <v>570</v>
      </c>
      <c r="AM102" s="163" t="s">
        <v>570</v>
      </c>
      <c r="AN102" s="163" t="s">
        <v>288</v>
      </c>
      <c r="AO102" s="163">
        <v>0</v>
      </c>
      <c r="AP102" s="163" t="s">
        <v>571</v>
      </c>
      <c r="AQ102" s="163" t="s">
        <v>290</v>
      </c>
      <c r="AR102" s="163">
        <v>197</v>
      </c>
      <c r="AS102" s="163" t="s">
        <v>571</v>
      </c>
    </row>
    <row r="103" spans="1:45">
      <c r="A103" s="184" t="str">
        <f t="shared" si="1"/>
        <v>1/18/2013 - 12/17/2013Hardin</v>
      </c>
      <c r="B103" s="163" t="s">
        <v>574</v>
      </c>
      <c r="C103" s="162" t="s">
        <v>30</v>
      </c>
      <c r="D103" s="168">
        <v>53100</v>
      </c>
      <c r="E103" s="168">
        <v>19150</v>
      </c>
      <c r="F103" s="168">
        <v>21900</v>
      </c>
      <c r="G103" s="168">
        <v>24650</v>
      </c>
      <c r="H103" s="168">
        <v>27350</v>
      </c>
      <c r="I103" s="168">
        <v>29550</v>
      </c>
      <c r="J103" s="168">
        <v>31750</v>
      </c>
      <c r="K103" s="168">
        <v>33950</v>
      </c>
      <c r="L103" s="168">
        <v>36150</v>
      </c>
      <c r="M103" s="168">
        <v>22980</v>
      </c>
      <c r="N103" s="168">
        <v>26280</v>
      </c>
      <c r="O103" s="168">
        <v>29580</v>
      </c>
      <c r="P103" s="168">
        <v>32820</v>
      </c>
      <c r="Q103" s="168">
        <v>35460</v>
      </c>
      <c r="R103" s="168">
        <v>38100</v>
      </c>
      <c r="S103" s="168">
        <v>40740</v>
      </c>
      <c r="T103" s="168">
        <v>43380</v>
      </c>
      <c r="U103" s="168" t="s">
        <v>286</v>
      </c>
      <c r="V103" s="168">
        <v>20150</v>
      </c>
      <c r="W103" s="168">
        <v>23000</v>
      </c>
      <c r="X103" s="168">
        <v>25900</v>
      </c>
      <c r="Y103" s="168">
        <v>28750</v>
      </c>
      <c r="Z103" s="168">
        <v>31050</v>
      </c>
      <c r="AA103" s="168">
        <v>33350</v>
      </c>
      <c r="AB103" s="168">
        <v>35650</v>
      </c>
      <c r="AC103" s="168">
        <v>37950</v>
      </c>
      <c r="AD103" s="168">
        <v>24180</v>
      </c>
      <c r="AE103" s="168">
        <v>27600</v>
      </c>
      <c r="AF103" s="168">
        <v>31080</v>
      </c>
      <c r="AG103" s="168">
        <v>34500</v>
      </c>
      <c r="AH103" s="168">
        <v>37260</v>
      </c>
      <c r="AI103" s="168">
        <v>40020</v>
      </c>
      <c r="AJ103" s="168">
        <v>42780</v>
      </c>
      <c r="AK103" s="168">
        <v>45540</v>
      </c>
      <c r="AL103" s="163" t="s">
        <v>573</v>
      </c>
      <c r="AM103" s="163" t="s">
        <v>573</v>
      </c>
      <c r="AN103" s="163" t="s">
        <v>288</v>
      </c>
      <c r="AO103" s="163">
        <v>1</v>
      </c>
      <c r="AP103" s="163" t="s">
        <v>574</v>
      </c>
      <c r="AQ103" s="163" t="s">
        <v>290</v>
      </c>
      <c r="AR103" s="163">
        <v>199</v>
      </c>
      <c r="AS103" s="163" t="s">
        <v>574</v>
      </c>
    </row>
    <row r="104" spans="1:45">
      <c r="A104" s="184" t="str">
        <f t="shared" si="1"/>
        <v>1/18/2013 - 12/17/2013Harris</v>
      </c>
      <c r="B104" s="163" t="s">
        <v>576</v>
      </c>
      <c r="C104" s="162" t="s">
        <v>55</v>
      </c>
      <c r="D104" s="168">
        <v>66200</v>
      </c>
      <c r="E104" s="168">
        <v>23200</v>
      </c>
      <c r="F104" s="168">
        <v>26500</v>
      </c>
      <c r="G104" s="168">
        <v>29800</v>
      </c>
      <c r="H104" s="168">
        <v>33100</v>
      </c>
      <c r="I104" s="168">
        <v>35750</v>
      </c>
      <c r="J104" s="168">
        <v>38400</v>
      </c>
      <c r="K104" s="168">
        <v>41050</v>
      </c>
      <c r="L104" s="168">
        <v>43700</v>
      </c>
      <c r="M104" s="168">
        <v>27840</v>
      </c>
      <c r="N104" s="168">
        <v>31800</v>
      </c>
      <c r="O104" s="168">
        <v>35760</v>
      </c>
      <c r="P104" s="168">
        <v>39720</v>
      </c>
      <c r="Q104" s="168">
        <v>42900</v>
      </c>
      <c r="R104" s="168">
        <v>46080</v>
      </c>
      <c r="S104" s="168">
        <v>49260</v>
      </c>
      <c r="T104" s="168">
        <v>52440</v>
      </c>
      <c r="U104" s="168" t="s">
        <v>286</v>
      </c>
      <c r="V104" s="168">
        <v>23450</v>
      </c>
      <c r="W104" s="168">
        <v>26800</v>
      </c>
      <c r="X104" s="168">
        <v>30150</v>
      </c>
      <c r="Y104" s="168">
        <v>33450</v>
      </c>
      <c r="Z104" s="168">
        <v>36150</v>
      </c>
      <c r="AA104" s="168">
        <v>38850</v>
      </c>
      <c r="AB104" s="168">
        <v>41500</v>
      </c>
      <c r="AC104" s="168">
        <v>44200</v>
      </c>
      <c r="AD104" s="168">
        <v>28140</v>
      </c>
      <c r="AE104" s="168">
        <v>32160</v>
      </c>
      <c r="AF104" s="168">
        <v>36180</v>
      </c>
      <c r="AG104" s="168">
        <v>40140</v>
      </c>
      <c r="AH104" s="168">
        <v>43380</v>
      </c>
      <c r="AI104" s="168">
        <v>46620</v>
      </c>
      <c r="AJ104" s="168">
        <v>49800</v>
      </c>
      <c r="AK104" s="168">
        <v>53040</v>
      </c>
      <c r="AL104" s="163" t="s">
        <v>575</v>
      </c>
      <c r="AM104" s="163" t="s">
        <v>575</v>
      </c>
      <c r="AN104" s="163" t="s">
        <v>288</v>
      </c>
      <c r="AO104" s="163">
        <v>1</v>
      </c>
      <c r="AP104" s="163" t="s">
        <v>576</v>
      </c>
      <c r="AQ104" s="163" t="s">
        <v>290</v>
      </c>
      <c r="AR104" s="163">
        <v>201</v>
      </c>
      <c r="AS104" s="163" t="s">
        <v>576</v>
      </c>
    </row>
    <row r="105" spans="1:45">
      <c r="A105" s="184" t="str">
        <f t="shared" si="1"/>
        <v>1/18/2013 - 12/17/2013Harrison</v>
      </c>
      <c r="B105" s="163" t="s">
        <v>579</v>
      </c>
      <c r="C105" s="162" t="s">
        <v>163</v>
      </c>
      <c r="D105" s="168">
        <v>63600</v>
      </c>
      <c r="E105" s="168">
        <v>19500</v>
      </c>
      <c r="F105" s="168">
        <v>22300</v>
      </c>
      <c r="G105" s="168">
        <v>25100</v>
      </c>
      <c r="H105" s="168">
        <v>27850</v>
      </c>
      <c r="I105" s="168">
        <v>30100</v>
      </c>
      <c r="J105" s="168">
        <v>32350</v>
      </c>
      <c r="K105" s="168">
        <v>34550</v>
      </c>
      <c r="L105" s="168">
        <v>36800</v>
      </c>
      <c r="M105" s="168">
        <v>23400</v>
      </c>
      <c r="N105" s="168">
        <v>26760</v>
      </c>
      <c r="O105" s="168">
        <v>30120</v>
      </c>
      <c r="P105" s="168">
        <v>33420</v>
      </c>
      <c r="Q105" s="168">
        <v>36120</v>
      </c>
      <c r="R105" s="168">
        <v>38820</v>
      </c>
      <c r="S105" s="168">
        <v>41460</v>
      </c>
      <c r="T105" s="168">
        <v>44160</v>
      </c>
      <c r="U105" s="168" t="s">
        <v>286</v>
      </c>
      <c r="V105" s="168">
        <v>22400</v>
      </c>
      <c r="W105" s="168">
        <v>25600</v>
      </c>
      <c r="X105" s="168">
        <v>28800</v>
      </c>
      <c r="Y105" s="168">
        <v>31950</v>
      </c>
      <c r="Z105" s="168">
        <v>34550</v>
      </c>
      <c r="AA105" s="168">
        <v>37100</v>
      </c>
      <c r="AB105" s="168">
        <v>39650</v>
      </c>
      <c r="AC105" s="168">
        <v>42200</v>
      </c>
      <c r="AD105" s="168">
        <v>26880</v>
      </c>
      <c r="AE105" s="168">
        <v>30720</v>
      </c>
      <c r="AF105" s="168">
        <v>34560</v>
      </c>
      <c r="AG105" s="168">
        <v>38340</v>
      </c>
      <c r="AH105" s="168">
        <v>41460</v>
      </c>
      <c r="AI105" s="168">
        <v>44520</v>
      </c>
      <c r="AJ105" s="168">
        <v>47580</v>
      </c>
      <c r="AK105" s="168">
        <v>50640</v>
      </c>
      <c r="AL105" s="163" t="s">
        <v>578</v>
      </c>
      <c r="AM105" s="163" t="s">
        <v>578</v>
      </c>
      <c r="AN105" s="163" t="s">
        <v>288</v>
      </c>
      <c r="AO105" s="163">
        <v>0</v>
      </c>
      <c r="AP105" s="163" t="s">
        <v>579</v>
      </c>
      <c r="AQ105" s="163" t="s">
        <v>290</v>
      </c>
      <c r="AR105" s="163">
        <v>203</v>
      </c>
      <c r="AS105" s="163" t="s">
        <v>579</v>
      </c>
    </row>
    <row r="106" spans="1:45">
      <c r="A106" s="184" t="str">
        <f t="shared" si="1"/>
        <v>1/18/2013 - 12/17/2013Hartley</v>
      </c>
      <c r="B106" s="163" t="s">
        <v>582</v>
      </c>
      <c r="C106" s="162" t="s">
        <v>164</v>
      </c>
      <c r="D106" s="168">
        <v>75800</v>
      </c>
      <c r="E106" s="168">
        <v>26400</v>
      </c>
      <c r="F106" s="168">
        <v>30150</v>
      </c>
      <c r="G106" s="168">
        <v>33900</v>
      </c>
      <c r="H106" s="168">
        <v>37650</v>
      </c>
      <c r="I106" s="168">
        <v>40700</v>
      </c>
      <c r="J106" s="168">
        <v>43700</v>
      </c>
      <c r="K106" s="168">
        <v>46700</v>
      </c>
      <c r="L106" s="168">
        <v>49700</v>
      </c>
      <c r="M106" s="168">
        <v>31680</v>
      </c>
      <c r="N106" s="168">
        <v>36180</v>
      </c>
      <c r="O106" s="168">
        <v>40680</v>
      </c>
      <c r="P106" s="168">
        <v>45180</v>
      </c>
      <c r="Q106" s="168">
        <v>48840</v>
      </c>
      <c r="R106" s="168">
        <v>52440</v>
      </c>
      <c r="S106" s="168">
        <v>56040</v>
      </c>
      <c r="T106" s="168">
        <v>59640</v>
      </c>
      <c r="U106" s="168" t="s">
        <v>286</v>
      </c>
      <c r="V106" s="168">
        <v>26550</v>
      </c>
      <c r="W106" s="168">
        <v>30350</v>
      </c>
      <c r="X106" s="168">
        <v>34150</v>
      </c>
      <c r="Y106" s="168">
        <v>37900</v>
      </c>
      <c r="Z106" s="168">
        <v>40950</v>
      </c>
      <c r="AA106" s="168">
        <v>44000</v>
      </c>
      <c r="AB106" s="168">
        <v>47000</v>
      </c>
      <c r="AC106" s="168">
        <v>50050</v>
      </c>
      <c r="AD106" s="168">
        <v>31860</v>
      </c>
      <c r="AE106" s="168">
        <v>36420</v>
      </c>
      <c r="AF106" s="168">
        <v>40980</v>
      </c>
      <c r="AG106" s="168">
        <v>45480</v>
      </c>
      <c r="AH106" s="168">
        <v>49140</v>
      </c>
      <c r="AI106" s="168">
        <v>52800</v>
      </c>
      <c r="AJ106" s="168">
        <v>56400</v>
      </c>
      <c r="AK106" s="168">
        <v>60060</v>
      </c>
      <c r="AL106" s="163" t="s">
        <v>581</v>
      </c>
      <c r="AM106" s="163" t="s">
        <v>581</v>
      </c>
      <c r="AN106" s="163" t="s">
        <v>288</v>
      </c>
      <c r="AO106" s="163">
        <v>0</v>
      </c>
      <c r="AP106" s="163" t="s">
        <v>582</v>
      </c>
      <c r="AQ106" s="163" t="s">
        <v>290</v>
      </c>
      <c r="AR106" s="163">
        <v>205</v>
      </c>
      <c r="AS106" s="163" t="s">
        <v>582</v>
      </c>
    </row>
    <row r="107" spans="1:45">
      <c r="A107" s="184" t="str">
        <f t="shared" si="1"/>
        <v>1/18/2013 - 12/17/2013Haskell</v>
      </c>
      <c r="B107" s="163" t="s">
        <v>585</v>
      </c>
      <c r="C107" s="162" t="s">
        <v>165</v>
      </c>
      <c r="D107" s="168">
        <v>44400</v>
      </c>
      <c r="E107" s="168">
        <v>17700</v>
      </c>
      <c r="F107" s="168">
        <v>20200</v>
      </c>
      <c r="G107" s="168">
        <v>22750</v>
      </c>
      <c r="H107" s="168">
        <v>25250</v>
      </c>
      <c r="I107" s="168">
        <v>27300</v>
      </c>
      <c r="J107" s="168">
        <v>29300</v>
      </c>
      <c r="K107" s="168">
        <v>31350</v>
      </c>
      <c r="L107" s="168">
        <v>33350</v>
      </c>
      <c r="M107" s="168">
        <v>21240</v>
      </c>
      <c r="N107" s="168">
        <v>24240</v>
      </c>
      <c r="O107" s="168">
        <v>27300</v>
      </c>
      <c r="P107" s="168">
        <v>30300</v>
      </c>
      <c r="Q107" s="168">
        <v>32760</v>
      </c>
      <c r="R107" s="168">
        <v>35160</v>
      </c>
      <c r="S107" s="168">
        <v>37620</v>
      </c>
      <c r="T107" s="168">
        <v>40020</v>
      </c>
      <c r="U107" s="168" t="s">
        <v>286</v>
      </c>
      <c r="V107" s="168">
        <v>19650</v>
      </c>
      <c r="W107" s="168">
        <v>22450</v>
      </c>
      <c r="X107" s="168">
        <v>25250</v>
      </c>
      <c r="Y107" s="168">
        <v>28050</v>
      </c>
      <c r="Z107" s="168">
        <v>30300</v>
      </c>
      <c r="AA107" s="168">
        <v>32550</v>
      </c>
      <c r="AB107" s="168">
        <v>34800</v>
      </c>
      <c r="AC107" s="168">
        <v>37050</v>
      </c>
      <c r="AD107" s="168">
        <v>23580</v>
      </c>
      <c r="AE107" s="168">
        <v>26940</v>
      </c>
      <c r="AF107" s="168">
        <v>30300</v>
      </c>
      <c r="AG107" s="168">
        <v>33660</v>
      </c>
      <c r="AH107" s="168">
        <v>36360</v>
      </c>
      <c r="AI107" s="168">
        <v>39060</v>
      </c>
      <c r="AJ107" s="168">
        <v>41760</v>
      </c>
      <c r="AK107" s="168">
        <v>44460</v>
      </c>
      <c r="AL107" s="163" t="s">
        <v>584</v>
      </c>
      <c r="AM107" s="163" t="s">
        <v>584</v>
      </c>
      <c r="AN107" s="163" t="s">
        <v>288</v>
      </c>
      <c r="AO107" s="163">
        <v>0</v>
      </c>
      <c r="AP107" s="163" t="s">
        <v>585</v>
      </c>
      <c r="AQ107" s="163" t="s">
        <v>290</v>
      </c>
      <c r="AR107" s="163">
        <v>207</v>
      </c>
      <c r="AS107" s="163" t="s">
        <v>585</v>
      </c>
    </row>
    <row r="108" spans="1:45">
      <c r="A108" s="184" t="str">
        <f t="shared" si="1"/>
        <v>1/18/2013 - 12/17/2013Hays</v>
      </c>
      <c r="B108" s="163" t="s">
        <v>587</v>
      </c>
      <c r="C108" s="162" t="s">
        <v>27</v>
      </c>
      <c r="D108" s="168">
        <v>73200</v>
      </c>
      <c r="E108" s="168">
        <v>25650</v>
      </c>
      <c r="F108" s="168">
        <v>29300</v>
      </c>
      <c r="G108" s="168">
        <v>32950</v>
      </c>
      <c r="H108" s="168">
        <v>36600</v>
      </c>
      <c r="I108" s="168">
        <v>39550</v>
      </c>
      <c r="J108" s="168">
        <v>42500</v>
      </c>
      <c r="K108" s="168">
        <v>45400</v>
      </c>
      <c r="L108" s="168">
        <v>48350</v>
      </c>
      <c r="M108" s="168">
        <v>30780</v>
      </c>
      <c r="N108" s="168">
        <v>35160</v>
      </c>
      <c r="O108" s="168">
        <v>39540</v>
      </c>
      <c r="P108" s="168">
        <v>43920</v>
      </c>
      <c r="Q108" s="168">
        <v>47460</v>
      </c>
      <c r="R108" s="168">
        <v>51000</v>
      </c>
      <c r="S108" s="168">
        <v>54480</v>
      </c>
      <c r="T108" s="168">
        <v>58020</v>
      </c>
      <c r="U108" s="168" t="s">
        <v>286</v>
      </c>
      <c r="V108" s="168">
        <v>27350</v>
      </c>
      <c r="W108" s="168">
        <v>31250</v>
      </c>
      <c r="X108" s="168">
        <v>35150</v>
      </c>
      <c r="Y108" s="168">
        <v>39050</v>
      </c>
      <c r="Z108" s="168">
        <v>42200</v>
      </c>
      <c r="AA108" s="168">
        <v>45300</v>
      </c>
      <c r="AB108" s="168">
        <v>48450</v>
      </c>
      <c r="AC108" s="168">
        <v>51550</v>
      </c>
      <c r="AD108" s="168">
        <v>32820</v>
      </c>
      <c r="AE108" s="168">
        <v>37500</v>
      </c>
      <c r="AF108" s="168">
        <v>42180</v>
      </c>
      <c r="AG108" s="168">
        <v>46860</v>
      </c>
      <c r="AH108" s="168">
        <v>50640</v>
      </c>
      <c r="AI108" s="168">
        <v>54360</v>
      </c>
      <c r="AJ108" s="168">
        <v>58140</v>
      </c>
      <c r="AK108" s="168">
        <v>61860</v>
      </c>
      <c r="AL108" s="163" t="s">
        <v>586</v>
      </c>
      <c r="AM108" s="163" t="s">
        <v>586</v>
      </c>
      <c r="AN108" s="163" t="s">
        <v>288</v>
      </c>
      <c r="AO108" s="163">
        <v>1</v>
      </c>
      <c r="AP108" s="163" t="s">
        <v>587</v>
      </c>
      <c r="AQ108" s="163" t="s">
        <v>290</v>
      </c>
      <c r="AR108" s="163">
        <v>209</v>
      </c>
      <c r="AS108" s="163" t="s">
        <v>587</v>
      </c>
    </row>
    <row r="109" spans="1:45">
      <c r="A109" s="184" t="str">
        <f t="shared" si="1"/>
        <v>1/18/2013 - 12/17/2013Hemphill</v>
      </c>
      <c r="B109" s="163" t="s">
        <v>590</v>
      </c>
      <c r="C109" s="162" t="s">
        <v>166</v>
      </c>
      <c r="D109" s="168">
        <v>81000</v>
      </c>
      <c r="E109" s="168">
        <v>21750</v>
      </c>
      <c r="F109" s="168">
        <v>24850</v>
      </c>
      <c r="G109" s="168">
        <v>27950</v>
      </c>
      <c r="H109" s="168">
        <v>31050</v>
      </c>
      <c r="I109" s="168">
        <v>33550</v>
      </c>
      <c r="J109" s="168">
        <v>36050</v>
      </c>
      <c r="K109" s="168">
        <v>38550</v>
      </c>
      <c r="L109" s="168">
        <v>41000</v>
      </c>
      <c r="M109" s="168">
        <v>26100</v>
      </c>
      <c r="N109" s="168">
        <v>29820</v>
      </c>
      <c r="O109" s="168">
        <v>33540</v>
      </c>
      <c r="P109" s="168">
        <v>37260</v>
      </c>
      <c r="Q109" s="168">
        <v>40260</v>
      </c>
      <c r="R109" s="168">
        <v>43260</v>
      </c>
      <c r="S109" s="168">
        <v>46260</v>
      </c>
      <c r="T109" s="168">
        <v>49200</v>
      </c>
      <c r="U109" s="168" t="s">
        <v>286</v>
      </c>
      <c r="V109" s="168">
        <v>28500</v>
      </c>
      <c r="W109" s="168">
        <v>32550</v>
      </c>
      <c r="X109" s="168">
        <v>36600</v>
      </c>
      <c r="Y109" s="168">
        <v>40650</v>
      </c>
      <c r="Z109" s="168">
        <v>43950</v>
      </c>
      <c r="AA109" s="168">
        <v>47200</v>
      </c>
      <c r="AB109" s="168">
        <v>50450</v>
      </c>
      <c r="AC109" s="168">
        <v>53700</v>
      </c>
      <c r="AD109" s="168">
        <v>34200</v>
      </c>
      <c r="AE109" s="168">
        <v>39060</v>
      </c>
      <c r="AF109" s="168">
        <v>43920</v>
      </c>
      <c r="AG109" s="168">
        <v>48780</v>
      </c>
      <c r="AH109" s="168">
        <v>52740</v>
      </c>
      <c r="AI109" s="168">
        <v>56640</v>
      </c>
      <c r="AJ109" s="168">
        <v>60540</v>
      </c>
      <c r="AK109" s="168">
        <v>64440</v>
      </c>
      <c r="AL109" s="163" t="s">
        <v>589</v>
      </c>
      <c r="AM109" s="163" t="s">
        <v>589</v>
      </c>
      <c r="AN109" s="163" t="s">
        <v>288</v>
      </c>
      <c r="AO109" s="163">
        <v>0</v>
      </c>
      <c r="AP109" s="163" t="s">
        <v>590</v>
      </c>
      <c r="AQ109" s="163" t="s">
        <v>290</v>
      </c>
      <c r="AR109" s="163">
        <v>211</v>
      </c>
      <c r="AS109" s="163" t="s">
        <v>590</v>
      </c>
    </row>
    <row r="110" spans="1:45">
      <c r="A110" s="184" t="str">
        <f t="shared" si="1"/>
        <v>1/18/2013 - 12/17/2013Henderson</v>
      </c>
      <c r="B110" s="163" t="s">
        <v>593</v>
      </c>
      <c r="C110" s="162" t="s">
        <v>167</v>
      </c>
      <c r="D110" s="168">
        <v>48000</v>
      </c>
      <c r="E110" s="168">
        <v>17700</v>
      </c>
      <c r="F110" s="168">
        <v>20200</v>
      </c>
      <c r="G110" s="168">
        <v>22750</v>
      </c>
      <c r="H110" s="168">
        <v>25250</v>
      </c>
      <c r="I110" s="168">
        <v>27300</v>
      </c>
      <c r="J110" s="168">
        <v>29300</v>
      </c>
      <c r="K110" s="168">
        <v>31350</v>
      </c>
      <c r="L110" s="168">
        <v>33350</v>
      </c>
      <c r="M110" s="168">
        <v>21240</v>
      </c>
      <c r="N110" s="168">
        <v>24240</v>
      </c>
      <c r="O110" s="168">
        <v>27300</v>
      </c>
      <c r="P110" s="168">
        <v>30300</v>
      </c>
      <c r="Q110" s="168">
        <v>32760</v>
      </c>
      <c r="R110" s="168">
        <v>35160</v>
      </c>
      <c r="S110" s="168">
        <v>37620</v>
      </c>
      <c r="T110" s="168">
        <v>40020</v>
      </c>
      <c r="U110" s="168" t="s">
        <v>286</v>
      </c>
      <c r="V110" s="168">
        <v>18000</v>
      </c>
      <c r="W110" s="168">
        <v>20550</v>
      </c>
      <c r="X110" s="168">
        <v>23100</v>
      </c>
      <c r="Y110" s="168">
        <v>25650</v>
      </c>
      <c r="Z110" s="168">
        <v>27750</v>
      </c>
      <c r="AA110" s="168">
        <v>29800</v>
      </c>
      <c r="AB110" s="168">
        <v>31850</v>
      </c>
      <c r="AC110" s="168">
        <v>33900</v>
      </c>
      <c r="AD110" s="168">
        <v>21600</v>
      </c>
      <c r="AE110" s="168">
        <v>24660</v>
      </c>
      <c r="AF110" s="168">
        <v>27720</v>
      </c>
      <c r="AG110" s="168">
        <v>30780</v>
      </c>
      <c r="AH110" s="168">
        <v>33300</v>
      </c>
      <c r="AI110" s="168">
        <v>35760</v>
      </c>
      <c r="AJ110" s="168">
        <v>38220</v>
      </c>
      <c r="AK110" s="168">
        <v>40680</v>
      </c>
      <c r="AL110" s="163" t="s">
        <v>592</v>
      </c>
      <c r="AM110" s="163" t="s">
        <v>592</v>
      </c>
      <c r="AN110" s="163" t="s">
        <v>288</v>
      </c>
      <c r="AO110" s="163">
        <v>0</v>
      </c>
      <c r="AP110" s="163" t="s">
        <v>593</v>
      </c>
      <c r="AQ110" s="163" t="s">
        <v>290</v>
      </c>
      <c r="AR110" s="163">
        <v>213</v>
      </c>
      <c r="AS110" s="163" t="s">
        <v>593</v>
      </c>
    </row>
    <row r="111" spans="1:45">
      <c r="A111" s="184" t="str">
        <f t="shared" si="1"/>
        <v>1/18/2013 - 12/17/2013Hidalgo</v>
      </c>
      <c r="B111" s="163" t="s">
        <v>596</v>
      </c>
      <c r="C111" s="162" t="s">
        <v>70</v>
      </c>
      <c r="D111" s="168">
        <v>38500</v>
      </c>
      <c r="E111" s="168">
        <v>17700</v>
      </c>
      <c r="F111" s="168">
        <v>20200</v>
      </c>
      <c r="G111" s="168">
        <v>22750</v>
      </c>
      <c r="H111" s="168">
        <v>25250</v>
      </c>
      <c r="I111" s="168">
        <v>27300</v>
      </c>
      <c r="J111" s="168">
        <v>29300</v>
      </c>
      <c r="K111" s="168">
        <v>31350</v>
      </c>
      <c r="L111" s="168">
        <v>33350</v>
      </c>
      <c r="M111" s="168">
        <v>21240</v>
      </c>
      <c r="N111" s="168">
        <v>24240</v>
      </c>
      <c r="O111" s="168">
        <v>27300</v>
      </c>
      <c r="P111" s="168">
        <v>30300</v>
      </c>
      <c r="Q111" s="168">
        <v>32760</v>
      </c>
      <c r="R111" s="168">
        <v>35160</v>
      </c>
      <c r="S111" s="168">
        <v>37620</v>
      </c>
      <c r="T111" s="168">
        <v>40020</v>
      </c>
      <c r="U111" s="168" t="s">
        <v>286</v>
      </c>
      <c r="V111" s="168">
        <v>18600</v>
      </c>
      <c r="W111" s="168">
        <v>21250</v>
      </c>
      <c r="X111" s="168">
        <v>23900</v>
      </c>
      <c r="Y111" s="168">
        <v>26550</v>
      </c>
      <c r="Z111" s="168">
        <v>28700</v>
      </c>
      <c r="AA111" s="168">
        <v>30800</v>
      </c>
      <c r="AB111" s="168">
        <v>32950</v>
      </c>
      <c r="AC111" s="168">
        <v>35050</v>
      </c>
      <c r="AD111" s="168">
        <v>22320</v>
      </c>
      <c r="AE111" s="168">
        <v>25500</v>
      </c>
      <c r="AF111" s="168">
        <v>28680</v>
      </c>
      <c r="AG111" s="168">
        <v>31860</v>
      </c>
      <c r="AH111" s="168">
        <v>34440</v>
      </c>
      <c r="AI111" s="168">
        <v>36960</v>
      </c>
      <c r="AJ111" s="168">
        <v>39540</v>
      </c>
      <c r="AK111" s="168">
        <v>42060</v>
      </c>
      <c r="AL111" s="163" t="s">
        <v>595</v>
      </c>
      <c r="AM111" s="163" t="s">
        <v>595</v>
      </c>
      <c r="AN111" s="163" t="s">
        <v>288</v>
      </c>
      <c r="AO111" s="163">
        <v>1</v>
      </c>
      <c r="AP111" s="163" t="s">
        <v>596</v>
      </c>
      <c r="AQ111" s="163" t="s">
        <v>290</v>
      </c>
      <c r="AR111" s="163">
        <v>215</v>
      </c>
      <c r="AS111" s="163" t="s">
        <v>596</v>
      </c>
    </row>
    <row r="112" spans="1:45">
      <c r="A112" s="184" t="str">
        <f t="shared" si="1"/>
        <v>1/18/2013 - 12/17/2013Hill</v>
      </c>
      <c r="B112" s="163" t="s">
        <v>599</v>
      </c>
      <c r="C112" s="162" t="s">
        <v>168</v>
      </c>
      <c r="D112" s="168">
        <v>53900</v>
      </c>
      <c r="E112" s="168">
        <v>18900</v>
      </c>
      <c r="F112" s="168">
        <v>21600</v>
      </c>
      <c r="G112" s="168">
        <v>24300</v>
      </c>
      <c r="H112" s="168">
        <v>26950</v>
      </c>
      <c r="I112" s="168">
        <v>29150</v>
      </c>
      <c r="J112" s="168">
        <v>31300</v>
      </c>
      <c r="K112" s="168">
        <v>33450</v>
      </c>
      <c r="L112" s="168">
        <v>35600</v>
      </c>
      <c r="M112" s="168">
        <v>22680</v>
      </c>
      <c r="N112" s="168">
        <v>25920</v>
      </c>
      <c r="O112" s="168">
        <v>29160</v>
      </c>
      <c r="P112" s="168">
        <v>32340</v>
      </c>
      <c r="Q112" s="168">
        <v>34980</v>
      </c>
      <c r="R112" s="168">
        <v>37560</v>
      </c>
      <c r="S112" s="168">
        <v>40140</v>
      </c>
      <c r="T112" s="168">
        <v>42720</v>
      </c>
      <c r="U112" s="168" t="s">
        <v>301</v>
      </c>
      <c r="V112" s="59"/>
      <c r="W112" s="59"/>
      <c r="X112" s="59"/>
      <c r="Y112" s="59"/>
      <c r="Z112" s="59"/>
      <c r="AA112" s="59"/>
      <c r="AB112" s="59"/>
      <c r="AC112" s="59"/>
      <c r="AD112" s="59"/>
      <c r="AE112" s="59"/>
      <c r="AF112" s="59"/>
      <c r="AG112" s="59"/>
      <c r="AH112" s="59"/>
      <c r="AI112" s="59"/>
      <c r="AJ112" s="59"/>
      <c r="AK112" s="59"/>
      <c r="AL112" s="163" t="s">
        <v>598</v>
      </c>
      <c r="AM112" s="163" t="s">
        <v>598</v>
      </c>
      <c r="AN112" s="163" t="s">
        <v>288</v>
      </c>
      <c r="AO112" s="163">
        <v>0</v>
      </c>
      <c r="AP112" s="163" t="s">
        <v>599</v>
      </c>
      <c r="AQ112" s="163" t="s">
        <v>290</v>
      </c>
      <c r="AR112" s="163">
        <v>217</v>
      </c>
      <c r="AS112" s="163" t="s">
        <v>599</v>
      </c>
    </row>
    <row r="113" spans="1:45">
      <c r="A113" s="184" t="str">
        <f t="shared" si="1"/>
        <v>1/18/2013 - 12/17/2013Hockley</v>
      </c>
      <c r="B113" s="163" t="s">
        <v>602</v>
      </c>
      <c r="C113" s="162" t="s">
        <v>169</v>
      </c>
      <c r="D113" s="168">
        <v>56800</v>
      </c>
      <c r="E113" s="168">
        <v>18800</v>
      </c>
      <c r="F113" s="168">
        <v>21500</v>
      </c>
      <c r="G113" s="168">
        <v>24200</v>
      </c>
      <c r="H113" s="168">
        <v>26850</v>
      </c>
      <c r="I113" s="168">
        <v>29000</v>
      </c>
      <c r="J113" s="168">
        <v>31150</v>
      </c>
      <c r="K113" s="168">
        <v>33300</v>
      </c>
      <c r="L113" s="168">
        <v>35450</v>
      </c>
      <c r="M113" s="168">
        <v>22560</v>
      </c>
      <c r="N113" s="168">
        <v>25800</v>
      </c>
      <c r="O113" s="168">
        <v>29040</v>
      </c>
      <c r="P113" s="168">
        <v>32220</v>
      </c>
      <c r="Q113" s="168">
        <v>34800</v>
      </c>
      <c r="R113" s="168">
        <v>37380</v>
      </c>
      <c r="S113" s="168">
        <v>39960</v>
      </c>
      <c r="T113" s="168">
        <v>42540</v>
      </c>
      <c r="U113" s="168" t="s">
        <v>286</v>
      </c>
      <c r="V113" s="168">
        <v>20300</v>
      </c>
      <c r="W113" s="168">
        <v>23200</v>
      </c>
      <c r="X113" s="168">
        <v>26100</v>
      </c>
      <c r="Y113" s="168">
        <v>28950</v>
      </c>
      <c r="Z113" s="168">
        <v>31300</v>
      </c>
      <c r="AA113" s="168">
        <v>33600</v>
      </c>
      <c r="AB113" s="168">
        <v>35900</v>
      </c>
      <c r="AC113" s="168">
        <v>38250</v>
      </c>
      <c r="AD113" s="168">
        <v>24360</v>
      </c>
      <c r="AE113" s="168">
        <v>27840</v>
      </c>
      <c r="AF113" s="168">
        <v>31320</v>
      </c>
      <c r="AG113" s="168">
        <v>34740</v>
      </c>
      <c r="AH113" s="168">
        <v>37560</v>
      </c>
      <c r="AI113" s="168">
        <v>40320</v>
      </c>
      <c r="AJ113" s="168">
        <v>43080</v>
      </c>
      <c r="AK113" s="168">
        <v>45900</v>
      </c>
      <c r="AL113" s="163" t="s">
        <v>601</v>
      </c>
      <c r="AM113" s="163" t="s">
        <v>601</v>
      </c>
      <c r="AN113" s="163" t="s">
        <v>288</v>
      </c>
      <c r="AO113" s="163">
        <v>0</v>
      </c>
      <c r="AP113" s="163" t="s">
        <v>602</v>
      </c>
      <c r="AQ113" s="163" t="s">
        <v>290</v>
      </c>
      <c r="AR113" s="163">
        <v>219</v>
      </c>
      <c r="AS113" s="163" t="s">
        <v>602</v>
      </c>
    </row>
    <row r="114" spans="1:45">
      <c r="A114" s="184" t="str">
        <f t="shared" si="1"/>
        <v>1/18/2013 - 12/17/2013Hood</v>
      </c>
      <c r="B114" s="163" t="s">
        <v>605</v>
      </c>
      <c r="C114" s="162" t="s">
        <v>170</v>
      </c>
      <c r="D114" s="168">
        <v>70000</v>
      </c>
      <c r="E114" s="168">
        <v>24450</v>
      </c>
      <c r="F114" s="168">
        <v>27950</v>
      </c>
      <c r="G114" s="168">
        <v>31450</v>
      </c>
      <c r="H114" s="168">
        <v>34900</v>
      </c>
      <c r="I114" s="168">
        <v>37700</v>
      </c>
      <c r="J114" s="168">
        <v>40500</v>
      </c>
      <c r="K114" s="168">
        <v>43300</v>
      </c>
      <c r="L114" s="168">
        <v>46100</v>
      </c>
      <c r="M114" s="168">
        <v>29340</v>
      </c>
      <c r="N114" s="168">
        <v>33540</v>
      </c>
      <c r="O114" s="168">
        <v>37740</v>
      </c>
      <c r="P114" s="168">
        <v>41880</v>
      </c>
      <c r="Q114" s="168">
        <v>45240</v>
      </c>
      <c r="R114" s="168">
        <v>48600</v>
      </c>
      <c r="S114" s="168">
        <v>51960</v>
      </c>
      <c r="T114" s="168">
        <v>55320</v>
      </c>
      <c r="U114" s="168" t="s">
        <v>286</v>
      </c>
      <c r="V114" s="168">
        <v>25550</v>
      </c>
      <c r="W114" s="168">
        <v>29200</v>
      </c>
      <c r="X114" s="168">
        <v>32850</v>
      </c>
      <c r="Y114" s="168">
        <v>36500</v>
      </c>
      <c r="Z114" s="168">
        <v>39450</v>
      </c>
      <c r="AA114" s="168">
        <v>42350</v>
      </c>
      <c r="AB114" s="168">
        <v>45300</v>
      </c>
      <c r="AC114" s="168">
        <v>48200</v>
      </c>
      <c r="AD114" s="168">
        <v>30660</v>
      </c>
      <c r="AE114" s="168">
        <v>35040</v>
      </c>
      <c r="AF114" s="168">
        <v>39420</v>
      </c>
      <c r="AG114" s="168">
        <v>43800</v>
      </c>
      <c r="AH114" s="168">
        <v>47340</v>
      </c>
      <c r="AI114" s="168">
        <v>50820</v>
      </c>
      <c r="AJ114" s="168">
        <v>54360</v>
      </c>
      <c r="AK114" s="168">
        <v>57840</v>
      </c>
      <c r="AL114" s="163" t="s">
        <v>604</v>
      </c>
      <c r="AM114" s="163" t="s">
        <v>604</v>
      </c>
      <c r="AN114" s="163" t="s">
        <v>288</v>
      </c>
      <c r="AO114" s="163">
        <v>0</v>
      </c>
      <c r="AP114" s="163" t="s">
        <v>605</v>
      </c>
      <c r="AQ114" s="163" t="s">
        <v>290</v>
      </c>
      <c r="AR114" s="163">
        <v>221</v>
      </c>
      <c r="AS114" s="163" t="s">
        <v>605</v>
      </c>
    </row>
    <row r="115" spans="1:45">
      <c r="A115" s="184" t="str">
        <f t="shared" si="1"/>
        <v>1/18/2013 - 12/17/2013Hopkins</v>
      </c>
      <c r="B115" s="163" t="s">
        <v>608</v>
      </c>
      <c r="C115" s="162" t="s">
        <v>171</v>
      </c>
      <c r="D115" s="168">
        <v>56400</v>
      </c>
      <c r="E115" s="168">
        <v>19750</v>
      </c>
      <c r="F115" s="168">
        <v>22600</v>
      </c>
      <c r="G115" s="168">
        <v>25400</v>
      </c>
      <c r="H115" s="168">
        <v>28200</v>
      </c>
      <c r="I115" s="168">
        <v>30500</v>
      </c>
      <c r="J115" s="168">
        <v>32750</v>
      </c>
      <c r="K115" s="168">
        <v>35000</v>
      </c>
      <c r="L115" s="168">
        <v>37250</v>
      </c>
      <c r="M115" s="168">
        <v>23700</v>
      </c>
      <c r="N115" s="168">
        <v>27120</v>
      </c>
      <c r="O115" s="168">
        <v>30480</v>
      </c>
      <c r="P115" s="168">
        <v>33840</v>
      </c>
      <c r="Q115" s="168">
        <v>36600</v>
      </c>
      <c r="R115" s="168">
        <v>39300</v>
      </c>
      <c r="S115" s="168">
        <v>42000</v>
      </c>
      <c r="T115" s="168">
        <v>44700</v>
      </c>
      <c r="U115" s="168" t="s">
        <v>286</v>
      </c>
      <c r="V115" s="168">
        <v>19850</v>
      </c>
      <c r="W115" s="168">
        <v>22650</v>
      </c>
      <c r="X115" s="168">
        <v>25500</v>
      </c>
      <c r="Y115" s="168">
        <v>28300</v>
      </c>
      <c r="Z115" s="168">
        <v>30600</v>
      </c>
      <c r="AA115" s="168">
        <v>32850</v>
      </c>
      <c r="AB115" s="168">
        <v>35100</v>
      </c>
      <c r="AC115" s="168">
        <v>37400</v>
      </c>
      <c r="AD115" s="168">
        <v>23820</v>
      </c>
      <c r="AE115" s="168">
        <v>27180</v>
      </c>
      <c r="AF115" s="168">
        <v>30600</v>
      </c>
      <c r="AG115" s="168">
        <v>33960</v>
      </c>
      <c r="AH115" s="168">
        <v>36720</v>
      </c>
      <c r="AI115" s="168">
        <v>39420</v>
      </c>
      <c r="AJ115" s="168">
        <v>42120</v>
      </c>
      <c r="AK115" s="168">
        <v>44880</v>
      </c>
      <c r="AL115" s="163" t="s">
        <v>607</v>
      </c>
      <c r="AM115" s="163" t="s">
        <v>607</v>
      </c>
      <c r="AN115" s="163" t="s">
        <v>288</v>
      </c>
      <c r="AO115" s="163">
        <v>0</v>
      </c>
      <c r="AP115" s="163" t="s">
        <v>608</v>
      </c>
      <c r="AQ115" s="163" t="s">
        <v>290</v>
      </c>
      <c r="AR115" s="163">
        <v>223</v>
      </c>
      <c r="AS115" s="163" t="s">
        <v>608</v>
      </c>
    </row>
    <row r="116" spans="1:45">
      <c r="A116" s="184" t="str">
        <f t="shared" si="1"/>
        <v>1/18/2013 - 12/17/2013Houston</v>
      </c>
      <c r="B116" s="163" t="s">
        <v>611</v>
      </c>
      <c r="C116" s="162" t="s">
        <v>172</v>
      </c>
      <c r="D116" s="168">
        <v>46500</v>
      </c>
      <c r="E116" s="168">
        <v>17700</v>
      </c>
      <c r="F116" s="168">
        <v>20200</v>
      </c>
      <c r="G116" s="168">
        <v>22750</v>
      </c>
      <c r="H116" s="168">
        <v>25250</v>
      </c>
      <c r="I116" s="168">
        <v>27300</v>
      </c>
      <c r="J116" s="168">
        <v>29300</v>
      </c>
      <c r="K116" s="168">
        <v>31350</v>
      </c>
      <c r="L116" s="168">
        <v>33350</v>
      </c>
      <c r="M116" s="168">
        <v>21240</v>
      </c>
      <c r="N116" s="168">
        <v>24240</v>
      </c>
      <c r="O116" s="168">
        <v>27300</v>
      </c>
      <c r="P116" s="168">
        <v>30300</v>
      </c>
      <c r="Q116" s="168">
        <v>32760</v>
      </c>
      <c r="R116" s="168">
        <v>35160</v>
      </c>
      <c r="S116" s="168">
        <v>37620</v>
      </c>
      <c r="T116" s="168">
        <v>40020</v>
      </c>
      <c r="U116" s="168" t="s">
        <v>301</v>
      </c>
      <c r="V116" s="59"/>
      <c r="W116" s="59"/>
      <c r="X116" s="59"/>
      <c r="Y116" s="59"/>
      <c r="Z116" s="59"/>
      <c r="AA116" s="59"/>
      <c r="AB116" s="59"/>
      <c r="AC116" s="59"/>
      <c r="AD116" s="59"/>
      <c r="AE116" s="59"/>
      <c r="AF116" s="59"/>
      <c r="AG116" s="59"/>
      <c r="AH116" s="59"/>
      <c r="AI116" s="59"/>
      <c r="AJ116" s="59"/>
      <c r="AK116" s="59"/>
      <c r="AL116" s="163" t="s">
        <v>610</v>
      </c>
      <c r="AM116" s="163" t="s">
        <v>610</v>
      </c>
      <c r="AN116" s="163" t="s">
        <v>288</v>
      </c>
      <c r="AO116" s="163">
        <v>0</v>
      </c>
      <c r="AP116" s="163" t="s">
        <v>611</v>
      </c>
      <c r="AQ116" s="163" t="s">
        <v>290</v>
      </c>
      <c r="AR116" s="163">
        <v>225</v>
      </c>
      <c r="AS116" s="163" t="s">
        <v>611</v>
      </c>
    </row>
    <row r="117" spans="1:45">
      <c r="A117" s="184" t="str">
        <f t="shared" si="1"/>
        <v>1/18/2013 - 12/17/2013Howard</v>
      </c>
      <c r="B117" s="163" t="s">
        <v>614</v>
      </c>
      <c r="C117" s="162" t="s">
        <v>174</v>
      </c>
      <c r="D117" s="168">
        <v>56600</v>
      </c>
      <c r="E117" s="168">
        <v>18500</v>
      </c>
      <c r="F117" s="168">
        <v>21150</v>
      </c>
      <c r="G117" s="168">
        <v>23800</v>
      </c>
      <c r="H117" s="168">
        <v>26400</v>
      </c>
      <c r="I117" s="168">
        <v>28550</v>
      </c>
      <c r="J117" s="168">
        <v>30650</v>
      </c>
      <c r="K117" s="168">
        <v>32750</v>
      </c>
      <c r="L117" s="168">
        <v>34850</v>
      </c>
      <c r="M117" s="168">
        <v>22200</v>
      </c>
      <c r="N117" s="168">
        <v>25380</v>
      </c>
      <c r="O117" s="168">
        <v>28560</v>
      </c>
      <c r="P117" s="168">
        <v>31680</v>
      </c>
      <c r="Q117" s="168">
        <v>34260</v>
      </c>
      <c r="R117" s="168">
        <v>36780</v>
      </c>
      <c r="S117" s="168">
        <v>39300</v>
      </c>
      <c r="T117" s="168">
        <v>41820</v>
      </c>
      <c r="U117" s="168" t="s">
        <v>286</v>
      </c>
      <c r="V117" s="168">
        <v>19850</v>
      </c>
      <c r="W117" s="168">
        <v>22650</v>
      </c>
      <c r="X117" s="168">
        <v>25500</v>
      </c>
      <c r="Y117" s="168">
        <v>28300</v>
      </c>
      <c r="Z117" s="168">
        <v>30600</v>
      </c>
      <c r="AA117" s="168">
        <v>32850</v>
      </c>
      <c r="AB117" s="168">
        <v>35100</v>
      </c>
      <c r="AC117" s="168">
        <v>37400</v>
      </c>
      <c r="AD117" s="168">
        <v>23820</v>
      </c>
      <c r="AE117" s="168">
        <v>27180</v>
      </c>
      <c r="AF117" s="168">
        <v>30600</v>
      </c>
      <c r="AG117" s="168">
        <v>33960</v>
      </c>
      <c r="AH117" s="168">
        <v>36720</v>
      </c>
      <c r="AI117" s="168">
        <v>39420</v>
      </c>
      <c r="AJ117" s="168">
        <v>42120</v>
      </c>
      <c r="AK117" s="168">
        <v>44880</v>
      </c>
      <c r="AL117" s="163" t="s">
        <v>613</v>
      </c>
      <c r="AM117" s="163" t="s">
        <v>613</v>
      </c>
      <c r="AN117" s="163" t="s">
        <v>288</v>
      </c>
      <c r="AO117" s="163">
        <v>0</v>
      </c>
      <c r="AP117" s="163" t="s">
        <v>614</v>
      </c>
      <c r="AQ117" s="163" t="s">
        <v>290</v>
      </c>
      <c r="AR117" s="163">
        <v>227</v>
      </c>
      <c r="AS117" s="163" t="s">
        <v>614</v>
      </c>
    </row>
    <row r="118" spans="1:45">
      <c r="A118" s="184" t="str">
        <f t="shared" si="1"/>
        <v>1/18/2013 - 12/17/2013Hudspeth</v>
      </c>
      <c r="B118" s="163" t="s">
        <v>617</v>
      </c>
      <c r="C118" s="162" t="s">
        <v>175</v>
      </c>
      <c r="D118" s="168">
        <v>29900</v>
      </c>
      <c r="E118" s="168">
        <v>17700</v>
      </c>
      <c r="F118" s="168">
        <v>20200</v>
      </c>
      <c r="G118" s="168">
        <v>22750</v>
      </c>
      <c r="H118" s="168">
        <v>25250</v>
      </c>
      <c r="I118" s="168">
        <v>27300</v>
      </c>
      <c r="J118" s="168">
        <v>29300</v>
      </c>
      <c r="K118" s="168">
        <v>31350</v>
      </c>
      <c r="L118" s="168">
        <v>33350</v>
      </c>
      <c r="M118" s="168">
        <v>21240</v>
      </c>
      <c r="N118" s="168">
        <v>24240</v>
      </c>
      <c r="O118" s="168">
        <v>27300</v>
      </c>
      <c r="P118" s="168">
        <v>30300</v>
      </c>
      <c r="Q118" s="168">
        <v>32760</v>
      </c>
      <c r="R118" s="168">
        <v>35160</v>
      </c>
      <c r="S118" s="168">
        <v>37620</v>
      </c>
      <c r="T118" s="168">
        <v>40020</v>
      </c>
      <c r="U118" s="168" t="s">
        <v>286</v>
      </c>
      <c r="V118" s="168">
        <v>17800</v>
      </c>
      <c r="W118" s="168">
        <v>20350</v>
      </c>
      <c r="X118" s="168">
        <v>22900</v>
      </c>
      <c r="Y118" s="168">
        <v>25400</v>
      </c>
      <c r="Z118" s="168">
        <v>27450</v>
      </c>
      <c r="AA118" s="168">
        <v>29500</v>
      </c>
      <c r="AB118" s="168">
        <v>31500</v>
      </c>
      <c r="AC118" s="168">
        <v>33550</v>
      </c>
      <c r="AD118" s="168">
        <v>21360</v>
      </c>
      <c r="AE118" s="168">
        <v>24420</v>
      </c>
      <c r="AF118" s="168">
        <v>27480</v>
      </c>
      <c r="AG118" s="168">
        <v>30480</v>
      </c>
      <c r="AH118" s="168">
        <v>32940</v>
      </c>
      <c r="AI118" s="168">
        <v>35400</v>
      </c>
      <c r="AJ118" s="168">
        <v>37800</v>
      </c>
      <c r="AK118" s="168">
        <v>40260</v>
      </c>
      <c r="AL118" s="163" t="s">
        <v>616</v>
      </c>
      <c r="AM118" s="163" t="s">
        <v>616</v>
      </c>
      <c r="AN118" s="163" t="s">
        <v>288</v>
      </c>
      <c r="AO118" s="163">
        <v>0</v>
      </c>
      <c r="AP118" s="163" t="s">
        <v>617</v>
      </c>
      <c r="AQ118" s="163" t="s">
        <v>290</v>
      </c>
      <c r="AR118" s="163">
        <v>229</v>
      </c>
      <c r="AS118" s="163" t="s">
        <v>617</v>
      </c>
    </row>
    <row r="119" spans="1:45">
      <c r="A119" s="184" t="str">
        <f t="shared" si="1"/>
        <v>1/18/2013 - 12/17/2013Hunt</v>
      </c>
      <c r="B119" s="163" t="s">
        <v>619</v>
      </c>
      <c r="C119" s="162" t="s">
        <v>45</v>
      </c>
      <c r="D119" s="168">
        <v>67500</v>
      </c>
      <c r="E119" s="168">
        <v>23650</v>
      </c>
      <c r="F119" s="168">
        <v>27000</v>
      </c>
      <c r="G119" s="168">
        <v>30400</v>
      </c>
      <c r="H119" s="168">
        <v>33750</v>
      </c>
      <c r="I119" s="168">
        <v>36450</v>
      </c>
      <c r="J119" s="168">
        <v>39150</v>
      </c>
      <c r="K119" s="168">
        <v>41850</v>
      </c>
      <c r="L119" s="168">
        <v>44550</v>
      </c>
      <c r="M119" s="168">
        <v>28380</v>
      </c>
      <c r="N119" s="168">
        <v>32400</v>
      </c>
      <c r="O119" s="168">
        <v>36480</v>
      </c>
      <c r="P119" s="168">
        <v>40500</v>
      </c>
      <c r="Q119" s="168">
        <v>43740</v>
      </c>
      <c r="R119" s="168">
        <v>46980</v>
      </c>
      <c r="S119" s="168">
        <v>50220</v>
      </c>
      <c r="T119" s="168">
        <v>53460</v>
      </c>
      <c r="U119" s="168" t="s">
        <v>286</v>
      </c>
      <c r="V119" s="168">
        <v>25200</v>
      </c>
      <c r="W119" s="168">
        <v>28800</v>
      </c>
      <c r="X119" s="168">
        <v>32400</v>
      </c>
      <c r="Y119" s="168">
        <v>35950</v>
      </c>
      <c r="Z119" s="168">
        <v>38850</v>
      </c>
      <c r="AA119" s="168">
        <v>41750</v>
      </c>
      <c r="AB119" s="168">
        <v>44600</v>
      </c>
      <c r="AC119" s="168">
        <v>47500</v>
      </c>
      <c r="AD119" s="168">
        <v>30240</v>
      </c>
      <c r="AE119" s="168">
        <v>34560</v>
      </c>
      <c r="AF119" s="168">
        <v>38880</v>
      </c>
      <c r="AG119" s="168">
        <v>43140</v>
      </c>
      <c r="AH119" s="168">
        <v>46620</v>
      </c>
      <c r="AI119" s="168">
        <v>50100</v>
      </c>
      <c r="AJ119" s="168">
        <v>53520</v>
      </c>
      <c r="AK119" s="168">
        <v>57000</v>
      </c>
      <c r="AL119" s="163" t="s">
        <v>618</v>
      </c>
      <c r="AM119" s="163" t="s">
        <v>618</v>
      </c>
      <c r="AN119" s="163" t="s">
        <v>288</v>
      </c>
      <c r="AO119" s="163">
        <v>1</v>
      </c>
      <c r="AP119" s="163" t="s">
        <v>619</v>
      </c>
      <c r="AQ119" s="163" t="s">
        <v>290</v>
      </c>
      <c r="AR119" s="163">
        <v>231</v>
      </c>
      <c r="AS119" s="163" t="s">
        <v>619</v>
      </c>
    </row>
    <row r="120" spans="1:45">
      <c r="A120" s="184" t="str">
        <f t="shared" si="1"/>
        <v>1/18/2013 - 12/17/2013Hutchinson</v>
      </c>
      <c r="B120" s="163" t="s">
        <v>622</v>
      </c>
      <c r="C120" s="162" t="s">
        <v>176</v>
      </c>
      <c r="D120" s="168">
        <v>53400</v>
      </c>
      <c r="E120" s="168">
        <v>18700</v>
      </c>
      <c r="F120" s="168">
        <v>21400</v>
      </c>
      <c r="G120" s="168">
        <v>24050</v>
      </c>
      <c r="H120" s="168">
        <v>26700</v>
      </c>
      <c r="I120" s="168">
        <v>28850</v>
      </c>
      <c r="J120" s="168">
        <v>31000</v>
      </c>
      <c r="K120" s="168">
        <v>33150</v>
      </c>
      <c r="L120" s="168">
        <v>35250</v>
      </c>
      <c r="M120" s="168">
        <v>22440</v>
      </c>
      <c r="N120" s="168">
        <v>25680</v>
      </c>
      <c r="O120" s="168">
        <v>28860</v>
      </c>
      <c r="P120" s="168">
        <v>32040</v>
      </c>
      <c r="Q120" s="168">
        <v>34620</v>
      </c>
      <c r="R120" s="168">
        <v>37200</v>
      </c>
      <c r="S120" s="168">
        <v>39780</v>
      </c>
      <c r="T120" s="168">
        <v>42300</v>
      </c>
      <c r="U120" s="168" t="s">
        <v>286</v>
      </c>
      <c r="V120" s="168">
        <v>19050</v>
      </c>
      <c r="W120" s="168">
        <v>21750</v>
      </c>
      <c r="X120" s="168">
        <v>24450</v>
      </c>
      <c r="Y120" s="168">
        <v>27150</v>
      </c>
      <c r="Z120" s="168">
        <v>29350</v>
      </c>
      <c r="AA120" s="168">
        <v>31500</v>
      </c>
      <c r="AB120" s="168">
        <v>33700</v>
      </c>
      <c r="AC120" s="168">
        <v>35850</v>
      </c>
      <c r="AD120" s="168">
        <v>22860</v>
      </c>
      <c r="AE120" s="168">
        <v>26100</v>
      </c>
      <c r="AF120" s="168">
        <v>29340</v>
      </c>
      <c r="AG120" s="168">
        <v>32580</v>
      </c>
      <c r="AH120" s="168">
        <v>35220</v>
      </c>
      <c r="AI120" s="168">
        <v>37800</v>
      </c>
      <c r="AJ120" s="168">
        <v>40440</v>
      </c>
      <c r="AK120" s="168">
        <v>43020</v>
      </c>
      <c r="AL120" s="163" t="s">
        <v>621</v>
      </c>
      <c r="AM120" s="163" t="s">
        <v>621</v>
      </c>
      <c r="AN120" s="163" t="s">
        <v>288</v>
      </c>
      <c r="AO120" s="163">
        <v>0</v>
      </c>
      <c r="AP120" s="163" t="s">
        <v>622</v>
      </c>
      <c r="AQ120" s="163" t="s">
        <v>290</v>
      </c>
      <c r="AR120" s="163">
        <v>233</v>
      </c>
      <c r="AS120" s="163" t="s">
        <v>622</v>
      </c>
    </row>
    <row r="121" spans="1:45">
      <c r="A121" s="184" t="str">
        <f t="shared" si="1"/>
        <v>1/18/2013 - 12/17/2013Irion</v>
      </c>
      <c r="B121" s="163" t="s">
        <v>625</v>
      </c>
      <c r="C121" s="162" t="s">
        <v>75</v>
      </c>
      <c r="D121" s="168">
        <v>55300</v>
      </c>
      <c r="E121" s="168">
        <v>19400</v>
      </c>
      <c r="F121" s="168">
        <v>22150</v>
      </c>
      <c r="G121" s="168">
        <v>24900</v>
      </c>
      <c r="H121" s="168">
        <v>27650</v>
      </c>
      <c r="I121" s="168">
        <v>29900</v>
      </c>
      <c r="J121" s="168">
        <v>32100</v>
      </c>
      <c r="K121" s="168">
        <v>34300</v>
      </c>
      <c r="L121" s="168">
        <v>36500</v>
      </c>
      <c r="M121" s="168">
        <v>23280</v>
      </c>
      <c r="N121" s="168">
        <v>26580</v>
      </c>
      <c r="O121" s="168">
        <v>29880</v>
      </c>
      <c r="P121" s="168">
        <v>33180</v>
      </c>
      <c r="Q121" s="168">
        <v>35880</v>
      </c>
      <c r="R121" s="168">
        <v>38520</v>
      </c>
      <c r="S121" s="168">
        <v>41160</v>
      </c>
      <c r="T121" s="168">
        <v>43800</v>
      </c>
      <c r="U121" s="168" t="s">
        <v>301</v>
      </c>
      <c r="V121" s="59"/>
      <c r="W121" s="59"/>
      <c r="X121" s="59"/>
      <c r="Y121" s="59"/>
      <c r="Z121" s="59"/>
      <c r="AA121" s="59"/>
      <c r="AB121" s="59"/>
      <c r="AC121" s="59"/>
      <c r="AD121" s="59"/>
      <c r="AE121" s="59"/>
      <c r="AF121" s="59"/>
      <c r="AG121" s="59"/>
      <c r="AH121" s="59"/>
      <c r="AI121" s="59"/>
      <c r="AJ121" s="59"/>
      <c r="AK121" s="59"/>
      <c r="AL121" s="163" t="s">
        <v>624</v>
      </c>
      <c r="AM121" s="163" t="s">
        <v>624</v>
      </c>
      <c r="AN121" s="163" t="s">
        <v>288</v>
      </c>
      <c r="AO121" s="163">
        <v>1</v>
      </c>
      <c r="AP121" s="163" t="s">
        <v>625</v>
      </c>
      <c r="AQ121" s="163" t="s">
        <v>290</v>
      </c>
      <c r="AR121" s="163">
        <v>235</v>
      </c>
      <c r="AS121" s="163" t="s">
        <v>625</v>
      </c>
    </row>
    <row r="122" spans="1:45">
      <c r="A122" s="184" t="str">
        <f t="shared" si="1"/>
        <v>1/18/2013 - 12/17/2013Jack</v>
      </c>
      <c r="B122" s="163" t="s">
        <v>628</v>
      </c>
      <c r="C122" s="162" t="s">
        <v>177</v>
      </c>
      <c r="D122" s="168">
        <v>64200</v>
      </c>
      <c r="E122" s="168">
        <v>19300</v>
      </c>
      <c r="F122" s="168">
        <v>22050</v>
      </c>
      <c r="G122" s="168">
        <v>24800</v>
      </c>
      <c r="H122" s="168">
        <v>27550</v>
      </c>
      <c r="I122" s="168">
        <v>29800</v>
      </c>
      <c r="J122" s="168">
        <v>32000</v>
      </c>
      <c r="K122" s="168">
        <v>34200</v>
      </c>
      <c r="L122" s="168">
        <v>36400</v>
      </c>
      <c r="M122" s="168">
        <v>23160</v>
      </c>
      <c r="N122" s="168">
        <v>26460</v>
      </c>
      <c r="O122" s="168">
        <v>29760</v>
      </c>
      <c r="P122" s="168">
        <v>33060</v>
      </c>
      <c r="Q122" s="168">
        <v>35760</v>
      </c>
      <c r="R122" s="168">
        <v>38400</v>
      </c>
      <c r="S122" s="168">
        <v>41040</v>
      </c>
      <c r="T122" s="168">
        <v>43680</v>
      </c>
      <c r="U122" s="168" t="s">
        <v>286</v>
      </c>
      <c r="V122" s="168">
        <v>22500</v>
      </c>
      <c r="W122" s="168">
        <v>25700</v>
      </c>
      <c r="X122" s="168">
        <v>28900</v>
      </c>
      <c r="Y122" s="168">
        <v>32100</v>
      </c>
      <c r="Z122" s="168">
        <v>34700</v>
      </c>
      <c r="AA122" s="168">
        <v>37250</v>
      </c>
      <c r="AB122" s="168">
        <v>39850</v>
      </c>
      <c r="AC122" s="168">
        <v>42400</v>
      </c>
      <c r="AD122" s="168">
        <v>27000</v>
      </c>
      <c r="AE122" s="168">
        <v>30840</v>
      </c>
      <c r="AF122" s="168">
        <v>34680</v>
      </c>
      <c r="AG122" s="168">
        <v>38520</v>
      </c>
      <c r="AH122" s="168">
        <v>41640</v>
      </c>
      <c r="AI122" s="168">
        <v>44700</v>
      </c>
      <c r="AJ122" s="168">
        <v>47820</v>
      </c>
      <c r="AK122" s="168">
        <v>50880</v>
      </c>
      <c r="AL122" s="163" t="s">
        <v>627</v>
      </c>
      <c r="AM122" s="163" t="s">
        <v>627</v>
      </c>
      <c r="AN122" s="163" t="s">
        <v>288</v>
      </c>
      <c r="AO122" s="163">
        <v>0</v>
      </c>
      <c r="AP122" s="163" t="s">
        <v>628</v>
      </c>
      <c r="AQ122" s="163" t="s">
        <v>290</v>
      </c>
      <c r="AR122" s="163">
        <v>237</v>
      </c>
      <c r="AS122" s="163" t="s">
        <v>628</v>
      </c>
    </row>
    <row r="123" spans="1:45">
      <c r="A123" s="184" t="str">
        <f t="shared" si="1"/>
        <v>1/18/2013 - 12/17/2013Jackson</v>
      </c>
      <c r="B123" s="163" t="s">
        <v>631</v>
      </c>
      <c r="C123" s="162" t="s">
        <v>178</v>
      </c>
      <c r="D123" s="168">
        <v>62200</v>
      </c>
      <c r="E123" s="168">
        <v>21700</v>
      </c>
      <c r="F123" s="168">
        <v>24800</v>
      </c>
      <c r="G123" s="168">
        <v>27900</v>
      </c>
      <c r="H123" s="168">
        <v>31000</v>
      </c>
      <c r="I123" s="168">
        <v>33500</v>
      </c>
      <c r="J123" s="168">
        <v>36000</v>
      </c>
      <c r="K123" s="168">
        <v>38450</v>
      </c>
      <c r="L123" s="168">
        <v>40950</v>
      </c>
      <c r="M123" s="168">
        <v>26040</v>
      </c>
      <c r="N123" s="168">
        <v>29760</v>
      </c>
      <c r="O123" s="168">
        <v>33480</v>
      </c>
      <c r="P123" s="168">
        <v>37200</v>
      </c>
      <c r="Q123" s="168">
        <v>40200</v>
      </c>
      <c r="R123" s="168">
        <v>43200</v>
      </c>
      <c r="S123" s="168">
        <v>46140</v>
      </c>
      <c r="T123" s="168">
        <v>49140</v>
      </c>
      <c r="U123" s="168" t="s">
        <v>286</v>
      </c>
      <c r="V123" s="168">
        <v>22100</v>
      </c>
      <c r="W123" s="168">
        <v>25250</v>
      </c>
      <c r="X123" s="168">
        <v>28400</v>
      </c>
      <c r="Y123" s="168">
        <v>31550</v>
      </c>
      <c r="Z123" s="168">
        <v>34100</v>
      </c>
      <c r="AA123" s="168">
        <v>36600</v>
      </c>
      <c r="AB123" s="168">
        <v>39150</v>
      </c>
      <c r="AC123" s="168">
        <v>41650</v>
      </c>
      <c r="AD123" s="168">
        <v>26520</v>
      </c>
      <c r="AE123" s="168">
        <v>30300</v>
      </c>
      <c r="AF123" s="168">
        <v>34080</v>
      </c>
      <c r="AG123" s="168">
        <v>37860</v>
      </c>
      <c r="AH123" s="168">
        <v>40920</v>
      </c>
      <c r="AI123" s="168">
        <v>43920</v>
      </c>
      <c r="AJ123" s="168">
        <v>46980</v>
      </c>
      <c r="AK123" s="168">
        <v>49980</v>
      </c>
      <c r="AL123" s="163" t="s">
        <v>630</v>
      </c>
      <c r="AM123" s="163" t="s">
        <v>630</v>
      </c>
      <c r="AN123" s="163" t="s">
        <v>288</v>
      </c>
      <c r="AO123" s="163">
        <v>0</v>
      </c>
      <c r="AP123" s="163" t="s">
        <v>631</v>
      </c>
      <c r="AQ123" s="163" t="s">
        <v>290</v>
      </c>
      <c r="AR123" s="163">
        <v>239</v>
      </c>
      <c r="AS123" s="163" t="s">
        <v>631</v>
      </c>
    </row>
    <row r="124" spans="1:45">
      <c r="A124" s="184" t="str">
        <f t="shared" si="1"/>
        <v>1/18/2013 - 12/17/2013Jasper</v>
      </c>
      <c r="B124" s="163" t="s">
        <v>634</v>
      </c>
      <c r="C124" s="162" t="s">
        <v>179</v>
      </c>
      <c r="D124" s="168">
        <v>47400</v>
      </c>
      <c r="E124" s="168">
        <v>17700</v>
      </c>
      <c r="F124" s="168">
        <v>20200</v>
      </c>
      <c r="G124" s="168">
        <v>22750</v>
      </c>
      <c r="H124" s="168">
        <v>25250</v>
      </c>
      <c r="I124" s="168">
        <v>27300</v>
      </c>
      <c r="J124" s="168">
        <v>29300</v>
      </c>
      <c r="K124" s="168">
        <v>31350</v>
      </c>
      <c r="L124" s="168">
        <v>33350</v>
      </c>
      <c r="M124" s="168">
        <v>21240</v>
      </c>
      <c r="N124" s="168">
        <v>24240</v>
      </c>
      <c r="O124" s="168">
        <v>27300</v>
      </c>
      <c r="P124" s="168">
        <v>30300</v>
      </c>
      <c r="Q124" s="168">
        <v>32760</v>
      </c>
      <c r="R124" s="168">
        <v>35160</v>
      </c>
      <c r="S124" s="168">
        <v>37620</v>
      </c>
      <c r="T124" s="168">
        <v>40020</v>
      </c>
      <c r="U124" s="168" t="s">
        <v>301</v>
      </c>
      <c r="V124" s="59"/>
      <c r="W124" s="59"/>
      <c r="X124" s="59"/>
      <c r="Y124" s="59"/>
      <c r="Z124" s="59"/>
      <c r="AA124" s="59"/>
      <c r="AB124" s="59"/>
      <c r="AC124" s="59"/>
      <c r="AD124" s="59"/>
      <c r="AE124" s="59"/>
      <c r="AF124" s="59"/>
      <c r="AG124" s="59"/>
      <c r="AH124" s="59"/>
      <c r="AI124" s="59"/>
      <c r="AJ124" s="59"/>
      <c r="AK124" s="59"/>
      <c r="AL124" s="163" t="s">
        <v>633</v>
      </c>
      <c r="AM124" s="163" t="s">
        <v>633</v>
      </c>
      <c r="AN124" s="163" t="s">
        <v>288</v>
      </c>
      <c r="AO124" s="163">
        <v>0</v>
      </c>
      <c r="AP124" s="163" t="s">
        <v>634</v>
      </c>
      <c r="AQ124" s="163" t="s">
        <v>290</v>
      </c>
      <c r="AR124" s="163">
        <v>241</v>
      </c>
      <c r="AS124" s="163" t="s">
        <v>634</v>
      </c>
    </row>
    <row r="125" spans="1:45">
      <c r="A125" s="184" t="str">
        <f t="shared" si="1"/>
        <v>1/18/2013 - 12/17/2013Jeff Davis</v>
      </c>
      <c r="B125" s="163" t="s">
        <v>637</v>
      </c>
      <c r="C125" s="162" t="s">
        <v>180</v>
      </c>
      <c r="D125" s="168">
        <v>52800</v>
      </c>
      <c r="E125" s="168">
        <v>18100</v>
      </c>
      <c r="F125" s="168">
        <v>20700</v>
      </c>
      <c r="G125" s="168">
        <v>23300</v>
      </c>
      <c r="H125" s="168">
        <v>25850</v>
      </c>
      <c r="I125" s="168">
        <v>27950</v>
      </c>
      <c r="J125" s="168">
        <v>30000</v>
      </c>
      <c r="K125" s="168">
        <v>32100</v>
      </c>
      <c r="L125" s="168">
        <v>34150</v>
      </c>
      <c r="M125" s="168">
        <v>21720</v>
      </c>
      <c r="N125" s="168">
        <v>24840</v>
      </c>
      <c r="O125" s="168">
        <v>27960</v>
      </c>
      <c r="P125" s="168">
        <v>31020</v>
      </c>
      <c r="Q125" s="168">
        <v>33540</v>
      </c>
      <c r="R125" s="168">
        <v>36000</v>
      </c>
      <c r="S125" s="168">
        <v>38520</v>
      </c>
      <c r="T125" s="168">
        <v>40980</v>
      </c>
      <c r="U125" s="168" t="s">
        <v>286</v>
      </c>
      <c r="V125" s="168">
        <v>19850</v>
      </c>
      <c r="W125" s="168">
        <v>22650</v>
      </c>
      <c r="X125" s="168">
        <v>25500</v>
      </c>
      <c r="Y125" s="168">
        <v>28300</v>
      </c>
      <c r="Z125" s="168">
        <v>30600</v>
      </c>
      <c r="AA125" s="168">
        <v>32850</v>
      </c>
      <c r="AB125" s="168">
        <v>35100</v>
      </c>
      <c r="AC125" s="168">
        <v>37400</v>
      </c>
      <c r="AD125" s="168">
        <v>23820</v>
      </c>
      <c r="AE125" s="168">
        <v>27180</v>
      </c>
      <c r="AF125" s="168">
        <v>30600</v>
      </c>
      <c r="AG125" s="168">
        <v>33960</v>
      </c>
      <c r="AH125" s="168">
        <v>36720</v>
      </c>
      <c r="AI125" s="168">
        <v>39420</v>
      </c>
      <c r="AJ125" s="168">
        <v>42120</v>
      </c>
      <c r="AK125" s="168">
        <v>44880</v>
      </c>
      <c r="AL125" s="163" t="s">
        <v>636</v>
      </c>
      <c r="AM125" s="163" t="s">
        <v>636</v>
      </c>
      <c r="AN125" s="163" t="s">
        <v>288</v>
      </c>
      <c r="AO125" s="163">
        <v>0</v>
      </c>
      <c r="AP125" s="163" t="s">
        <v>637</v>
      </c>
      <c r="AQ125" s="163" t="s">
        <v>290</v>
      </c>
      <c r="AR125" s="163">
        <v>243</v>
      </c>
      <c r="AS125" s="163" t="s">
        <v>637</v>
      </c>
    </row>
    <row r="126" spans="1:45">
      <c r="A126" s="184" t="str">
        <f t="shared" si="1"/>
        <v>1/18/2013 - 12/17/2013Jefferson</v>
      </c>
      <c r="B126" s="163" t="s">
        <v>639</v>
      </c>
      <c r="C126" s="162" t="s">
        <v>31</v>
      </c>
      <c r="D126" s="168">
        <v>53100</v>
      </c>
      <c r="E126" s="168">
        <v>19150</v>
      </c>
      <c r="F126" s="168">
        <v>21900</v>
      </c>
      <c r="G126" s="168">
        <v>24650</v>
      </c>
      <c r="H126" s="168">
        <v>27350</v>
      </c>
      <c r="I126" s="168">
        <v>29550</v>
      </c>
      <c r="J126" s="168">
        <v>31750</v>
      </c>
      <c r="K126" s="168">
        <v>33950</v>
      </c>
      <c r="L126" s="168">
        <v>36150</v>
      </c>
      <c r="M126" s="168">
        <v>22980</v>
      </c>
      <c r="N126" s="168">
        <v>26280</v>
      </c>
      <c r="O126" s="168">
        <v>29580</v>
      </c>
      <c r="P126" s="168">
        <v>32820</v>
      </c>
      <c r="Q126" s="168">
        <v>35460</v>
      </c>
      <c r="R126" s="168">
        <v>38100</v>
      </c>
      <c r="S126" s="168">
        <v>40740</v>
      </c>
      <c r="T126" s="168">
        <v>43380</v>
      </c>
      <c r="U126" s="168" t="s">
        <v>286</v>
      </c>
      <c r="V126" s="168">
        <v>20150</v>
      </c>
      <c r="W126" s="168">
        <v>23000</v>
      </c>
      <c r="X126" s="168">
        <v>25900</v>
      </c>
      <c r="Y126" s="168">
        <v>28750</v>
      </c>
      <c r="Z126" s="168">
        <v>31050</v>
      </c>
      <c r="AA126" s="168">
        <v>33350</v>
      </c>
      <c r="AB126" s="168">
        <v>35650</v>
      </c>
      <c r="AC126" s="168">
        <v>37950</v>
      </c>
      <c r="AD126" s="168">
        <v>24180</v>
      </c>
      <c r="AE126" s="168">
        <v>27600</v>
      </c>
      <c r="AF126" s="168">
        <v>31080</v>
      </c>
      <c r="AG126" s="168">
        <v>34500</v>
      </c>
      <c r="AH126" s="168">
        <v>37260</v>
      </c>
      <c r="AI126" s="168">
        <v>40020</v>
      </c>
      <c r="AJ126" s="168">
        <v>42780</v>
      </c>
      <c r="AK126" s="168">
        <v>45540</v>
      </c>
      <c r="AL126" s="163" t="s">
        <v>638</v>
      </c>
      <c r="AM126" s="163" t="s">
        <v>638</v>
      </c>
      <c r="AN126" s="163" t="s">
        <v>288</v>
      </c>
      <c r="AO126" s="163">
        <v>1</v>
      </c>
      <c r="AP126" s="163" t="s">
        <v>639</v>
      </c>
      <c r="AQ126" s="163" t="s">
        <v>290</v>
      </c>
      <c r="AR126" s="163">
        <v>245</v>
      </c>
      <c r="AS126" s="163" t="s">
        <v>639</v>
      </c>
    </row>
    <row r="127" spans="1:45">
      <c r="A127" s="184" t="str">
        <f t="shared" si="1"/>
        <v>1/18/2013 - 12/17/2013Jim Hogg</v>
      </c>
      <c r="B127" s="163" t="s">
        <v>642</v>
      </c>
      <c r="C127" s="162" t="s">
        <v>181</v>
      </c>
      <c r="D127" s="168">
        <v>46100</v>
      </c>
      <c r="E127" s="168">
        <v>17700</v>
      </c>
      <c r="F127" s="168">
        <v>20200</v>
      </c>
      <c r="G127" s="168">
        <v>22750</v>
      </c>
      <c r="H127" s="168">
        <v>25250</v>
      </c>
      <c r="I127" s="168">
        <v>27300</v>
      </c>
      <c r="J127" s="168">
        <v>29300</v>
      </c>
      <c r="K127" s="168">
        <v>31350</v>
      </c>
      <c r="L127" s="168">
        <v>33350</v>
      </c>
      <c r="M127" s="168">
        <v>21240</v>
      </c>
      <c r="N127" s="168">
        <v>24240</v>
      </c>
      <c r="O127" s="168">
        <v>27300</v>
      </c>
      <c r="P127" s="168">
        <v>30300</v>
      </c>
      <c r="Q127" s="168">
        <v>32760</v>
      </c>
      <c r="R127" s="168">
        <v>35160</v>
      </c>
      <c r="S127" s="168">
        <v>37620</v>
      </c>
      <c r="T127" s="168">
        <v>40020</v>
      </c>
      <c r="U127" s="168" t="s">
        <v>286</v>
      </c>
      <c r="V127" s="168">
        <v>19900</v>
      </c>
      <c r="W127" s="168">
        <v>22750</v>
      </c>
      <c r="X127" s="168">
        <v>25600</v>
      </c>
      <c r="Y127" s="168">
        <v>28400</v>
      </c>
      <c r="Z127" s="168">
        <v>30700</v>
      </c>
      <c r="AA127" s="168">
        <v>32950</v>
      </c>
      <c r="AB127" s="168">
        <v>35250</v>
      </c>
      <c r="AC127" s="168">
        <v>37500</v>
      </c>
      <c r="AD127" s="168">
        <v>23880</v>
      </c>
      <c r="AE127" s="168">
        <v>27300</v>
      </c>
      <c r="AF127" s="168">
        <v>30720</v>
      </c>
      <c r="AG127" s="168">
        <v>34080</v>
      </c>
      <c r="AH127" s="168">
        <v>36840</v>
      </c>
      <c r="AI127" s="168">
        <v>39540</v>
      </c>
      <c r="AJ127" s="168">
        <v>42300</v>
      </c>
      <c r="AK127" s="168">
        <v>45000</v>
      </c>
      <c r="AL127" s="163" t="s">
        <v>641</v>
      </c>
      <c r="AM127" s="163" t="s">
        <v>641</v>
      </c>
      <c r="AN127" s="163" t="s">
        <v>288</v>
      </c>
      <c r="AO127" s="163">
        <v>0</v>
      </c>
      <c r="AP127" s="163" t="s">
        <v>642</v>
      </c>
      <c r="AQ127" s="163" t="s">
        <v>290</v>
      </c>
      <c r="AR127" s="163">
        <v>247</v>
      </c>
      <c r="AS127" s="163" t="s">
        <v>642</v>
      </c>
    </row>
    <row r="128" spans="1:45">
      <c r="A128" s="184" t="str">
        <f t="shared" si="1"/>
        <v>1/18/2013 - 12/17/2013Jim Wells</v>
      </c>
      <c r="B128" s="163" t="s">
        <v>645</v>
      </c>
      <c r="C128" s="162" t="s">
        <v>182</v>
      </c>
      <c r="D128" s="168">
        <v>45200</v>
      </c>
      <c r="E128" s="168">
        <v>17700</v>
      </c>
      <c r="F128" s="168">
        <v>20200</v>
      </c>
      <c r="G128" s="168">
        <v>22750</v>
      </c>
      <c r="H128" s="168">
        <v>25250</v>
      </c>
      <c r="I128" s="168">
        <v>27300</v>
      </c>
      <c r="J128" s="168">
        <v>29300</v>
      </c>
      <c r="K128" s="168">
        <v>31350</v>
      </c>
      <c r="L128" s="168">
        <v>33350</v>
      </c>
      <c r="M128" s="168">
        <v>21240</v>
      </c>
      <c r="N128" s="168">
        <v>24240</v>
      </c>
      <c r="O128" s="168">
        <v>27300</v>
      </c>
      <c r="P128" s="168">
        <v>30300</v>
      </c>
      <c r="Q128" s="168">
        <v>32760</v>
      </c>
      <c r="R128" s="168">
        <v>35160</v>
      </c>
      <c r="S128" s="168">
        <v>37620</v>
      </c>
      <c r="T128" s="168">
        <v>40020</v>
      </c>
      <c r="U128" s="168" t="s">
        <v>301</v>
      </c>
      <c r="V128" s="59"/>
      <c r="W128" s="59"/>
      <c r="X128" s="59"/>
      <c r="Y128" s="59"/>
      <c r="Z128" s="59"/>
      <c r="AA128" s="59"/>
      <c r="AB128" s="59"/>
      <c r="AC128" s="59"/>
      <c r="AD128" s="59"/>
      <c r="AE128" s="59"/>
      <c r="AF128" s="59"/>
      <c r="AG128" s="59"/>
      <c r="AH128" s="59"/>
      <c r="AI128" s="59"/>
      <c r="AJ128" s="59"/>
      <c r="AK128" s="59"/>
      <c r="AL128" s="163" t="s">
        <v>644</v>
      </c>
      <c r="AM128" s="163" t="s">
        <v>644</v>
      </c>
      <c r="AN128" s="163" t="s">
        <v>288</v>
      </c>
      <c r="AO128" s="163">
        <v>0</v>
      </c>
      <c r="AP128" s="163" t="s">
        <v>645</v>
      </c>
      <c r="AQ128" s="163" t="s">
        <v>290</v>
      </c>
      <c r="AR128" s="163">
        <v>249</v>
      </c>
      <c r="AS128" s="163" t="s">
        <v>645</v>
      </c>
    </row>
    <row r="129" spans="1:45">
      <c r="A129" s="184" t="str">
        <f t="shared" si="1"/>
        <v>1/18/2013 - 12/17/2013Johnson</v>
      </c>
      <c r="B129" s="163" t="s">
        <v>648</v>
      </c>
      <c r="C129" s="162" t="s">
        <v>46</v>
      </c>
      <c r="D129" s="168">
        <v>65600</v>
      </c>
      <c r="E129" s="168">
        <v>23050</v>
      </c>
      <c r="F129" s="168">
        <v>26350</v>
      </c>
      <c r="G129" s="168">
        <v>29650</v>
      </c>
      <c r="H129" s="168">
        <v>32900</v>
      </c>
      <c r="I129" s="168">
        <v>35550</v>
      </c>
      <c r="J129" s="168">
        <v>38200</v>
      </c>
      <c r="K129" s="168">
        <v>40800</v>
      </c>
      <c r="L129" s="168">
        <v>43450</v>
      </c>
      <c r="M129" s="168">
        <v>27660</v>
      </c>
      <c r="N129" s="168">
        <v>31620</v>
      </c>
      <c r="O129" s="168">
        <v>35580</v>
      </c>
      <c r="P129" s="168">
        <v>39480</v>
      </c>
      <c r="Q129" s="168">
        <v>42660</v>
      </c>
      <c r="R129" s="168">
        <v>45840</v>
      </c>
      <c r="S129" s="168">
        <v>48960</v>
      </c>
      <c r="T129" s="168">
        <v>52140</v>
      </c>
      <c r="U129" s="168" t="s">
        <v>286</v>
      </c>
      <c r="V129" s="168">
        <v>24250</v>
      </c>
      <c r="W129" s="168">
        <v>27700</v>
      </c>
      <c r="X129" s="168">
        <v>31150</v>
      </c>
      <c r="Y129" s="168">
        <v>34600</v>
      </c>
      <c r="Z129" s="168">
        <v>37400</v>
      </c>
      <c r="AA129" s="168">
        <v>40150</v>
      </c>
      <c r="AB129" s="168">
        <v>42950</v>
      </c>
      <c r="AC129" s="168">
        <v>45700</v>
      </c>
      <c r="AD129" s="168">
        <v>29100</v>
      </c>
      <c r="AE129" s="168">
        <v>33240</v>
      </c>
      <c r="AF129" s="168">
        <v>37380</v>
      </c>
      <c r="AG129" s="168">
        <v>41520</v>
      </c>
      <c r="AH129" s="168">
        <v>44880</v>
      </c>
      <c r="AI129" s="168">
        <v>48180</v>
      </c>
      <c r="AJ129" s="168">
        <v>51540</v>
      </c>
      <c r="AK129" s="168">
        <v>54840</v>
      </c>
      <c r="AL129" s="163" t="s">
        <v>647</v>
      </c>
      <c r="AM129" s="163" t="s">
        <v>647</v>
      </c>
      <c r="AN129" s="163" t="s">
        <v>288</v>
      </c>
      <c r="AO129" s="163">
        <v>1</v>
      </c>
      <c r="AP129" s="163" t="s">
        <v>648</v>
      </c>
      <c r="AQ129" s="163" t="s">
        <v>290</v>
      </c>
      <c r="AR129" s="163">
        <v>251</v>
      </c>
      <c r="AS129" s="163" t="s">
        <v>648</v>
      </c>
    </row>
    <row r="130" spans="1:45">
      <c r="A130" s="184" t="str">
        <f t="shared" si="1"/>
        <v>1/18/2013 - 12/17/2013Jones</v>
      </c>
      <c r="B130" s="163" t="s">
        <v>650</v>
      </c>
      <c r="C130" s="162" t="s">
        <v>18</v>
      </c>
      <c r="D130" s="168">
        <v>54900</v>
      </c>
      <c r="E130" s="168">
        <v>19250</v>
      </c>
      <c r="F130" s="168">
        <v>22000</v>
      </c>
      <c r="G130" s="168">
        <v>24750</v>
      </c>
      <c r="H130" s="168">
        <v>27450</v>
      </c>
      <c r="I130" s="168">
        <v>29650</v>
      </c>
      <c r="J130" s="168">
        <v>31850</v>
      </c>
      <c r="K130" s="168">
        <v>34050</v>
      </c>
      <c r="L130" s="168">
        <v>36250</v>
      </c>
      <c r="M130" s="168">
        <v>23100</v>
      </c>
      <c r="N130" s="168">
        <v>26400</v>
      </c>
      <c r="O130" s="168">
        <v>29700</v>
      </c>
      <c r="P130" s="168">
        <v>32940</v>
      </c>
      <c r="Q130" s="168">
        <v>35580</v>
      </c>
      <c r="R130" s="168">
        <v>38220</v>
      </c>
      <c r="S130" s="168">
        <v>40860</v>
      </c>
      <c r="T130" s="168">
        <v>43500</v>
      </c>
      <c r="U130" s="168" t="s">
        <v>301</v>
      </c>
      <c r="V130" s="59"/>
      <c r="W130" s="59"/>
      <c r="X130" s="59"/>
      <c r="Y130" s="59"/>
      <c r="Z130" s="59"/>
      <c r="AA130" s="59"/>
      <c r="AB130" s="59"/>
      <c r="AC130" s="59"/>
      <c r="AD130" s="59"/>
      <c r="AE130" s="59"/>
      <c r="AF130" s="59"/>
      <c r="AG130" s="59"/>
      <c r="AH130" s="59"/>
      <c r="AI130" s="59"/>
      <c r="AJ130" s="59"/>
      <c r="AK130" s="59"/>
      <c r="AL130" s="163" t="s">
        <v>649</v>
      </c>
      <c r="AM130" s="163" t="s">
        <v>649</v>
      </c>
      <c r="AN130" s="163" t="s">
        <v>288</v>
      </c>
      <c r="AO130" s="163">
        <v>1</v>
      </c>
      <c r="AP130" s="163" t="s">
        <v>650</v>
      </c>
      <c r="AQ130" s="163" t="s">
        <v>290</v>
      </c>
      <c r="AR130" s="163">
        <v>253</v>
      </c>
      <c r="AS130" s="163" t="s">
        <v>650</v>
      </c>
    </row>
    <row r="131" spans="1:45">
      <c r="A131" s="184" t="str">
        <f t="shared" si="1"/>
        <v>1/18/2013 - 12/17/2013Karnes</v>
      </c>
      <c r="B131" s="163" t="s">
        <v>653</v>
      </c>
      <c r="C131" s="162" t="s">
        <v>183</v>
      </c>
      <c r="D131" s="168">
        <v>50900</v>
      </c>
      <c r="E131" s="168">
        <v>17850</v>
      </c>
      <c r="F131" s="168">
        <v>20400</v>
      </c>
      <c r="G131" s="168">
        <v>22950</v>
      </c>
      <c r="H131" s="168">
        <v>25450</v>
      </c>
      <c r="I131" s="168">
        <v>27500</v>
      </c>
      <c r="J131" s="168">
        <v>29550</v>
      </c>
      <c r="K131" s="168">
        <v>31600</v>
      </c>
      <c r="L131" s="168">
        <v>33600</v>
      </c>
      <c r="M131" s="168">
        <v>21420</v>
      </c>
      <c r="N131" s="168">
        <v>24480</v>
      </c>
      <c r="O131" s="168">
        <v>27540</v>
      </c>
      <c r="P131" s="168">
        <v>30540</v>
      </c>
      <c r="Q131" s="168">
        <v>33000</v>
      </c>
      <c r="R131" s="168">
        <v>35460</v>
      </c>
      <c r="S131" s="168">
        <v>37920</v>
      </c>
      <c r="T131" s="168">
        <v>40320</v>
      </c>
      <c r="U131" s="168" t="s">
        <v>286</v>
      </c>
      <c r="V131" s="168">
        <v>21650</v>
      </c>
      <c r="W131" s="168">
        <v>24750</v>
      </c>
      <c r="X131" s="168">
        <v>27850</v>
      </c>
      <c r="Y131" s="168">
        <v>30900</v>
      </c>
      <c r="Z131" s="168">
        <v>33400</v>
      </c>
      <c r="AA131" s="168">
        <v>35850</v>
      </c>
      <c r="AB131" s="168">
        <v>38350</v>
      </c>
      <c r="AC131" s="168">
        <v>40800</v>
      </c>
      <c r="AD131" s="168">
        <v>25980</v>
      </c>
      <c r="AE131" s="168">
        <v>29700</v>
      </c>
      <c r="AF131" s="168">
        <v>33420</v>
      </c>
      <c r="AG131" s="168">
        <v>37080</v>
      </c>
      <c r="AH131" s="168">
        <v>40080</v>
      </c>
      <c r="AI131" s="168">
        <v>43020</v>
      </c>
      <c r="AJ131" s="168">
        <v>46020</v>
      </c>
      <c r="AK131" s="168">
        <v>48960</v>
      </c>
      <c r="AL131" s="163" t="s">
        <v>652</v>
      </c>
      <c r="AM131" s="163" t="s">
        <v>652</v>
      </c>
      <c r="AN131" s="163" t="s">
        <v>288</v>
      </c>
      <c r="AO131" s="163">
        <v>0</v>
      </c>
      <c r="AP131" s="163" t="s">
        <v>653</v>
      </c>
      <c r="AQ131" s="163" t="s">
        <v>290</v>
      </c>
      <c r="AR131" s="163">
        <v>255</v>
      </c>
      <c r="AS131" s="163" t="s">
        <v>653</v>
      </c>
    </row>
    <row r="132" spans="1:45">
      <c r="A132" s="184" t="str">
        <f t="shared" si="1"/>
        <v>1/18/2013 - 12/17/2013Kaufman</v>
      </c>
      <c r="B132" s="163" t="s">
        <v>655</v>
      </c>
      <c r="C132" s="162" t="s">
        <v>47</v>
      </c>
      <c r="D132" s="168">
        <v>67500</v>
      </c>
      <c r="E132" s="168">
        <v>23650</v>
      </c>
      <c r="F132" s="168">
        <v>27000</v>
      </c>
      <c r="G132" s="168">
        <v>30400</v>
      </c>
      <c r="H132" s="168">
        <v>33750</v>
      </c>
      <c r="I132" s="168">
        <v>36450</v>
      </c>
      <c r="J132" s="168">
        <v>39150</v>
      </c>
      <c r="K132" s="168">
        <v>41850</v>
      </c>
      <c r="L132" s="168">
        <v>44550</v>
      </c>
      <c r="M132" s="168">
        <v>28380</v>
      </c>
      <c r="N132" s="168">
        <v>32400</v>
      </c>
      <c r="O132" s="168">
        <v>36480</v>
      </c>
      <c r="P132" s="168">
        <v>40500</v>
      </c>
      <c r="Q132" s="168">
        <v>43740</v>
      </c>
      <c r="R132" s="168">
        <v>46980</v>
      </c>
      <c r="S132" s="168">
        <v>50220</v>
      </c>
      <c r="T132" s="168">
        <v>53460</v>
      </c>
      <c r="U132" s="168" t="s">
        <v>286</v>
      </c>
      <c r="V132" s="168">
        <v>25200</v>
      </c>
      <c r="W132" s="168">
        <v>28800</v>
      </c>
      <c r="X132" s="168">
        <v>32400</v>
      </c>
      <c r="Y132" s="168">
        <v>35950</v>
      </c>
      <c r="Z132" s="168">
        <v>38850</v>
      </c>
      <c r="AA132" s="168">
        <v>41750</v>
      </c>
      <c r="AB132" s="168">
        <v>44600</v>
      </c>
      <c r="AC132" s="168">
        <v>47500</v>
      </c>
      <c r="AD132" s="168">
        <v>30240</v>
      </c>
      <c r="AE132" s="168">
        <v>34560</v>
      </c>
      <c r="AF132" s="168">
        <v>38880</v>
      </c>
      <c r="AG132" s="168">
        <v>43140</v>
      </c>
      <c r="AH132" s="168">
        <v>46620</v>
      </c>
      <c r="AI132" s="168">
        <v>50100</v>
      </c>
      <c r="AJ132" s="168">
        <v>53520</v>
      </c>
      <c r="AK132" s="168">
        <v>57000</v>
      </c>
      <c r="AL132" s="163" t="s">
        <v>654</v>
      </c>
      <c r="AM132" s="163" t="s">
        <v>654</v>
      </c>
      <c r="AN132" s="163" t="s">
        <v>288</v>
      </c>
      <c r="AO132" s="163">
        <v>1</v>
      </c>
      <c r="AP132" s="163" t="s">
        <v>655</v>
      </c>
      <c r="AQ132" s="163" t="s">
        <v>290</v>
      </c>
      <c r="AR132" s="163">
        <v>257</v>
      </c>
      <c r="AS132" s="163" t="s">
        <v>655</v>
      </c>
    </row>
    <row r="133" spans="1:45">
      <c r="A133" s="184" t="str">
        <f t="shared" ref="A133:A196" si="2">CONCATENATE($B$2,C133)</f>
        <v>1/18/2013 - 12/17/2013Kendall</v>
      </c>
      <c r="B133" s="163" t="s">
        <v>658</v>
      </c>
      <c r="C133" s="162" t="s">
        <v>184</v>
      </c>
      <c r="D133" s="168">
        <v>85900</v>
      </c>
      <c r="E133" s="168">
        <v>30100</v>
      </c>
      <c r="F133" s="168">
        <v>34400</v>
      </c>
      <c r="G133" s="168">
        <v>38700</v>
      </c>
      <c r="H133" s="168">
        <v>42950</v>
      </c>
      <c r="I133" s="168">
        <v>46400</v>
      </c>
      <c r="J133" s="168">
        <v>49850</v>
      </c>
      <c r="K133" s="168">
        <v>53300</v>
      </c>
      <c r="L133" s="168">
        <v>56700</v>
      </c>
      <c r="M133" s="168">
        <v>36120</v>
      </c>
      <c r="N133" s="168">
        <v>41280</v>
      </c>
      <c r="O133" s="168">
        <v>46440</v>
      </c>
      <c r="P133" s="168">
        <v>51540</v>
      </c>
      <c r="Q133" s="168">
        <v>55680</v>
      </c>
      <c r="R133" s="168">
        <v>59820</v>
      </c>
      <c r="S133" s="168">
        <v>63960</v>
      </c>
      <c r="T133" s="168">
        <v>68040</v>
      </c>
      <c r="U133" s="168" t="s">
        <v>286</v>
      </c>
      <c r="V133" s="168">
        <v>30400</v>
      </c>
      <c r="W133" s="168">
        <v>34750</v>
      </c>
      <c r="X133" s="168">
        <v>39100</v>
      </c>
      <c r="Y133" s="168">
        <v>43400</v>
      </c>
      <c r="Z133" s="168">
        <v>46900</v>
      </c>
      <c r="AA133" s="168">
        <v>50350</v>
      </c>
      <c r="AB133" s="168">
        <v>53850</v>
      </c>
      <c r="AC133" s="168">
        <v>57300</v>
      </c>
      <c r="AD133" s="168">
        <v>36480</v>
      </c>
      <c r="AE133" s="168">
        <v>41700</v>
      </c>
      <c r="AF133" s="168">
        <v>46920</v>
      </c>
      <c r="AG133" s="168">
        <v>52080</v>
      </c>
      <c r="AH133" s="168">
        <v>56280</v>
      </c>
      <c r="AI133" s="168">
        <v>60420</v>
      </c>
      <c r="AJ133" s="168">
        <v>64620</v>
      </c>
      <c r="AK133" s="168">
        <v>68760</v>
      </c>
      <c r="AL133" s="163" t="s">
        <v>657</v>
      </c>
      <c r="AM133" s="163" t="s">
        <v>657</v>
      </c>
      <c r="AN133" s="163" t="s">
        <v>288</v>
      </c>
      <c r="AO133" s="163">
        <v>1</v>
      </c>
      <c r="AP133" s="163" t="s">
        <v>658</v>
      </c>
      <c r="AQ133" s="163" t="s">
        <v>290</v>
      </c>
      <c r="AR133" s="163">
        <v>259</v>
      </c>
      <c r="AS133" s="163" t="s">
        <v>658</v>
      </c>
    </row>
    <row r="134" spans="1:45">
      <c r="A134" s="184" t="str">
        <f t="shared" si="2"/>
        <v>1/18/2013 - 12/17/2013Kenedy</v>
      </c>
      <c r="B134" s="163" t="s">
        <v>661</v>
      </c>
      <c r="C134" s="162" t="s">
        <v>185</v>
      </c>
      <c r="D134" s="168">
        <v>59900</v>
      </c>
      <c r="E134" s="168">
        <v>18100</v>
      </c>
      <c r="F134" s="168">
        <v>20700</v>
      </c>
      <c r="G134" s="168">
        <v>23300</v>
      </c>
      <c r="H134" s="168">
        <v>25850</v>
      </c>
      <c r="I134" s="168">
        <v>27950</v>
      </c>
      <c r="J134" s="168">
        <v>30000</v>
      </c>
      <c r="K134" s="168">
        <v>32100</v>
      </c>
      <c r="L134" s="168">
        <v>34150</v>
      </c>
      <c r="M134" s="168">
        <v>21720</v>
      </c>
      <c r="N134" s="168">
        <v>24840</v>
      </c>
      <c r="O134" s="168">
        <v>27960</v>
      </c>
      <c r="P134" s="168">
        <v>31020</v>
      </c>
      <c r="Q134" s="168">
        <v>33540</v>
      </c>
      <c r="R134" s="168">
        <v>36000</v>
      </c>
      <c r="S134" s="168">
        <v>38520</v>
      </c>
      <c r="T134" s="168">
        <v>40980</v>
      </c>
      <c r="U134" s="168" t="s">
        <v>286</v>
      </c>
      <c r="V134" s="168">
        <v>28400</v>
      </c>
      <c r="W134" s="168">
        <v>32450</v>
      </c>
      <c r="X134" s="168">
        <v>36500</v>
      </c>
      <c r="Y134" s="168">
        <v>40550</v>
      </c>
      <c r="Z134" s="168">
        <v>43800</v>
      </c>
      <c r="AA134" s="168">
        <v>47050</v>
      </c>
      <c r="AB134" s="168">
        <v>50300</v>
      </c>
      <c r="AC134" s="168">
        <v>53550</v>
      </c>
      <c r="AD134" s="168">
        <v>34080</v>
      </c>
      <c r="AE134" s="168">
        <v>38940</v>
      </c>
      <c r="AF134" s="168">
        <v>43800</v>
      </c>
      <c r="AG134" s="168">
        <v>48660</v>
      </c>
      <c r="AH134" s="168">
        <v>52560</v>
      </c>
      <c r="AI134" s="168">
        <v>56460</v>
      </c>
      <c r="AJ134" s="168">
        <v>60360</v>
      </c>
      <c r="AK134" s="168">
        <v>64260</v>
      </c>
      <c r="AL134" s="163" t="s">
        <v>660</v>
      </c>
      <c r="AM134" s="163" t="s">
        <v>660</v>
      </c>
      <c r="AN134" s="163" t="s">
        <v>288</v>
      </c>
      <c r="AO134" s="163">
        <v>0</v>
      </c>
      <c r="AP134" s="163" t="s">
        <v>661</v>
      </c>
      <c r="AQ134" s="163" t="s">
        <v>290</v>
      </c>
      <c r="AR134" s="163">
        <v>261</v>
      </c>
      <c r="AS134" s="163" t="s">
        <v>661</v>
      </c>
    </row>
    <row r="135" spans="1:45">
      <c r="A135" s="184" t="str">
        <f t="shared" si="2"/>
        <v>1/18/2013 - 12/17/2013Kent</v>
      </c>
      <c r="B135" s="163" t="s">
        <v>664</v>
      </c>
      <c r="C135" s="162" t="s">
        <v>186</v>
      </c>
      <c r="D135" s="168">
        <v>57400</v>
      </c>
      <c r="E135" s="168">
        <v>18100</v>
      </c>
      <c r="F135" s="168">
        <v>20700</v>
      </c>
      <c r="G135" s="168">
        <v>23300</v>
      </c>
      <c r="H135" s="168">
        <v>25850</v>
      </c>
      <c r="I135" s="168">
        <v>27950</v>
      </c>
      <c r="J135" s="168">
        <v>30000</v>
      </c>
      <c r="K135" s="168">
        <v>32100</v>
      </c>
      <c r="L135" s="168">
        <v>34150</v>
      </c>
      <c r="M135" s="168">
        <v>21720</v>
      </c>
      <c r="N135" s="168">
        <v>24840</v>
      </c>
      <c r="O135" s="168">
        <v>27960</v>
      </c>
      <c r="P135" s="168">
        <v>31020</v>
      </c>
      <c r="Q135" s="168">
        <v>33540</v>
      </c>
      <c r="R135" s="168">
        <v>36000</v>
      </c>
      <c r="S135" s="168">
        <v>38520</v>
      </c>
      <c r="T135" s="168">
        <v>40980</v>
      </c>
      <c r="U135" s="168" t="s">
        <v>286</v>
      </c>
      <c r="V135" s="168">
        <v>21000</v>
      </c>
      <c r="W135" s="168">
        <v>24000</v>
      </c>
      <c r="X135" s="168">
        <v>27000</v>
      </c>
      <c r="Y135" s="168">
        <v>30000</v>
      </c>
      <c r="Z135" s="168">
        <v>32400</v>
      </c>
      <c r="AA135" s="168">
        <v>34800</v>
      </c>
      <c r="AB135" s="168">
        <v>37200</v>
      </c>
      <c r="AC135" s="168">
        <v>39600</v>
      </c>
      <c r="AD135" s="168">
        <v>25200</v>
      </c>
      <c r="AE135" s="168">
        <v>28800</v>
      </c>
      <c r="AF135" s="168">
        <v>32400</v>
      </c>
      <c r="AG135" s="168">
        <v>36000</v>
      </c>
      <c r="AH135" s="168">
        <v>38880</v>
      </c>
      <c r="AI135" s="168">
        <v>41760</v>
      </c>
      <c r="AJ135" s="168">
        <v>44640</v>
      </c>
      <c r="AK135" s="168">
        <v>47520</v>
      </c>
      <c r="AL135" s="163" t="s">
        <v>663</v>
      </c>
      <c r="AM135" s="163" t="s">
        <v>663</v>
      </c>
      <c r="AN135" s="163" t="s">
        <v>288</v>
      </c>
      <c r="AO135" s="163">
        <v>0</v>
      </c>
      <c r="AP135" s="163" t="s">
        <v>664</v>
      </c>
      <c r="AQ135" s="163" t="s">
        <v>290</v>
      </c>
      <c r="AR135" s="163">
        <v>263</v>
      </c>
      <c r="AS135" s="163" t="s">
        <v>664</v>
      </c>
    </row>
    <row r="136" spans="1:45">
      <c r="A136" s="184" t="str">
        <f t="shared" si="2"/>
        <v>1/18/2013 - 12/17/2013Kerr</v>
      </c>
      <c r="B136" s="163" t="s">
        <v>667</v>
      </c>
      <c r="C136" s="162" t="s">
        <v>187</v>
      </c>
      <c r="D136" s="168">
        <v>55900</v>
      </c>
      <c r="E136" s="168">
        <v>19600</v>
      </c>
      <c r="F136" s="168">
        <v>22400</v>
      </c>
      <c r="G136" s="168">
        <v>25200</v>
      </c>
      <c r="H136" s="168">
        <v>27950</v>
      </c>
      <c r="I136" s="168">
        <v>30200</v>
      </c>
      <c r="J136" s="168">
        <v>32450</v>
      </c>
      <c r="K136" s="168">
        <v>34700</v>
      </c>
      <c r="L136" s="168">
        <v>36900</v>
      </c>
      <c r="M136" s="168">
        <v>23520</v>
      </c>
      <c r="N136" s="168">
        <v>26880</v>
      </c>
      <c r="O136" s="168">
        <v>30240</v>
      </c>
      <c r="P136" s="168">
        <v>33540</v>
      </c>
      <c r="Q136" s="168">
        <v>36240</v>
      </c>
      <c r="R136" s="168">
        <v>38940</v>
      </c>
      <c r="S136" s="168">
        <v>41640</v>
      </c>
      <c r="T136" s="168">
        <v>44280</v>
      </c>
      <c r="U136" s="168" t="s">
        <v>301</v>
      </c>
      <c r="V136" s="59"/>
      <c r="W136" s="59"/>
      <c r="X136" s="59"/>
      <c r="Y136" s="59"/>
      <c r="Z136" s="59"/>
      <c r="AA136" s="59"/>
      <c r="AB136" s="59"/>
      <c r="AC136" s="59"/>
      <c r="AD136" s="59"/>
      <c r="AE136" s="59"/>
      <c r="AF136" s="59"/>
      <c r="AG136" s="59"/>
      <c r="AH136" s="59"/>
      <c r="AI136" s="59"/>
      <c r="AJ136" s="59"/>
      <c r="AK136" s="59"/>
      <c r="AL136" s="163" t="s">
        <v>666</v>
      </c>
      <c r="AM136" s="163" t="s">
        <v>666</v>
      </c>
      <c r="AN136" s="163" t="s">
        <v>288</v>
      </c>
      <c r="AO136" s="163">
        <v>0</v>
      </c>
      <c r="AP136" s="163" t="s">
        <v>667</v>
      </c>
      <c r="AQ136" s="163" t="s">
        <v>290</v>
      </c>
      <c r="AR136" s="163">
        <v>265</v>
      </c>
      <c r="AS136" s="163" t="s">
        <v>667</v>
      </c>
    </row>
    <row r="137" spans="1:45">
      <c r="A137" s="184" t="str">
        <f t="shared" si="2"/>
        <v>1/18/2013 - 12/17/2013Kimble</v>
      </c>
      <c r="B137" s="163" t="s">
        <v>670</v>
      </c>
      <c r="C137" s="162" t="s">
        <v>188</v>
      </c>
      <c r="D137" s="168">
        <v>55500</v>
      </c>
      <c r="E137" s="168">
        <v>18800</v>
      </c>
      <c r="F137" s="168">
        <v>21500</v>
      </c>
      <c r="G137" s="168">
        <v>24200</v>
      </c>
      <c r="H137" s="168">
        <v>26850</v>
      </c>
      <c r="I137" s="168">
        <v>29000</v>
      </c>
      <c r="J137" s="168">
        <v>31150</v>
      </c>
      <c r="K137" s="168">
        <v>33300</v>
      </c>
      <c r="L137" s="168">
        <v>35450</v>
      </c>
      <c r="M137" s="168">
        <v>22560</v>
      </c>
      <c r="N137" s="168">
        <v>25800</v>
      </c>
      <c r="O137" s="168">
        <v>29040</v>
      </c>
      <c r="P137" s="168">
        <v>32220</v>
      </c>
      <c r="Q137" s="168">
        <v>34800</v>
      </c>
      <c r="R137" s="168">
        <v>37380</v>
      </c>
      <c r="S137" s="168">
        <v>39960</v>
      </c>
      <c r="T137" s="168">
        <v>42540</v>
      </c>
      <c r="U137" s="168" t="s">
        <v>286</v>
      </c>
      <c r="V137" s="168">
        <v>21500</v>
      </c>
      <c r="W137" s="168">
        <v>24550</v>
      </c>
      <c r="X137" s="168">
        <v>27600</v>
      </c>
      <c r="Y137" s="168">
        <v>30650</v>
      </c>
      <c r="Z137" s="168">
        <v>33150</v>
      </c>
      <c r="AA137" s="168">
        <v>35600</v>
      </c>
      <c r="AB137" s="168">
        <v>38050</v>
      </c>
      <c r="AC137" s="168">
        <v>40500</v>
      </c>
      <c r="AD137" s="168">
        <v>25800</v>
      </c>
      <c r="AE137" s="168">
        <v>29460</v>
      </c>
      <c r="AF137" s="168">
        <v>33120</v>
      </c>
      <c r="AG137" s="168">
        <v>36780</v>
      </c>
      <c r="AH137" s="168">
        <v>39780</v>
      </c>
      <c r="AI137" s="168">
        <v>42720</v>
      </c>
      <c r="AJ137" s="168">
        <v>45660</v>
      </c>
      <c r="AK137" s="168">
        <v>48600</v>
      </c>
      <c r="AL137" s="163" t="s">
        <v>669</v>
      </c>
      <c r="AM137" s="163" t="s">
        <v>669</v>
      </c>
      <c r="AN137" s="163" t="s">
        <v>288</v>
      </c>
      <c r="AO137" s="163">
        <v>0</v>
      </c>
      <c r="AP137" s="163" t="s">
        <v>670</v>
      </c>
      <c r="AQ137" s="163" t="s">
        <v>290</v>
      </c>
      <c r="AR137" s="163">
        <v>267</v>
      </c>
      <c r="AS137" s="163" t="s">
        <v>670</v>
      </c>
    </row>
    <row r="138" spans="1:45">
      <c r="A138" s="184" t="str">
        <f t="shared" si="2"/>
        <v>1/18/2013 - 12/17/2013King</v>
      </c>
      <c r="B138" s="163" t="s">
        <v>673</v>
      </c>
      <c r="C138" s="162" t="s">
        <v>189</v>
      </c>
      <c r="D138" s="168">
        <v>85600</v>
      </c>
      <c r="E138" s="168">
        <v>18900</v>
      </c>
      <c r="F138" s="168">
        <v>21600</v>
      </c>
      <c r="G138" s="168">
        <v>24300</v>
      </c>
      <c r="H138" s="168">
        <v>26950</v>
      </c>
      <c r="I138" s="168">
        <v>29150</v>
      </c>
      <c r="J138" s="168">
        <v>31300</v>
      </c>
      <c r="K138" s="168">
        <v>33450</v>
      </c>
      <c r="L138" s="168">
        <v>35600</v>
      </c>
      <c r="M138" s="168">
        <v>22680</v>
      </c>
      <c r="N138" s="168">
        <v>25920</v>
      </c>
      <c r="O138" s="168">
        <v>29160</v>
      </c>
      <c r="P138" s="168">
        <v>32340</v>
      </c>
      <c r="Q138" s="168">
        <v>34980</v>
      </c>
      <c r="R138" s="168">
        <v>37560</v>
      </c>
      <c r="S138" s="168">
        <v>40140</v>
      </c>
      <c r="T138" s="168">
        <v>42720</v>
      </c>
      <c r="U138" s="168" t="s">
        <v>286</v>
      </c>
      <c r="V138" s="168">
        <v>33650</v>
      </c>
      <c r="W138" s="168">
        <v>38450</v>
      </c>
      <c r="X138" s="168">
        <v>43250</v>
      </c>
      <c r="Y138" s="168">
        <v>48050</v>
      </c>
      <c r="Z138" s="168">
        <v>51900</v>
      </c>
      <c r="AA138" s="168">
        <v>55750</v>
      </c>
      <c r="AB138" s="168">
        <v>59600</v>
      </c>
      <c r="AC138" s="168">
        <v>63450</v>
      </c>
      <c r="AD138" s="168">
        <v>40380</v>
      </c>
      <c r="AE138" s="168">
        <v>46140</v>
      </c>
      <c r="AF138" s="168">
        <v>51900</v>
      </c>
      <c r="AG138" s="168">
        <v>57660</v>
      </c>
      <c r="AH138" s="168">
        <v>62280</v>
      </c>
      <c r="AI138" s="168">
        <v>66900</v>
      </c>
      <c r="AJ138" s="168">
        <v>71520</v>
      </c>
      <c r="AK138" s="168">
        <v>76140</v>
      </c>
      <c r="AL138" s="163" t="s">
        <v>672</v>
      </c>
      <c r="AM138" s="163" t="s">
        <v>672</v>
      </c>
      <c r="AN138" s="163" t="s">
        <v>288</v>
      </c>
      <c r="AO138" s="163">
        <v>0</v>
      </c>
      <c r="AP138" s="163" t="s">
        <v>673</v>
      </c>
      <c r="AQ138" s="163" t="s">
        <v>290</v>
      </c>
      <c r="AR138" s="163">
        <v>269</v>
      </c>
      <c r="AS138" s="163" t="s">
        <v>673</v>
      </c>
    </row>
    <row r="139" spans="1:45">
      <c r="A139" s="184" t="str">
        <f t="shared" si="2"/>
        <v>1/18/2013 - 12/17/2013Kinney</v>
      </c>
      <c r="B139" s="163" t="s">
        <v>676</v>
      </c>
      <c r="C139" s="162" t="s">
        <v>190</v>
      </c>
      <c r="D139" s="168">
        <v>32800</v>
      </c>
      <c r="E139" s="168">
        <v>17700</v>
      </c>
      <c r="F139" s="168">
        <v>20200</v>
      </c>
      <c r="G139" s="168">
        <v>22750</v>
      </c>
      <c r="H139" s="168">
        <v>25250</v>
      </c>
      <c r="I139" s="168">
        <v>27300</v>
      </c>
      <c r="J139" s="168">
        <v>29300</v>
      </c>
      <c r="K139" s="168">
        <v>31350</v>
      </c>
      <c r="L139" s="168">
        <v>33350</v>
      </c>
      <c r="M139" s="168">
        <v>21240</v>
      </c>
      <c r="N139" s="168">
        <v>24240</v>
      </c>
      <c r="O139" s="168">
        <v>27300</v>
      </c>
      <c r="P139" s="168">
        <v>30300</v>
      </c>
      <c r="Q139" s="168">
        <v>32760</v>
      </c>
      <c r="R139" s="168">
        <v>35160</v>
      </c>
      <c r="S139" s="168">
        <v>37620</v>
      </c>
      <c r="T139" s="168">
        <v>40020</v>
      </c>
      <c r="U139" s="168" t="s">
        <v>301</v>
      </c>
      <c r="V139" s="59"/>
      <c r="W139" s="59"/>
      <c r="X139" s="59"/>
      <c r="Y139" s="59"/>
      <c r="Z139" s="59"/>
      <c r="AA139" s="59"/>
      <c r="AB139" s="59"/>
      <c r="AC139" s="59"/>
      <c r="AD139" s="59"/>
      <c r="AE139" s="59"/>
      <c r="AF139" s="59"/>
      <c r="AG139" s="59"/>
      <c r="AH139" s="59"/>
      <c r="AI139" s="59"/>
      <c r="AJ139" s="59"/>
      <c r="AK139" s="59"/>
      <c r="AL139" s="163" t="s">
        <v>675</v>
      </c>
      <c r="AM139" s="163" t="s">
        <v>675</v>
      </c>
      <c r="AN139" s="163" t="s">
        <v>288</v>
      </c>
      <c r="AO139" s="163">
        <v>0</v>
      </c>
      <c r="AP139" s="163" t="s">
        <v>676</v>
      </c>
      <c r="AQ139" s="163" t="s">
        <v>290</v>
      </c>
      <c r="AR139" s="163">
        <v>271</v>
      </c>
      <c r="AS139" s="163" t="s">
        <v>676</v>
      </c>
    </row>
    <row r="140" spans="1:45">
      <c r="A140" s="184" t="str">
        <f t="shared" si="2"/>
        <v>1/18/2013 - 12/17/2013Kleberg</v>
      </c>
      <c r="B140" s="163" t="s">
        <v>679</v>
      </c>
      <c r="C140" s="162" t="s">
        <v>192</v>
      </c>
      <c r="D140" s="168">
        <v>49700</v>
      </c>
      <c r="E140" s="168">
        <v>17700</v>
      </c>
      <c r="F140" s="168">
        <v>20200</v>
      </c>
      <c r="G140" s="168">
        <v>22750</v>
      </c>
      <c r="H140" s="168">
        <v>25250</v>
      </c>
      <c r="I140" s="168">
        <v>27300</v>
      </c>
      <c r="J140" s="168">
        <v>29300</v>
      </c>
      <c r="K140" s="168">
        <v>31350</v>
      </c>
      <c r="L140" s="168">
        <v>33350</v>
      </c>
      <c r="M140" s="168">
        <v>21240</v>
      </c>
      <c r="N140" s="168">
        <v>24240</v>
      </c>
      <c r="O140" s="168">
        <v>27300</v>
      </c>
      <c r="P140" s="168">
        <v>30300</v>
      </c>
      <c r="Q140" s="168">
        <v>32760</v>
      </c>
      <c r="R140" s="168">
        <v>35160</v>
      </c>
      <c r="S140" s="168">
        <v>37620</v>
      </c>
      <c r="T140" s="168">
        <v>40020</v>
      </c>
      <c r="U140" s="168" t="s">
        <v>286</v>
      </c>
      <c r="V140" s="168">
        <v>19050</v>
      </c>
      <c r="W140" s="168">
        <v>21750</v>
      </c>
      <c r="X140" s="168">
        <v>24450</v>
      </c>
      <c r="Y140" s="168">
        <v>27150</v>
      </c>
      <c r="Z140" s="168">
        <v>29350</v>
      </c>
      <c r="AA140" s="168">
        <v>31500</v>
      </c>
      <c r="AB140" s="168">
        <v>33700</v>
      </c>
      <c r="AC140" s="168">
        <v>35850</v>
      </c>
      <c r="AD140" s="168">
        <v>22860</v>
      </c>
      <c r="AE140" s="168">
        <v>26100</v>
      </c>
      <c r="AF140" s="168">
        <v>29340</v>
      </c>
      <c r="AG140" s="168">
        <v>32580</v>
      </c>
      <c r="AH140" s="168">
        <v>35220</v>
      </c>
      <c r="AI140" s="168">
        <v>37800</v>
      </c>
      <c r="AJ140" s="168">
        <v>40440</v>
      </c>
      <c r="AK140" s="168">
        <v>43020</v>
      </c>
      <c r="AL140" s="163" t="s">
        <v>678</v>
      </c>
      <c r="AM140" s="163" t="s">
        <v>678</v>
      </c>
      <c r="AN140" s="163" t="s">
        <v>288</v>
      </c>
      <c r="AO140" s="163">
        <v>0</v>
      </c>
      <c r="AP140" s="163" t="s">
        <v>679</v>
      </c>
      <c r="AQ140" s="163" t="s">
        <v>290</v>
      </c>
      <c r="AR140" s="163">
        <v>273</v>
      </c>
      <c r="AS140" s="163" t="s">
        <v>679</v>
      </c>
    </row>
    <row r="141" spans="1:45">
      <c r="A141" s="184" t="str">
        <f t="shared" si="2"/>
        <v>1/18/2013 - 12/17/2013Knox</v>
      </c>
      <c r="B141" s="163" t="s">
        <v>682</v>
      </c>
      <c r="C141" s="162" t="s">
        <v>193</v>
      </c>
      <c r="D141" s="168">
        <v>50300</v>
      </c>
      <c r="E141" s="168">
        <v>17700</v>
      </c>
      <c r="F141" s="168">
        <v>20200</v>
      </c>
      <c r="G141" s="168">
        <v>22750</v>
      </c>
      <c r="H141" s="168">
        <v>25250</v>
      </c>
      <c r="I141" s="168">
        <v>27300</v>
      </c>
      <c r="J141" s="168">
        <v>29300</v>
      </c>
      <c r="K141" s="168">
        <v>31350</v>
      </c>
      <c r="L141" s="168">
        <v>33350</v>
      </c>
      <c r="M141" s="168">
        <v>21240</v>
      </c>
      <c r="N141" s="168">
        <v>24240</v>
      </c>
      <c r="O141" s="168">
        <v>27300</v>
      </c>
      <c r="P141" s="168">
        <v>30300</v>
      </c>
      <c r="Q141" s="168">
        <v>32760</v>
      </c>
      <c r="R141" s="168">
        <v>35160</v>
      </c>
      <c r="S141" s="168">
        <v>37620</v>
      </c>
      <c r="T141" s="168">
        <v>40020</v>
      </c>
      <c r="U141" s="168" t="s">
        <v>286</v>
      </c>
      <c r="V141" s="168">
        <v>20400</v>
      </c>
      <c r="W141" s="168">
        <v>23300</v>
      </c>
      <c r="X141" s="168">
        <v>26200</v>
      </c>
      <c r="Y141" s="168">
        <v>29100</v>
      </c>
      <c r="Z141" s="168">
        <v>31450</v>
      </c>
      <c r="AA141" s="168">
        <v>33800</v>
      </c>
      <c r="AB141" s="168">
        <v>36100</v>
      </c>
      <c r="AC141" s="168">
        <v>38450</v>
      </c>
      <c r="AD141" s="168">
        <v>24480</v>
      </c>
      <c r="AE141" s="168">
        <v>27960</v>
      </c>
      <c r="AF141" s="168">
        <v>31440</v>
      </c>
      <c r="AG141" s="168">
        <v>34920</v>
      </c>
      <c r="AH141" s="168">
        <v>37740</v>
      </c>
      <c r="AI141" s="168">
        <v>40560</v>
      </c>
      <c r="AJ141" s="168">
        <v>43320</v>
      </c>
      <c r="AK141" s="168">
        <v>46140</v>
      </c>
      <c r="AL141" s="163" t="s">
        <v>681</v>
      </c>
      <c r="AM141" s="163" t="s">
        <v>681</v>
      </c>
      <c r="AN141" s="163" t="s">
        <v>288</v>
      </c>
      <c r="AO141" s="163">
        <v>0</v>
      </c>
      <c r="AP141" s="163" t="s">
        <v>682</v>
      </c>
      <c r="AQ141" s="163" t="s">
        <v>290</v>
      </c>
      <c r="AR141" s="163">
        <v>275</v>
      </c>
      <c r="AS141" s="163" t="s">
        <v>682</v>
      </c>
    </row>
    <row r="142" spans="1:45">
      <c r="A142" s="184" t="str">
        <f t="shared" si="2"/>
        <v>1/18/2013 - 12/17/2013Lamar</v>
      </c>
      <c r="B142" s="163" t="s">
        <v>685</v>
      </c>
      <c r="C142" s="162" t="s">
        <v>196</v>
      </c>
      <c r="D142" s="168">
        <v>52400</v>
      </c>
      <c r="E142" s="168">
        <v>18200</v>
      </c>
      <c r="F142" s="168">
        <v>20800</v>
      </c>
      <c r="G142" s="168">
        <v>23400</v>
      </c>
      <c r="H142" s="168">
        <v>25950</v>
      </c>
      <c r="I142" s="168">
        <v>28050</v>
      </c>
      <c r="J142" s="168">
        <v>30150</v>
      </c>
      <c r="K142" s="168">
        <v>32200</v>
      </c>
      <c r="L142" s="168">
        <v>34300</v>
      </c>
      <c r="M142" s="168">
        <v>21840</v>
      </c>
      <c r="N142" s="168">
        <v>24960</v>
      </c>
      <c r="O142" s="168">
        <v>28080</v>
      </c>
      <c r="P142" s="168">
        <v>31140</v>
      </c>
      <c r="Q142" s="168">
        <v>33660</v>
      </c>
      <c r="R142" s="168">
        <v>36180</v>
      </c>
      <c r="S142" s="168">
        <v>38640</v>
      </c>
      <c r="T142" s="168">
        <v>41160</v>
      </c>
      <c r="U142" s="168" t="s">
        <v>286</v>
      </c>
      <c r="V142" s="168">
        <v>18350</v>
      </c>
      <c r="W142" s="168">
        <v>21000</v>
      </c>
      <c r="X142" s="168">
        <v>23600</v>
      </c>
      <c r="Y142" s="168">
        <v>26200</v>
      </c>
      <c r="Z142" s="168">
        <v>28300</v>
      </c>
      <c r="AA142" s="168">
        <v>30400</v>
      </c>
      <c r="AB142" s="168">
        <v>32500</v>
      </c>
      <c r="AC142" s="168">
        <v>34600</v>
      </c>
      <c r="AD142" s="168">
        <v>22020</v>
      </c>
      <c r="AE142" s="168">
        <v>25200</v>
      </c>
      <c r="AF142" s="168">
        <v>28320</v>
      </c>
      <c r="AG142" s="168">
        <v>31440</v>
      </c>
      <c r="AH142" s="168">
        <v>33960</v>
      </c>
      <c r="AI142" s="168">
        <v>36480</v>
      </c>
      <c r="AJ142" s="168">
        <v>39000</v>
      </c>
      <c r="AK142" s="168">
        <v>41520</v>
      </c>
      <c r="AL142" s="163" t="s">
        <v>684</v>
      </c>
      <c r="AM142" s="163" t="s">
        <v>684</v>
      </c>
      <c r="AN142" s="163" t="s">
        <v>288</v>
      </c>
      <c r="AO142" s="163">
        <v>0</v>
      </c>
      <c r="AP142" s="163" t="s">
        <v>685</v>
      </c>
      <c r="AQ142" s="163" t="s">
        <v>290</v>
      </c>
      <c r="AR142" s="163">
        <v>277</v>
      </c>
      <c r="AS142" s="163" t="s">
        <v>685</v>
      </c>
    </row>
    <row r="143" spans="1:45">
      <c r="A143" s="184" t="str">
        <f t="shared" si="2"/>
        <v>1/18/2013 - 12/17/2013Lamb</v>
      </c>
      <c r="B143" s="163" t="s">
        <v>688</v>
      </c>
      <c r="C143" s="162" t="s">
        <v>197</v>
      </c>
      <c r="D143" s="168">
        <v>42500</v>
      </c>
      <c r="E143" s="168">
        <v>17700</v>
      </c>
      <c r="F143" s="168">
        <v>20200</v>
      </c>
      <c r="G143" s="168">
        <v>22750</v>
      </c>
      <c r="H143" s="168">
        <v>25250</v>
      </c>
      <c r="I143" s="168">
        <v>27300</v>
      </c>
      <c r="J143" s="168">
        <v>29300</v>
      </c>
      <c r="K143" s="168">
        <v>31350</v>
      </c>
      <c r="L143" s="168">
        <v>33350</v>
      </c>
      <c r="M143" s="168">
        <v>21240</v>
      </c>
      <c r="N143" s="168">
        <v>24240</v>
      </c>
      <c r="O143" s="168">
        <v>27300</v>
      </c>
      <c r="P143" s="168">
        <v>30300</v>
      </c>
      <c r="Q143" s="168">
        <v>32760</v>
      </c>
      <c r="R143" s="168">
        <v>35160</v>
      </c>
      <c r="S143" s="168">
        <v>37620</v>
      </c>
      <c r="T143" s="168">
        <v>40020</v>
      </c>
      <c r="U143" s="168" t="s">
        <v>301</v>
      </c>
      <c r="V143" s="59"/>
      <c r="W143" s="59"/>
      <c r="X143" s="59"/>
      <c r="Y143" s="59"/>
      <c r="Z143" s="59"/>
      <c r="AA143" s="59"/>
      <c r="AB143" s="59"/>
      <c r="AC143" s="59"/>
      <c r="AD143" s="59"/>
      <c r="AE143" s="59"/>
      <c r="AF143" s="59"/>
      <c r="AG143" s="59"/>
      <c r="AH143" s="59"/>
      <c r="AI143" s="59"/>
      <c r="AJ143" s="59"/>
      <c r="AK143" s="59"/>
      <c r="AL143" s="163" t="s">
        <v>687</v>
      </c>
      <c r="AM143" s="163" t="s">
        <v>687</v>
      </c>
      <c r="AN143" s="163" t="s">
        <v>288</v>
      </c>
      <c r="AO143" s="163">
        <v>0</v>
      </c>
      <c r="AP143" s="163" t="s">
        <v>688</v>
      </c>
      <c r="AQ143" s="163" t="s">
        <v>290</v>
      </c>
      <c r="AR143" s="163">
        <v>279</v>
      </c>
      <c r="AS143" s="163" t="s">
        <v>688</v>
      </c>
    </row>
    <row r="144" spans="1:45">
      <c r="A144" s="184" t="str">
        <f t="shared" si="2"/>
        <v>1/18/2013 - 12/17/2013Lampasas</v>
      </c>
      <c r="B144" s="163" t="s">
        <v>691</v>
      </c>
      <c r="C144" s="162" t="s">
        <v>198</v>
      </c>
      <c r="D144" s="168">
        <v>57900</v>
      </c>
      <c r="E144" s="168">
        <v>20200</v>
      </c>
      <c r="F144" s="168">
        <v>23050</v>
      </c>
      <c r="G144" s="168">
        <v>25950</v>
      </c>
      <c r="H144" s="168">
        <v>28800</v>
      </c>
      <c r="I144" s="168">
        <v>31150</v>
      </c>
      <c r="J144" s="168">
        <v>33450</v>
      </c>
      <c r="K144" s="168">
        <v>35750</v>
      </c>
      <c r="L144" s="168">
        <v>38050</v>
      </c>
      <c r="M144" s="168">
        <v>24240</v>
      </c>
      <c r="N144" s="168">
        <v>27660</v>
      </c>
      <c r="O144" s="168">
        <v>31140</v>
      </c>
      <c r="P144" s="168">
        <v>34560</v>
      </c>
      <c r="Q144" s="168">
        <v>37380</v>
      </c>
      <c r="R144" s="168">
        <v>40140</v>
      </c>
      <c r="S144" s="168">
        <v>42900</v>
      </c>
      <c r="T144" s="168">
        <v>45660</v>
      </c>
      <c r="U144" s="168" t="s">
        <v>286</v>
      </c>
      <c r="V144" s="168">
        <v>20300</v>
      </c>
      <c r="W144" s="168">
        <v>23200</v>
      </c>
      <c r="X144" s="168">
        <v>26100</v>
      </c>
      <c r="Y144" s="168">
        <v>28950</v>
      </c>
      <c r="Z144" s="168">
        <v>31300</v>
      </c>
      <c r="AA144" s="168">
        <v>33600</v>
      </c>
      <c r="AB144" s="168">
        <v>35900</v>
      </c>
      <c r="AC144" s="168">
        <v>38250</v>
      </c>
      <c r="AD144" s="168">
        <v>24360</v>
      </c>
      <c r="AE144" s="168">
        <v>27840</v>
      </c>
      <c r="AF144" s="168">
        <v>31320</v>
      </c>
      <c r="AG144" s="168">
        <v>34740</v>
      </c>
      <c r="AH144" s="168">
        <v>37560</v>
      </c>
      <c r="AI144" s="168">
        <v>40320</v>
      </c>
      <c r="AJ144" s="168">
        <v>43080</v>
      </c>
      <c r="AK144" s="168">
        <v>45900</v>
      </c>
      <c r="AL144" s="163" t="s">
        <v>690</v>
      </c>
      <c r="AM144" s="163" t="s">
        <v>690</v>
      </c>
      <c r="AN144" s="163" t="s">
        <v>288</v>
      </c>
      <c r="AO144" s="163">
        <v>1</v>
      </c>
      <c r="AP144" s="163" t="s">
        <v>691</v>
      </c>
      <c r="AQ144" s="163" t="s">
        <v>290</v>
      </c>
      <c r="AR144" s="163">
        <v>281</v>
      </c>
      <c r="AS144" s="163" t="s">
        <v>691</v>
      </c>
    </row>
    <row r="145" spans="1:45">
      <c r="A145" s="184" t="str">
        <f t="shared" si="2"/>
        <v>1/18/2013 - 12/17/2013La Salle</v>
      </c>
      <c r="B145" s="163" t="s">
        <v>694</v>
      </c>
      <c r="C145" s="162" t="s">
        <v>194</v>
      </c>
      <c r="D145" s="168">
        <v>37600</v>
      </c>
      <c r="E145" s="168">
        <v>17700</v>
      </c>
      <c r="F145" s="168">
        <v>20200</v>
      </c>
      <c r="G145" s="168">
        <v>22750</v>
      </c>
      <c r="H145" s="168">
        <v>25250</v>
      </c>
      <c r="I145" s="168">
        <v>27300</v>
      </c>
      <c r="J145" s="168">
        <v>29300</v>
      </c>
      <c r="K145" s="168">
        <v>31350</v>
      </c>
      <c r="L145" s="168">
        <v>33350</v>
      </c>
      <c r="M145" s="168">
        <v>21240</v>
      </c>
      <c r="N145" s="168">
        <v>24240</v>
      </c>
      <c r="O145" s="168">
        <v>27300</v>
      </c>
      <c r="P145" s="168">
        <v>30300</v>
      </c>
      <c r="Q145" s="168">
        <v>32760</v>
      </c>
      <c r="R145" s="168">
        <v>35160</v>
      </c>
      <c r="S145" s="168">
        <v>37620</v>
      </c>
      <c r="T145" s="168">
        <v>40020</v>
      </c>
      <c r="U145" s="168" t="s">
        <v>286</v>
      </c>
      <c r="V145" s="168">
        <v>17850</v>
      </c>
      <c r="W145" s="168">
        <v>20400</v>
      </c>
      <c r="X145" s="168">
        <v>22950</v>
      </c>
      <c r="Y145" s="168">
        <v>25500</v>
      </c>
      <c r="Z145" s="168">
        <v>27550</v>
      </c>
      <c r="AA145" s="168">
        <v>29600</v>
      </c>
      <c r="AB145" s="168">
        <v>31650</v>
      </c>
      <c r="AC145" s="168">
        <v>33700</v>
      </c>
      <c r="AD145" s="168">
        <v>21420</v>
      </c>
      <c r="AE145" s="168">
        <v>24480</v>
      </c>
      <c r="AF145" s="168">
        <v>27540</v>
      </c>
      <c r="AG145" s="168">
        <v>30600</v>
      </c>
      <c r="AH145" s="168">
        <v>33060</v>
      </c>
      <c r="AI145" s="168">
        <v>35520</v>
      </c>
      <c r="AJ145" s="168">
        <v>37980</v>
      </c>
      <c r="AK145" s="168">
        <v>40440</v>
      </c>
      <c r="AL145" s="163" t="s">
        <v>693</v>
      </c>
      <c r="AM145" s="163" t="s">
        <v>693</v>
      </c>
      <c r="AN145" s="163" t="s">
        <v>288</v>
      </c>
      <c r="AO145" s="163">
        <v>0</v>
      </c>
      <c r="AP145" s="163" t="s">
        <v>694</v>
      </c>
      <c r="AQ145" s="163" t="s">
        <v>290</v>
      </c>
      <c r="AR145" s="163">
        <v>283</v>
      </c>
      <c r="AS145" s="163" t="s">
        <v>694</v>
      </c>
    </row>
    <row r="146" spans="1:45">
      <c r="A146" s="184" t="str">
        <f t="shared" si="2"/>
        <v>1/18/2013 - 12/17/2013Lavaca</v>
      </c>
      <c r="B146" s="163" t="s">
        <v>697</v>
      </c>
      <c r="C146" s="162" t="s">
        <v>199</v>
      </c>
      <c r="D146" s="168">
        <v>55700</v>
      </c>
      <c r="E146" s="168">
        <v>18950</v>
      </c>
      <c r="F146" s="168">
        <v>21650</v>
      </c>
      <c r="G146" s="168">
        <v>24350</v>
      </c>
      <c r="H146" s="168">
        <v>27050</v>
      </c>
      <c r="I146" s="168">
        <v>29250</v>
      </c>
      <c r="J146" s="168">
        <v>31400</v>
      </c>
      <c r="K146" s="168">
        <v>33550</v>
      </c>
      <c r="L146" s="168">
        <v>35750</v>
      </c>
      <c r="M146" s="168">
        <v>22740</v>
      </c>
      <c r="N146" s="168">
        <v>25980</v>
      </c>
      <c r="O146" s="168">
        <v>29220</v>
      </c>
      <c r="P146" s="168">
        <v>32460</v>
      </c>
      <c r="Q146" s="168">
        <v>35100</v>
      </c>
      <c r="R146" s="168">
        <v>37680</v>
      </c>
      <c r="S146" s="168">
        <v>40260</v>
      </c>
      <c r="T146" s="168">
        <v>42900</v>
      </c>
      <c r="U146" s="168" t="s">
        <v>286</v>
      </c>
      <c r="V146" s="168">
        <v>19650</v>
      </c>
      <c r="W146" s="168">
        <v>22450</v>
      </c>
      <c r="X146" s="168">
        <v>25250</v>
      </c>
      <c r="Y146" s="168">
        <v>28050</v>
      </c>
      <c r="Z146" s="168">
        <v>30300</v>
      </c>
      <c r="AA146" s="168">
        <v>32550</v>
      </c>
      <c r="AB146" s="168">
        <v>34800</v>
      </c>
      <c r="AC146" s="168">
        <v>37050</v>
      </c>
      <c r="AD146" s="168">
        <v>23580</v>
      </c>
      <c r="AE146" s="168">
        <v>26940</v>
      </c>
      <c r="AF146" s="168">
        <v>30300</v>
      </c>
      <c r="AG146" s="168">
        <v>33660</v>
      </c>
      <c r="AH146" s="168">
        <v>36360</v>
      </c>
      <c r="AI146" s="168">
        <v>39060</v>
      </c>
      <c r="AJ146" s="168">
        <v>41760</v>
      </c>
      <c r="AK146" s="168">
        <v>44460</v>
      </c>
      <c r="AL146" s="163" t="s">
        <v>696</v>
      </c>
      <c r="AM146" s="163" t="s">
        <v>696</v>
      </c>
      <c r="AN146" s="163" t="s">
        <v>288</v>
      </c>
      <c r="AO146" s="163">
        <v>0</v>
      </c>
      <c r="AP146" s="163" t="s">
        <v>697</v>
      </c>
      <c r="AQ146" s="163" t="s">
        <v>290</v>
      </c>
      <c r="AR146" s="163">
        <v>285</v>
      </c>
      <c r="AS146" s="163" t="s">
        <v>697</v>
      </c>
    </row>
    <row r="147" spans="1:45">
      <c r="A147" s="184" t="str">
        <f t="shared" si="2"/>
        <v>1/18/2013 - 12/17/2013Lee</v>
      </c>
      <c r="B147" s="163" t="s">
        <v>700</v>
      </c>
      <c r="C147" s="162" t="s">
        <v>200</v>
      </c>
      <c r="D147" s="168">
        <v>66400</v>
      </c>
      <c r="E147" s="168">
        <v>21700</v>
      </c>
      <c r="F147" s="168">
        <v>24800</v>
      </c>
      <c r="G147" s="168">
        <v>27900</v>
      </c>
      <c r="H147" s="168">
        <v>31000</v>
      </c>
      <c r="I147" s="168">
        <v>33500</v>
      </c>
      <c r="J147" s="168">
        <v>36000</v>
      </c>
      <c r="K147" s="168">
        <v>38450</v>
      </c>
      <c r="L147" s="168">
        <v>40950</v>
      </c>
      <c r="M147" s="168">
        <v>26040</v>
      </c>
      <c r="N147" s="168">
        <v>29760</v>
      </c>
      <c r="O147" s="168">
        <v>33480</v>
      </c>
      <c r="P147" s="168">
        <v>37200</v>
      </c>
      <c r="Q147" s="168">
        <v>40200</v>
      </c>
      <c r="R147" s="168">
        <v>43200</v>
      </c>
      <c r="S147" s="168">
        <v>46140</v>
      </c>
      <c r="T147" s="168">
        <v>49140</v>
      </c>
      <c r="U147" s="168" t="s">
        <v>286</v>
      </c>
      <c r="V147" s="168">
        <v>23250</v>
      </c>
      <c r="W147" s="168">
        <v>26600</v>
      </c>
      <c r="X147" s="168">
        <v>29900</v>
      </c>
      <c r="Y147" s="168">
        <v>33200</v>
      </c>
      <c r="Z147" s="168">
        <v>35900</v>
      </c>
      <c r="AA147" s="168">
        <v>38550</v>
      </c>
      <c r="AB147" s="168">
        <v>41200</v>
      </c>
      <c r="AC147" s="168">
        <v>43850</v>
      </c>
      <c r="AD147" s="168">
        <v>27900</v>
      </c>
      <c r="AE147" s="168">
        <v>31920</v>
      </c>
      <c r="AF147" s="168">
        <v>35880</v>
      </c>
      <c r="AG147" s="168">
        <v>39840</v>
      </c>
      <c r="AH147" s="168">
        <v>43080</v>
      </c>
      <c r="AI147" s="168">
        <v>46260</v>
      </c>
      <c r="AJ147" s="168">
        <v>49440</v>
      </c>
      <c r="AK147" s="168">
        <v>52620</v>
      </c>
      <c r="AL147" s="163" t="s">
        <v>699</v>
      </c>
      <c r="AM147" s="163" t="s">
        <v>699</v>
      </c>
      <c r="AN147" s="163" t="s">
        <v>288</v>
      </c>
      <c r="AO147" s="163">
        <v>0</v>
      </c>
      <c r="AP147" s="163" t="s">
        <v>700</v>
      </c>
      <c r="AQ147" s="163" t="s">
        <v>290</v>
      </c>
      <c r="AR147" s="163">
        <v>287</v>
      </c>
      <c r="AS147" s="163" t="s">
        <v>700</v>
      </c>
    </row>
    <row r="148" spans="1:45">
      <c r="A148" s="184" t="str">
        <f t="shared" si="2"/>
        <v>1/18/2013 - 12/17/2013Leon</v>
      </c>
      <c r="B148" s="163" t="s">
        <v>703</v>
      </c>
      <c r="C148" s="162" t="s">
        <v>201</v>
      </c>
      <c r="D148" s="168">
        <v>55000</v>
      </c>
      <c r="E148" s="168">
        <v>19250</v>
      </c>
      <c r="F148" s="168">
        <v>22000</v>
      </c>
      <c r="G148" s="168">
        <v>24750</v>
      </c>
      <c r="H148" s="168">
        <v>27500</v>
      </c>
      <c r="I148" s="168">
        <v>29700</v>
      </c>
      <c r="J148" s="168">
        <v>31900</v>
      </c>
      <c r="K148" s="168">
        <v>34100</v>
      </c>
      <c r="L148" s="168">
        <v>36300</v>
      </c>
      <c r="M148" s="168">
        <v>23100</v>
      </c>
      <c r="N148" s="168">
        <v>26400</v>
      </c>
      <c r="O148" s="168">
        <v>29700</v>
      </c>
      <c r="P148" s="168">
        <v>33000</v>
      </c>
      <c r="Q148" s="168">
        <v>35640</v>
      </c>
      <c r="R148" s="168">
        <v>38280</v>
      </c>
      <c r="S148" s="168">
        <v>40920</v>
      </c>
      <c r="T148" s="168">
        <v>43560</v>
      </c>
      <c r="U148" s="168" t="s">
        <v>301</v>
      </c>
      <c r="V148" s="59"/>
      <c r="W148" s="59"/>
      <c r="X148" s="59"/>
      <c r="Y148" s="59"/>
      <c r="Z148" s="59"/>
      <c r="AA148" s="59"/>
      <c r="AB148" s="59"/>
      <c r="AC148" s="59"/>
      <c r="AD148" s="59"/>
      <c r="AE148" s="59"/>
      <c r="AF148" s="59"/>
      <c r="AG148" s="59"/>
      <c r="AH148" s="59"/>
      <c r="AI148" s="59"/>
      <c r="AJ148" s="59"/>
      <c r="AK148" s="59"/>
      <c r="AL148" s="163" t="s">
        <v>702</v>
      </c>
      <c r="AM148" s="163" t="s">
        <v>702</v>
      </c>
      <c r="AN148" s="163" t="s">
        <v>288</v>
      </c>
      <c r="AO148" s="163">
        <v>0</v>
      </c>
      <c r="AP148" s="163" t="s">
        <v>703</v>
      </c>
      <c r="AQ148" s="163" t="s">
        <v>290</v>
      </c>
      <c r="AR148" s="163">
        <v>289</v>
      </c>
      <c r="AS148" s="163" t="s">
        <v>703</v>
      </c>
    </row>
    <row r="149" spans="1:45">
      <c r="A149" s="184" t="str">
        <f t="shared" si="2"/>
        <v>1/18/2013 - 12/17/2013Liberty</v>
      </c>
      <c r="B149" s="163" t="s">
        <v>705</v>
      </c>
      <c r="C149" s="162" t="s">
        <v>56</v>
      </c>
      <c r="D149" s="168">
        <v>66200</v>
      </c>
      <c r="E149" s="168">
        <v>23200</v>
      </c>
      <c r="F149" s="168">
        <v>26500</v>
      </c>
      <c r="G149" s="168">
        <v>29800</v>
      </c>
      <c r="H149" s="168">
        <v>33100</v>
      </c>
      <c r="I149" s="168">
        <v>35750</v>
      </c>
      <c r="J149" s="168">
        <v>38400</v>
      </c>
      <c r="K149" s="168">
        <v>41050</v>
      </c>
      <c r="L149" s="168">
        <v>43700</v>
      </c>
      <c r="M149" s="168">
        <v>27840</v>
      </c>
      <c r="N149" s="168">
        <v>31800</v>
      </c>
      <c r="O149" s="168">
        <v>35760</v>
      </c>
      <c r="P149" s="168">
        <v>39720</v>
      </c>
      <c r="Q149" s="168">
        <v>42900</v>
      </c>
      <c r="R149" s="168">
        <v>46080</v>
      </c>
      <c r="S149" s="168">
        <v>49260</v>
      </c>
      <c r="T149" s="168">
        <v>52440</v>
      </c>
      <c r="U149" s="168" t="s">
        <v>286</v>
      </c>
      <c r="V149" s="168">
        <v>23450</v>
      </c>
      <c r="W149" s="168">
        <v>26800</v>
      </c>
      <c r="X149" s="168">
        <v>30150</v>
      </c>
      <c r="Y149" s="168">
        <v>33450</v>
      </c>
      <c r="Z149" s="168">
        <v>36150</v>
      </c>
      <c r="AA149" s="168">
        <v>38850</v>
      </c>
      <c r="AB149" s="168">
        <v>41500</v>
      </c>
      <c r="AC149" s="168">
        <v>44200</v>
      </c>
      <c r="AD149" s="168">
        <v>28140</v>
      </c>
      <c r="AE149" s="168">
        <v>32160</v>
      </c>
      <c r="AF149" s="168">
        <v>36180</v>
      </c>
      <c r="AG149" s="168">
        <v>40140</v>
      </c>
      <c r="AH149" s="168">
        <v>43380</v>
      </c>
      <c r="AI149" s="168">
        <v>46620</v>
      </c>
      <c r="AJ149" s="168">
        <v>49800</v>
      </c>
      <c r="AK149" s="168">
        <v>53040</v>
      </c>
      <c r="AL149" s="163" t="s">
        <v>704</v>
      </c>
      <c r="AM149" s="163" t="s">
        <v>704</v>
      </c>
      <c r="AN149" s="163" t="s">
        <v>288</v>
      </c>
      <c r="AO149" s="163">
        <v>1</v>
      </c>
      <c r="AP149" s="163" t="s">
        <v>705</v>
      </c>
      <c r="AQ149" s="163" t="s">
        <v>290</v>
      </c>
      <c r="AR149" s="163">
        <v>291</v>
      </c>
      <c r="AS149" s="163" t="s">
        <v>705</v>
      </c>
    </row>
    <row r="150" spans="1:45">
      <c r="A150" s="184" t="str">
        <f t="shared" si="2"/>
        <v>1/18/2013 - 12/17/2013Limestone</v>
      </c>
      <c r="B150" s="163" t="s">
        <v>708</v>
      </c>
      <c r="C150" s="162" t="s">
        <v>202</v>
      </c>
      <c r="D150" s="168">
        <v>54900</v>
      </c>
      <c r="E150" s="168">
        <v>18550</v>
      </c>
      <c r="F150" s="168">
        <v>21200</v>
      </c>
      <c r="G150" s="168">
        <v>23850</v>
      </c>
      <c r="H150" s="168">
        <v>26500</v>
      </c>
      <c r="I150" s="168">
        <v>28650</v>
      </c>
      <c r="J150" s="168">
        <v>30750</v>
      </c>
      <c r="K150" s="168">
        <v>32900</v>
      </c>
      <c r="L150" s="168">
        <v>35000</v>
      </c>
      <c r="M150" s="168">
        <v>22260</v>
      </c>
      <c r="N150" s="168">
        <v>25440</v>
      </c>
      <c r="O150" s="168">
        <v>28620</v>
      </c>
      <c r="P150" s="168">
        <v>31800</v>
      </c>
      <c r="Q150" s="168">
        <v>34380</v>
      </c>
      <c r="R150" s="168">
        <v>36900</v>
      </c>
      <c r="S150" s="168">
        <v>39480</v>
      </c>
      <c r="T150" s="168">
        <v>42000</v>
      </c>
      <c r="U150" s="168" t="s">
        <v>286</v>
      </c>
      <c r="V150" s="168">
        <v>19400</v>
      </c>
      <c r="W150" s="168">
        <v>22200</v>
      </c>
      <c r="X150" s="168">
        <v>24950</v>
      </c>
      <c r="Y150" s="168">
        <v>27700</v>
      </c>
      <c r="Z150" s="168">
        <v>29950</v>
      </c>
      <c r="AA150" s="168">
        <v>32150</v>
      </c>
      <c r="AB150" s="168">
        <v>34350</v>
      </c>
      <c r="AC150" s="168">
        <v>36600</v>
      </c>
      <c r="AD150" s="168">
        <v>23280</v>
      </c>
      <c r="AE150" s="168">
        <v>26640</v>
      </c>
      <c r="AF150" s="168">
        <v>29940</v>
      </c>
      <c r="AG150" s="168">
        <v>33240</v>
      </c>
      <c r="AH150" s="168">
        <v>35940</v>
      </c>
      <c r="AI150" s="168">
        <v>38580</v>
      </c>
      <c r="AJ150" s="168">
        <v>41220</v>
      </c>
      <c r="AK150" s="168">
        <v>43920</v>
      </c>
      <c r="AL150" s="163" t="s">
        <v>707</v>
      </c>
      <c r="AM150" s="163" t="s">
        <v>707</v>
      </c>
      <c r="AN150" s="163" t="s">
        <v>288</v>
      </c>
      <c r="AO150" s="163">
        <v>0</v>
      </c>
      <c r="AP150" s="163" t="s">
        <v>708</v>
      </c>
      <c r="AQ150" s="163" t="s">
        <v>290</v>
      </c>
      <c r="AR150" s="163">
        <v>293</v>
      </c>
      <c r="AS150" s="163" t="s">
        <v>708</v>
      </c>
    </row>
    <row r="151" spans="1:45">
      <c r="A151" s="184" t="str">
        <f t="shared" si="2"/>
        <v>1/18/2013 - 12/17/2013Lipscomb</v>
      </c>
      <c r="B151" s="163" t="s">
        <v>711</v>
      </c>
      <c r="C151" s="162" t="s">
        <v>203</v>
      </c>
      <c r="D151" s="168">
        <v>60100</v>
      </c>
      <c r="E151" s="168">
        <v>20350</v>
      </c>
      <c r="F151" s="168">
        <v>23250</v>
      </c>
      <c r="G151" s="168">
        <v>26150</v>
      </c>
      <c r="H151" s="168">
        <v>29050</v>
      </c>
      <c r="I151" s="168">
        <v>31400</v>
      </c>
      <c r="J151" s="168">
        <v>33700</v>
      </c>
      <c r="K151" s="168">
        <v>36050</v>
      </c>
      <c r="L151" s="168">
        <v>38350</v>
      </c>
      <c r="M151" s="168">
        <v>24420</v>
      </c>
      <c r="N151" s="168">
        <v>27900</v>
      </c>
      <c r="O151" s="168">
        <v>31380</v>
      </c>
      <c r="P151" s="168">
        <v>34860</v>
      </c>
      <c r="Q151" s="168">
        <v>37680</v>
      </c>
      <c r="R151" s="168">
        <v>40440</v>
      </c>
      <c r="S151" s="168">
        <v>43260</v>
      </c>
      <c r="T151" s="168">
        <v>46020</v>
      </c>
      <c r="U151" s="168" t="s">
        <v>286</v>
      </c>
      <c r="V151" s="168">
        <v>21050</v>
      </c>
      <c r="W151" s="168">
        <v>24050</v>
      </c>
      <c r="X151" s="168">
        <v>27050</v>
      </c>
      <c r="Y151" s="168">
        <v>30050</v>
      </c>
      <c r="Z151" s="168">
        <v>32500</v>
      </c>
      <c r="AA151" s="168">
        <v>34900</v>
      </c>
      <c r="AB151" s="168">
        <v>37300</v>
      </c>
      <c r="AC151" s="168">
        <v>39700</v>
      </c>
      <c r="AD151" s="168">
        <v>25260</v>
      </c>
      <c r="AE151" s="168">
        <v>28860</v>
      </c>
      <c r="AF151" s="168">
        <v>32460</v>
      </c>
      <c r="AG151" s="168">
        <v>36060</v>
      </c>
      <c r="AH151" s="168">
        <v>39000</v>
      </c>
      <c r="AI151" s="168">
        <v>41880</v>
      </c>
      <c r="AJ151" s="168">
        <v>44760</v>
      </c>
      <c r="AK151" s="168">
        <v>47640</v>
      </c>
      <c r="AL151" s="163" t="s">
        <v>710</v>
      </c>
      <c r="AM151" s="163" t="s">
        <v>710</v>
      </c>
      <c r="AN151" s="163" t="s">
        <v>288</v>
      </c>
      <c r="AO151" s="163">
        <v>0</v>
      </c>
      <c r="AP151" s="163" t="s">
        <v>711</v>
      </c>
      <c r="AQ151" s="163" t="s">
        <v>290</v>
      </c>
      <c r="AR151" s="163">
        <v>295</v>
      </c>
      <c r="AS151" s="163" t="s">
        <v>711</v>
      </c>
    </row>
    <row r="152" spans="1:45">
      <c r="A152" s="184" t="str">
        <f t="shared" si="2"/>
        <v>1/18/2013 - 12/17/2013Live Oak</v>
      </c>
      <c r="B152" s="163" t="s">
        <v>714</v>
      </c>
      <c r="C152" s="162" t="s">
        <v>204</v>
      </c>
      <c r="D152" s="168">
        <v>55400</v>
      </c>
      <c r="E152" s="168">
        <v>18200</v>
      </c>
      <c r="F152" s="168">
        <v>20800</v>
      </c>
      <c r="G152" s="168">
        <v>23400</v>
      </c>
      <c r="H152" s="168">
        <v>25950</v>
      </c>
      <c r="I152" s="168">
        <v>28050</v>
      </c>
      <c r="J152" s="168">
        <v>30150</v>
      </c>
      <c r="K152" s="168">
        <v>32200</v>
      </c>
      <c r="L152" s="168">
        <v>34300</v>
      </c>
      <c r="M152" s="168">
        <v>21840</v>
      </c>
      <c r="N152" s="168">
        <v>24960</v>
      </c>
      <c r="O152" s="168">
        <v>28080</v>
      </c>
      <c r="P152" s="168">
        <v>31140</v>
      </c>
      <c r="Q152" s="168">
        <v>33660</v>
      </c>
      <c r="R152" s="168">
        <v>36180</v>
      </c>
      <c r="S152" s="168">
        <v>38640</v>
      </c>
      <c r="T152" s="168">
        <v>41160</v>
      </c>
      <c r="U152" s="168" t="s">
        <v>286</v>
      </c>
      <c r="V152" s="168">
        <v>19400</v>
      </c>
      <c r="W152" s="168">
        <v>22200</v>
      </c>
      <c r="X152" s="168">
        <v>24950</v>
      </c>
      <c r="Y152" s="168">
        <v>27700</v>
      </c>
      <c r="Z152" s="168">
        <v>29950</v>
      </c>
      <c r="AA152" s="168">
        <v>32150</v>
      </c>
      <c r="AB152" s="168">
        <v>34350</v>
      </c>
      <c r="AC152" s="168">
        <v>36600</v>
      </c>
      <c r="AD152" s="168">
        <v>23280</v>
      </c>
      <c r="AE152" s="168">
        <v>26640</v>
      </c>
      <c r="AF152" s="168">
        <v>29940</v>
      </c>
      <c r="AG152" s="168">
        <v>33240</v>
      </c>
      <c r="AH152" s="168">
        <v>35940</v>
      </c>
      <c r="AI152" s="168">
        <v>38580</v>
      </c>
      <c r="AJ152" s="168">
        <v>41220</v>
      </c>
      <c r="AK152" s="168">
        <v>43920</v>
      </c>
      <c r="AL152" s="163" t="s">
        <v>713</v>
      </c>
      <c r="AM152" s="163" t="s">
        <v>713</v>
      </c>
      <c r="AN152" s="163" t="s">
        <v>288</v>
      </c>
      <c r="AO152" s="163">
        <v>0</v>
      </c>
      <c r="AP152" s="163" t="s">
        <v>714</v>
      </c>
      <c r="AQ152" s="163" t="s">
        <v>290</v>
      </c>
      <c r="AR152" s="163">
        <v>297</v>
      </c>
      <c r="AS152" s="163" t="s">
        <v>714</v>
      </c>
    </row>
    <row r="153" spans="1:45">
      <c r="A153" s="184" t="str">
        <f t="shared" si="2"/>
        <v>1/18/2013 - 12/17/2013Llano</v>
      </c>
      <c r="B153" s="163" t="s">
        <v>717</v>
      </c>
      <c r="C153" s="162" t="s">
        <v>205</v>
      </c>
      <c r="D153" s="168">
        <v>56200</v>
      </c>
      <c r="E153" s="168">
        <v>19700</v>
      </c>
      <c r="F153" s="168">
        <v>22500</v>
      </c>
      <c r="G153" s="168">
        <v>25300</v>
      </c>
      <c r="H153" s="168">
        <v>28100</v>
      </c>
      <c r="I153" s="168">
        <v>30350</v>
      </c>
      <c r="J153" s="168">
        <v>32600</v>
      </c>
      <c r="K153" s="168">
        <v>34850</v>
      </c>
      <c r="L153" s="168">
        <v>37100</v>
      </c>
      <c r="M153" s="168">
        <v>23640</v>
      </c>
      <c r="N153" s="168">
        <v>27000</v>
      </c>
      <c r="O153" s="168">
        <v>30360</v>
      </c>
      <c r="P153" s="168">
        <v>33720</v>
      </c>
      <c r="Q153" s="168">
        <v>36420</v>
      </c>
      <c r="R153" s="168">
        <v>39120</v>
      </c>
      <c r="S153" s="168">
        <v>41820</v>
      </c>
      <c r="T153" s="168">
        <v>44520</v>
      </c>
      <c r="U153" s="168" t="s">
        <v>301</v>
      </c>
      <c r="V153" s="59"/>
      <c r="W153" s="59"/>
      <c r="X153" s="59"/>
      <c r="Y153" s="59"/>
      <c r="Z153" s="59"/>
      <c r="AA153" s="59"/>
      <c r="AB153" s="59"/>
      <c r="AC153" s="59"/>
      <c r="AD153" s="59"/>
      <c r="AE153" s="59"/>
      <c r="AF153" s="59"/>
      <c r="AG153" s="59"/>
      <c r="AH153" s="59"/>
      <c r="AI153" s="59"/>
      <c r="AJ153" s="59"/>
      <c r="AK153" s="59"/>
      <c r="AL153" s="163" t="s">
        <v>716</v>
      </c>
      <c r="AM153" s="163" t="s">
        <v>716</v>
      </c>
      <c r="AN153" s="163" t="s">
        <v>288</v>
      </c>
      <c r="AO153" s="163">
        <v>0</v>
      </c>
      <c r="AP153" s="163" t="s">
        <v>717</v>
      </c>
      <c r="AQ153" s="163" t="s">
        <v>290</v>
      </c>
      <c r="AR153" s="163">
        <v>299</v>
      </c>
      <c r="AS153" s="163" t="s">
        <v>717</v>
      </c>
    </row>
    <row r="154" spans="1:45">
      <c r="A154" s="184" t="str">
        <f t="shared" si="2"/>
        <v>1/18/2013 - 12/17/2013Loving</v>
      </c>
      <c r="B154" s="163" t="s">
        <v>720</v>
      </c>
      <c r="C154" s="162" t="s">
        <v>206</v>
      </c>
      <c r="D154" s="168">
        <v>89600</v>
      </c>
      <c r="E154" s="168">
        <v>27550</v>
      </c>
      <c r="F154" s="168">
        <v>31500</v>
      </c>
      <c r="G154" s="168">
        <v>35450</v>
      </c>
      <c r="H154" s="168">
        <v>39350</v>
      </c>
      <c r="I154" s="168">
        <v>42500</v>
      </c>
      <c r="J154" s="168">
        <v>45650</v>
      </c>
      <c r="K154" s="168">
        <v>48800</v>
      </c>
      <c r="L154" s="168">
        <v>51950</v>
      </c>
      <c r="M154" s="168">
        <v>33060</v>
      </c>
      <c r="N154" s="168">
        <v>37800</v>
      </c>
      <c r="O154" s="168">
        <v>42540</v>
      </c>
      <c r="P154" s="168">
        <v>47220</v>
      </c>
      <c r="Q154" s="168">
        <v>51000</v>
      </c>
      <c r="R154" s="168">
        <v>54780</v>
      </c>
      <c r="S154" s="168">
        <v>58560</v>
      </c>
      <c r="T154" s="168">
        <v>62340</v>
      </c>
      <c r="U154" s="168" t="s">
        <v>286</v>
      </c>
      <c r="V154" s="168">
        <v>31400</v>
      </c>
      <c r="W154" s="168">
        <v>35900</v>
      </c>
      <c r="X154" s="168">
        <v>40400</v>
      </c>
      <c r="Y154" s="168">
        <v>44850</v>
      </c>
      <c r="Z154" s="168">
        <v>48450</v>
      </c>
      <c r="AA154" s="168">
        <v>52050</v>
      </c>
      <c r="AB154" s="168">
        <v>55650</v>
      </c>
      <c r="AC154" s="168">
        <v>59250</v>
      </c>
      <c r="AD154" s="168">
        <v>37680</v>
      </c>
      <c r="AE154" s="168">
        <v>43080</v>
      </c>
      <c r="AF154" s="168">
        <v>48480</v>
      </c>
      <c r="AG154" s="168">
        <v>53820</v>
      </c>
      <c r="AH154" s="168">
        <v>58140</v>
      </c>
      <c r="AI154" s="168">
        <v>62460</v>
      </c>
      <c r="AJ154" s="168">
        <v>66780</v>
      </c>
      <c r="AK154" s="168">
        <v>71100</v>
      </c>
      <c r="AL154" s="163" t="s">
        <v>719</v>
      </c>
      <c r="AM154" s="163" t="s">
        <v>719</v>
      </c>
      <c r="AN154" s="163" t="s">
        <v>288</v>
      </c>
      <c r="AO154" s="163">
        <v>0</v>
      </c>
      <c r="AP154" s="163" t="s">
        <v>720</v>
      </c>
      <c r="AQ154" s="163" t="s">
        <v>290</v>
      </c>
      <c r="AR154" s="163">
        <v>301</v>
      </c>
      <c r="AS154" s="163" t="s">
        <v>720</v>
      </c>
    </row>
    <row r="155" spans="1:45">
      <c r="A155" s="184" t="str">
        <f t="shared" si="2"/>
        <v>1/18/2013 - 12/17/2013Lubbock</v>
      </c>
      <c r="B155" s="163" t="s">
        <v>722</v>
      </c>
      <c r="C155" s="162" t="s">
        <v>68</v>
      </c>
      <c r="D155" s="168">
        <v>56700</v>
      </c>
      <c r="E155" s="168">
        <v>19850</v>
      </c>
      <c r="F155" s="168">
        <v>22700</v>
      </c>
      <c r="G155" s="168">
        <v>25550</v>
      </c>
      <c r="H155" s="168">
        <v>28350</v>
      </c>
      <c r="I155" s="168">
        <v>30650</v>
      </c>
      <c r="J155" s="168">
        <v>32900</v>
      </c>
      <c r="K155" s="168">
        <v>35200</v>
      </c>
      <c r="L155" s="168">
        <v>37450</v>
      </c>
      <c r="M155" s="168">
        <v>23820</v>
      </c>
      <c r="N155" s="168">
        <v>27240</v>
      </c>
      <c r="O155" s="168">
        <v>30660</v>
      </c>
      <c r="P155" s="168">
        <v>34020</v>
      </c>
      <c r="Q155" s="168">
        <v>36780</v>
      </c>
      <c r="R155" s="168">
        <v>39480</v>
      </c>
      <c r="S155" s="168">
        <v>42240</v>
      </c>
      <c r="T155" s="168">
        <v>44940</v>
      </c>
      <c r="U155" s="168" t="s">
        <v>301</v>
      </c>
      <c r="V155" s="59"/>
      <c r="W155" s="59"/>
      <c r="X155" s="59"/>
      <c r="Y155" s="59"/>
      <c r="Z155" s="59"/>
      <c r="AA155" s="59"/>
      <c r="AB155" s="59"/>
      <c r="AC155" s="59"/>
      <c r="AD155" s="59"/>
      <c r="AE155" s="59"/>
      <c r="AF155" s="59"/>
      <c r="AG155" s="59"/>
      <c r="AH155" s="59"/>
      <c r="AI155" s="59"/>
      <c r="AJ155" s="59"/>
      <c r="AK155" s="59"/>
      <c r="AL155" s="163" t="s">
        <v>721</v>
      </c>
      <c r="AM155" s="163" t="s">
        <v>721</v>
      </c>
      <c r="AN155" s="163" t="s">
        <v>288</v>
      </c>
      <c r="AO155" s="163">
        <v>1</v>
      </c>
      <c r="AP155" s="163" t="s">
        <v>722</v>
      </c>
      <c r="AQ155" s="163" t="s">
        <v>290</v>
      </c>
      <c r="AR155" s="163">
        <v>303</v>
      </c>
      <c r="AS155" s="163" t="s">
        <v>722</v>
      </c>
    </row>
    <row r="156" spans="1:45">
      <c r="A156" s="184" t="str">
        <f t="shared" si="2"/>
        <v>1/18/2013 - 12/17/2013Lynn</v>
      </c>
      <c r="B156" s="163" t="s">
        <v>725</v>
      </c>
      <c r="C156" s="162" t="s">
        <v>207</v>
      </c>
      <c r="D156" s="168">
        <v>51300</v>
      </c>
      <c r="E156" s="168">
        <v>18000</v>
      </c>
      <c r="F156" s="168">
        <v>20550</v>
      </c>
      <c r="G156" s="168">
        <v>23100</v>
      </c>
      <c r="H156" s="168">
        <v>25650</v>
      </c>
      <c r="I156" s="168">
        <v>27750</v>
      </c>
      <c r="J156" s="168">
        <v>29800</v>
      </c>
      <c r="K156" s="168">
        <v>31850</v>
      </c>
      <c r="L156" s="168">
        <v>33900</v>
      </c>
      <c r="M156" s="168">
        <v>21600</v>
      </c>
      <c r="N156" s="168">
        <v>24660</v>
      </c>
      <c r="O156" s="168">
        <v>27720</v>
      </c>
      <c r="P156" s="168">
        <v>30780</v>
      </c>
      <c r="Q156" s="168">
        <v>33300</v>
      </c>
      <c r="R156" s="168">
        <v>35760</v>
      </c>
      <c r="S156" s="168">
        <v>38220</v>
      </c>
      <c r="T156" s="168">
        <v>40680</v>
      </c>
      <c r="U156" s="168" t="s">
        <v>286</v>
      </c>
      <c r="V156" s="168">
        <v>19900</v>
      </c>
      <c r="W156" s="168">
        <v>22750</v>
      </c>
      <c r="X156" s="168">
        <v>25600</v>
      </c>
      <c r="Y156" s="168">
        <v>28400</v>
      </c>
      <c r="Z156" s="168">
        <v>30700</v>
      </c>
      <c r="AA156" s="168">
        <v>32950</v>
      </c>
      <c r="AB156" s="168">
        <v>35250</v>
      </c>
      <c r="AC156" s="168">
        <v>37500</v>
      </c>
      <c r="AD156" s="168">
        <v>23880</v>
      </c>
      <c r="AE156" s="168">
        <v>27300</v>
      </c>
      <c r="AF156" s="168">
        <v>30720</v>
      </c>
      <c r="AG156" s="168">
        <v>34080</v>
      </c>
      <c r="AH156" s="168">
        <v>36840</v>
      </c>
      <c r="AI156" s="168">
        <v>39540</v>
      </c>
      <c r="AJ156" s="168">
        <v>42300</v>
      </c>
      <c r="AK156" s="168">
        <v>45000</v>
      </c>
      <c r="AL156" s="163" t="s">
        <v>724</v>
      </c>
      <c r="AM156" s="163" t="s">
        <v>724</v>
      </c>
      <c r="AN156" s="163" t="s">
        <v>288</v>
      </c>
      <c r="AO156" s="163">
        <v>0</v>
      </c>
      <c r="AP156" s="163" t="s">
        <v>725</v>
      </c>
      <c r="AQ156" s="163" t="s">
        <v>290</v>
      </c>
      <c r="AR156" s="163">
        <v>305</v>
      </c>
      <c r="AS156" s="163" t="s">
        <v>725</v>
      </c>
    </row>
    <row r="157" spans="1:45">
      <c r="A157" s="184" t="str">
        <f t="shared" si="2"/>
        <v>1/18/2013 - 12/17/2013McCulloch</v>
      </c>
      <c r="B157" s="163" t="s">
        <v>728</v>
      </c>
      <c r="C157" s="162" t="s">
        <v>214</v>
      </c>
      <c r="D157" s="168">
        <v>48800</v>
      </c>
      <c r="E157" s="168">
        <v>17700</v>
      </c>
      <c r="F157" s="168">
        <v>20200</v>
      </c>
      <c r="G157" s="168">
        <v>22750</v>
      </c>
      <c r="H157" s="168">
        <v>25250</v>
      </c>
      <c r="I157" s="168">
        <v>27300</v>
      </c>
      <c r="J157" s="168">
        <v>29300</v>
      </c>
      <c r="K157" s="168">
        <v>31350</v>
      </c>
      <c r="L157" s="168">
        <v>33350</v>
      </c>
      <c r="M157" s="168">
        <v>21240</v>
      </c>
      <c r="N157" s="168">
        <v>24240</v>
      </c>
      <c r="O157" s="168">
        <v>27300</v>
      </c>
      <c r="P157" s="168">
        <v>30300</v>
      </c>
      <c r="Q157" s="168">
        <v>32760</v>
      </c>
      <c r="R157" s="168">
        <v>35160</v>
      </c>
      <c r="S157" s="168">
        <v>37620</v>
      </c>
      <c r="T157" s="168">
        <v>40020</v>
      </c>
      <c r="U157" s="168" t="s">
        <v>286</v>
      </c>
      <c r="V157" s="168">
        <v>20200</v>
      </c>
      <c r="W157" s="168">
        <v>23050</v>
      </c>
      <c r="X157" s="168">
        <v>25950</v>
      </c>
      <c r="Y157" s="168">
        <v>28800</v>
      </c>
      <c r="Z157" s="168">
        <v>31150</v>
      </c>
      <c r="AA157" s="168">
        <v>33450</v>
      </c>
      <c r="AB157" s="168">
        <v>35750</v>
      </c>
      <c r="AC157" s="168">
        <v>38050</v>
      </c>
      <c r="AD157" s="168">
        <v>24240</v>
      </c>
      <c r="AE157" s="168">
        <v>27660</v>
      </c>
      <c r="AF157" s="168">
        <v>31140</v>
      </c>
      <c r="AG157" s="168">
        <v>34560</v>
      </c>
      <c r="AH157" s="168">
        <v>37380</v>
      </c>
      <c r="AI157" s="168">
        <v>40140</v>
      </c>
      <c r="AJ157" s="168">
        <v>42900</v>
      </c>
      <c r="AK157" s="168">
        <v>45660</v>
      </c>
      <c r="AL157" s="163" t="s">
        <v>727</v>
      </c>
      <c r="AM157" s="163" t="s">
        <v>727</v>
      </c>
      <c r="AN157" s="163" t="s">
        <v>288</v>
      </c>
      <c r="AO157" s="163">
        <v>0</v>
      </c>
      <c r="AP157" s="163" t="s">
        <v>728</v>
      </c>
      <c r="AQ157" s="163" t="s">
        <v>290</v>
      </c>
      <c r="AR157" s="163">
        <v>307</v>
      </c>
      <c r="AS157" s="163" t="s">
        <v>728</v>
      </c>
    </row>
    <row r="158" spans="1:45">
      <c r="A158" s="184" t="str">
        <f t="shared" si="2"/>
        <v>1/18/2013 - 12/17/2013McLennan</v>
      </c>
      <c r="B158" s="163" t="s">
        <v>731</v>
      </c>
      <c r="C158" s="162" t="s">
        <v>90</v>
      </c>
      <c r="D158" s="168">
        <v>50000</v>
      </c>
      <c r="E158" s="168">
        <v>18200</v>
      </c>
      <c r="F158" s="168">
        <v>20800</v>
      </c>
      <c r="G158" s="168">
        <v>23400</v>
      </c>
      <c r="H158" s="168">
        <v>26000</v>
      </c>
      <c r="I158" s="168">
        <v>28100</v>
      </c>
      <c r="J158" s="168">
        <v>30200</v>
      </c>
      <c r="K158" s="168">
        <v>32250</v>
      </c>
      <c r="L158" s="168">
        <v>34350</v>
      </c>
      <c r="M158" s="168">
        <v>21840</v>
      </c>
      <c r="N158" s="168">
        <v>24960</v>
      </c>
      <c r="O158" s="168">
        <v>28080</v>
      </c>
      <c r="P158" s="168">
        <v>31200</v>
      </c>
      <c r="Q158" s="168">
        <v>33720</v>
      </c>
      <c r="R158" s="168">
        <v>36240</v>
      </c>
      <c r="S158" s="168">
        <v>38700</v>
      </c>
      <c r="T158" s="168">
        <v>41220</v>
      </c>
      <c r="U158" s="168" t="s">
        <v>286</v>
      </c>
      <c r="V158" s="168">
        <v>20050</v>
      </c>
      <c r="W158" s="168">
        <v>22900</v>
      </c>
      <c r="X158" s="168">
        <v>25750</v>
      </c>
      <c r="Y158" s="168">
        <v>28600</v>
      </c>
      <c r="Z158" s="168">
        <v>30900</v>
      </c>
      <c r="AA158" s="168">
        <v>33200</v>
      </c>
      <c r="AB158" s="168">
        <v>35500</v>
      </c>
      <c r="AC158" s="168">
        <v>37800</v>
      </c>
      <c r="AD158" s="168">
        <v>24060</v>
      </c>
      <c r="AE158" s="168">
        <v>27480</v>
      </c>
      <c r="AF158" s="168">
        <v>30900</v>
      </c>
      <c r="AG158" s="168">
        <v>34320</v>
      </c>
      <c r="AH158" s="168">
        <v>37080</v>
      </c>
      <c r="AI158" s="168">
        <v>39840</v>
      </c>
      <c r="AJ158" s="168">
        <v>42600</v>
      </c>
      <c r="AK158" s="168">
        <v>45360</v>
      </c>
      <c r="AL158" s="163" t="s">
        <v>730</v>
      </c>
      <c r="AM158" s="163" t="s">
        <v>730</v>
      </c>
      <c r="AN158" s="163" t="s">
        <v>288</v>
      </c>
      <c r="AO158" s="163">
        <v>1</v>
      </c>
      <c r="AP158" s="163" t="s">
        <v>731</v>
      </c>
      <c r="AQ158" s="163" t="s">
        <v>290</v>
      </c>
      <c r="AR158" s="163">
        <v>309</v>
      </c>
      <c r="AS158" s="163" t="s">
        <v>731</v>
      </c>
    </row>
    <row r="159" spans="1:45">
      <c r="A159" s="184" t="str">
        <f t="shared" si="2"/>
        <v>1/18/2013 - 12/17/2013McMullen</v>
      </c>
      <c r="B159" s="163" t="s">
        <v>734</v>
      </c>
      <c r="C159" s="162" t="s">
        <v>215</v>
      </c>
      <c r="D159" s="168">
        <v>56200</v>
      </c>
      <c r="E159" s="168">
        <v>18500</v>
      </c>
      <c r="F159" s="168">
        <v>21150</v>
      </c>
      <c r="G159" s="168">
        <v>23800</v>
      </c>
      <c r="H159" s="168">
        <v>26400</v>
      </c>
      <c r="I159" s="168">
        <v>28550</v>
      </c>
      <c r="J159" s="168">
        <v>30650</v>
      </c>
      <c r="K159" s="168">
        <v>32750</v>
      </c>
      <c r="L159" s="168">
        <v>34850</v>
      </c>
      <c r="M159" s="168">
        <v>22200</v>
      </c>
      <c r="N159" s="168">
        <v>25380</v>
      </c>
      <c r="O159" s="168">
        <v>28560</v>
      </c>
      <c r="P159" s="168">
        <v>31680</v>
      </c>
      <c r="Q159" s="168">
        <v>34260</v>
      </c>
      <c r="R159" s="168">
        <v>36780</v>
      </c>
      <c r="S159" s="168">
        <v>39300</v>
      </c>
      <c r="T159" s="168">
        <v>41820</v>
      </c>
      <c r="U159" s="168" t="s">
        <v>286</v>
      </c>
      <c r="V159" s="168">
        <v>21000</v>
      </c>
      <c r="W159" s="168">
        <v>24000</v>
      </c>
      <c r="X159" s="168">
        <v>27000</v>
      </c>
      <c r="Y159" s="168">
        <v>29950</v>
      </c>
      <c r="Z159" s="168">
        <v>32350</v>
      </c>
      <c r="AA159" s="168">
        <v>34750</v>
      </c>
      <c r="AB159" s="168">
        <v>37150</v>
      </c>
      <c r="AC159" s="168">
        <v>39550</v>
      </c>
      <c r="AD159" s="168">
        <v>25200</v>
      </c>
      <c r="AE159" s="168">
        <v>28800</v>
      </c>
      <c r="AF159" s="168">
        <v>32400</v>
      </c>
      <c r="AG159" s="168">
        <v>35940</v>
      </c>
      <c r="AH159" s="168">
        <v>38820</v>
      </c>
      <c r="AI159" s="168">
        <v>41700</v>
      </c>
      <c r="AJ159" s="168">
        <v>44580</v>
      </c>
      <c r="AK159" s="168">
        <v>47460</v>
      </c>
      <c r="AL159" s="163" t="s">
        <v>733</v>
      </c>
      <c r="AM159" s="163" t="s">
        <v>733</v>
      </c>
      <c r="AN159" s="163" t="s">
        <v>288</v>
      </c>
      <c r="AO159" s="163">
        <v>0</v>
      </c>
      <c r="AP159" s="163" t="s">
        <v>734</v>
      </c>
      <c r="AQ159" s="163" t="s">
        <v>290</v>
      </c>
      <c r="AR159" s="163">
        <v>311</v>
      </c>
      <c r="AS159" s="163" t="s">
        <v>734</v>
      </c>
    </row>
    <row r="160" spans="1:45">
      <c r="A160" s="184" t="str">
        <f t="shared" si="2"/>
        <v>1/18/2013 - 12/17/2013Madison</v>
      </c>
      <c r="B160" s="163" t="s">
        <v>737</v>
      </c>
      <c r="C160" s="162" t="s">
        <v>208</v>
      </c>
      <c r="D160" s="168">
        <v>49900</v>
      </c>
      <c r="E160" s="168">
        <v>17700</v>
      </c>
      <c r="F160" s="168">
        <v>20200</v>
      </c>
      <c r="G160" s="168">
        <v>22750</v>
      </c>
      <c r="H160" s="168">
        <v>25250</v>
      </c>
      <c r="I160" s="168">
        <v>27300</v>
      </c>
      <c r="J160" s="168">
        <v>29300</v>
      </c>
      <c r="K160" s="168">
        <v>31350</v>
      </c>
      <c r="L160" s="168">
        <v>33350</v>
      </c>
      <c r="M160" s="168">
        <v>21240</v>
      </c>
      <c r="N160" s="168">
        <v>24240</v>
      </c>
      <c r="O160" s="168">
        <v>27300</v>
      </c>
      <c r="P160" s="168">
        <v>30300</v>
      </c>
      <c r="Q160" s="168">
        <v>32760</v>
      </c>
      <c r="R160" s="168">
        <v>35160</v>
      </c>
      <c r="S160" s="168">
        <v>37620</v>
      </c>
      <c r="T160" s="168">
        <v>40020</v>
      </c>
      <c r="U160" s="168" t="s">
        <v>301</v>
      </c>
      <c r="V160" s="59"/>
      <c r="W160" s="59"/>
      <c r="X160" s="59"/>
      <c r="Y160" s="59"/>
      <c r="Z160" s="59"/>
      <c r="AA160" s="59"/>
      <c r="AB160" s="59"/>
      <c r="AC160" s="59"/>
      <c r="AD160" s="59"/>
      <c r="AE160" s="59"/>
      <c r="AF160" s="59"/>
      <c r="AG160" s="59"/>
      <c r="AH160" s="59"/>
      <c r="AI160" s="59"/>
      <c r="AJ160" s="59"/>
      <c r="AK160" s="59"/>
      <c r="AL160" s="163" t="s">
        <v>736</v>
      </c>
      <c r="AM160" s="163" t="s">
        <v>736</v>
      </c>
      <c r="AN160" s="163" t="s">
        <v>288</v>
      </c>
      <c r="AO160" s="163">
        <v>0</v>
      </c>
      <c r="AP160" s="163" t="s">
        <v>737</v>
      </c>
      <c r="AQ160" s="163" t="s">
        <v>290</v>
      </c>
      <c r="AR160" s="163">
        <v>313</v>
      </c>
      <c r="AS160" s="163" t="s">
        <v>737</v>
      </c>
    </row>
    <row r="161" spans="1:45">
      <c r="A161" s="184" t="str">
        <f t="shared" si="2"/>
        <v>1/18/2013 - 12/17/2013Marion</v>
      </c>
      <c r="B161" s="163" t="s">
        <v>740</v>
      </c>
      <c r="C161" s="162" t="s">
        <v>209</v>
      </c>
      <c r="D161" s="168">
        <v>43200</v>
      </c>
      <c r="E161" s="168">
        <v>17700</v>
      </c>
      <c r="F161" s="168">
        <v>20200</v>
      </c>
      <c r="G161" s="168">
        <v>22750</v>
      </c>
      <c r="H161" s="168">
        <v>25250</v>
      </c>
      <c r="I161" s="168">
        <v>27300</v>
      </c>
      <c r="J161" s="168">
        <v>29300</v>
      </c>
      <c r="K161" s="168">
        <v>31350</v>
      </c>
      <c r="L161" s="168">
        <v>33350</v>
      </c>
      <c r="M161" s="168">
        <v>21240</v>
      </c>
      <c r="N161" s="168">
        <v>24240</v>
      </c>
      <c r="O161" s="168">
        <v>27300</v>
      </c>
      <c r="P161" s="168">
        <v>30300</v>
      </c>
      <c r="Q161" s="168">
        <v>32760</v>
      </c>
      <c r="R161" s="168">
        <v>35160</v>
      </c>
      <c r="S161" s="168">
        <v>37620</v>
      </c>
      <c r="T161" s="168">
        <v>40020</v>
      </c>
      <c r="U161" s="168" t="s">
        <v>301</v>
      </c>
      <c r="V161" s="59"/>
      <c r="W161" s="59"/>
      <c r="X161" s="59"/>
      <c r="Y161" s="59"/>
      <c r="Z161" s="59"/>
      <c r="AA161" s="59"/>
      <c r="AB161" s="59"/>
      <c r="AC161" s="59"/>
      <c r="AD161" s="59"/>
      <c r="AE161" s="59"/>
      <c r="AF161" s="59"/>
      <c r="AG161" s="59"/>
      <c r="AH161" s="59"/>
      <c r="AI161" s="59"/>
      <c r="AJ161" s="59"/>
      <c r="AK161" s="59"/>
      <c r="AL161" s="163" t="s">
        <v>739</v>
      </c>
      <c r="AM161" s="163" t="s">
        <v>739</v>
      </c>
      <c r="AN161" s="163" t="s">
        <v>288</v>
      </c>
      <c r="AO161" s="163">
        <v>0</v>
      </c>
      <c r="AP161" s="163" t="s">
        <v>740</v>
      </c>
      <c r="AQ161" s="163" t="s">
        <v>290</v>
      </c>
      <c r="AR161" s="163">
        <v>315</v>
      </c>
      <c r="AS161" s="163" t="s">
        <v>740</v>
      </c>
    </row>
    <row r="162" spans="1:45">
      <c r="A162" s="184" t="str">
        <f t="shared" si="2"/>
        <v>1/18/2013 - 12/17/2013Martin</v>
      </c>
      <c r="B162" s="163" t="s">
        <v>743</v>
      </c>
      <c r="C162" s="162" t="s">
        <v>210</v>
      </c>
      <c r="D162" s="168">
        <v>48700</v>
      </c>
      <c r="E162" s="168">
        <v>17700</v>
      </c>
      <c r="F162" s="168">
        <v>20200</v>
      </c>
      <c r="G162" s="168">
        <v>22750</v>
      </c>
      <c r="H162" s="168">
        <v>25250</v>
      </c>
      <c r="I162" s="168">
        <v>27300</v>
      </c>
      <c r="J162" s="168">
        <v>29300</v>
      </c>
      <c r="K162" s="168">
        <v>31350</v>
      </c>
      <c r="L162" s="168">
        <v>33350</v>
      </c>
      <c r="M162" s="168">
        <v>21240</v>
      </c>
      <c r="N162" s="168">
        <v>24240</v>
      </c>
      <c r="O162" s="168">
        <v>27300</v>
      </c>
      <c r="P162" s="168">
        <v>30300</v>
      </c>
      <c r="Q162" s="168">
        <v>32760</v>
      </c>
      <c r="R162" s="168">
        <v>35160</v>
      </c>
      <c r="S162" s="168">
        <v>37620</v>
      </c>
      <c r="T162" s="168">
        <v>40020</v>
      </c>
      <c r="U162" s="168" t="s">
        <v>286</v>
      </c>
      <c r="V162" s="168">
        <v>18000</v>
      </c>
      <c r="W162" s="168">
        <v>20550</v>
      </c>
      <c r="X162" s="168">
        <v>23100</v>
      </c>
      <c r="Y162" s="168">
        <v>25650</v>
      </c>
      <c r="Z162" s="168">
        <v>27750</v>
      </c>
      <c r="AA162" s="168">
        <v>29800</v>
      </c>
      <c r="AB162" s="168">
        <v>31850</v>
      </c>
      <c r="AC162" s="168">
        <v>33900</v>
      </c>
      <c r="AD162" s="168">
        <v>21600</v>
      </c>
      <c r="AE162" s="168">
        <v>24660</v>
      </c>
      <c r="AF162" s="168">
        <v>27720</v>
      </c>
      <c r="AG162" s="168">
        <v>30780</v>
      </c>
      <c r="AH162" s="168">
        <v>33300</v>
      </c>
      <c r="AI162" s="168">
        <v>35760</v>
      </c>
      <c r="AJ162" s="168">
        <v>38220</v>
      </c>
      <c r="AK162" s="168">
        <v>40680</v>
      </c>
      <c r="AL162" s="163" t="s">
        <v>742</v>
      </c>
      <c r="AM162" s="163" t="s">
        <v>742</v>
      </c>
      <c r="AN162" s="163" t="s">
        <v>288</v>
      </c>
      <c r="AO162" s="163">
        <v>0</v>
      </c>
      <c r="AP162" s="163" t="s">
        <v>743</v>
      </c>
      <c r="AQ162" s="163" t="s">
        <v>290</v>
      </c>
      <c r="AR162" s="163">
        <v>317</v>
      </c>
      <c r="AS162" s="163" t="s">
        <v>743</v>
      </c>
    </row>
    <row r="163" spans="1:45">
      <c r="A163" s="184" t="str">
        <f t="shared" si="2"/>
        <v>1/18/2013 - 12/17/2013Mason</v>
      </c>
      <c r="B163" s="163" t="s">
        <v>746</v>
      </c>
      <c r="C163" s="162" t="s">
        <v>211</v>
      </c>
      <c r="D163" s="168">
        <v>58800</v>
      </c>
      <c r="E163" s="168">
        <v>19700</v>
      </c>
      <c r="F163" s="168">
        <v>22500</v>
      </c>
      <c r="G163" s="168">
        <v>25300</v>
      </c>
      <c r="H163" s="168">
        <v>28100</v>
      </c>
      <c r="I163" s="168">
        <v>30350</v>
      </c>
      <c r="J163" s="168">
        <v>32600</v>
      </c>
      <c r="K163" s="168">
        <v>34850</v>
      </c>
      <c r="L163" s="168">
        <v>37100</v>
      </c>
      <c r="M163" s="168">
        <v>23640</v>
      </c>
      <c r="N163" s="168">
        <v>27000</v>
      </c>
      <c r="O163" s="168">
        <v>30360</v>
      </c>
      <c r="P163" s="168">
        <v>33720</v>
      </c>
      <c r="Q163" s="168">
        <v>36420</v>
      </c>
      <c r="R163" s="168">
        <v>39120</v>
      </c>
      <c r="S163" s="168">
        <v>41820</v>
      </c>
      <c r="T163" s="168">
        <v>44520</v>
      </c>
      <c r="U163" s="168" t="s">
        <v>286</v>
      </c>
      <c r="V163" s="168">
        <v>21000</v>
      </c>
      <c r="W163" s="168">
        <v>24000</v>
      </c>
      <c r="X163" s="168">
        <v>27000</v>
      </c>
      <c r="Y163" s="168">
        <v>29950</v>
      </c>
      <c r="Z163" s="168">
        <v>32350</v>
      </c>
      <c r="AA163" s="168">
        <v>34750</v>
      </c>
      <c r="AB163" s="168">
        <v>37150</v>
      </c>
      <c r="AC163" s="168">
        <v>39550</v>
      </c>
      <c r="AD163" s="168">
        <v>25200</v>
      </c>
      <c r="AE163" s="168">
        <v>28800</v>
      </c>
      <c r="AF163" s="168">
        <v>32400</v>
      </c>
      <c r="AG163" s="168">
        <v>35940</v>
      </c>
      <c r="AH163" s="168">
        <v>38820</v>
      </c>
      <c r="AI163" s="168">
        <v>41700</v>
      </c>
      <c r="AJ163" s="168">
        <v>44580</v>
      </c>
      <c r="AK163" s="168">
        <v>47460</v>
      </c>
      <c r="AL163" s="163" t="s">
        <v>745</v>
      </c>
      <c r="AM163" s="163" t="s">
        <v>745</v>
      </c>
      <c r="AN163" s="163" t="s">
        <v>288</v>
      </c>
      <c r="AO163" s="163">
        <v>0</v>
      </c>
      <c r="AP163" s="163" t="s">
        <v>746</v>
      </c>
      <c r="AQ163" s="163" t="s">
        <v>290</v>
      </c>
      <c r="AR163" s="163">
        <v>319</v>
      </c>
      <c r="AS163" s="163" t="s">
        <v>746</v>
      </c>
    </row>
    <row r="164" spans="1:45">
      <c r="A164" s="184" t="str">
        <f t="shared" si="2"/>
        <v>1/18/2013 - 12/17/2013Matagorda</v>
      </c>
      <c r="B164" s="163" t="s">
        <v>749</v>
      </c>
      <c r="C164" s="162" t="s">
        <v>212</v>
      </c>
      <c r="D164" s="168">
        <v>51600</v>
      </c>
      <c r="E164" s="168">
        <v>18100</v>
      </c>
      <c r="F164" s="168">
        <v>20650</v>
      </c>
      <c r="G164" s="168">
        <v>23250</v>
      </c>
      <c r="H164" s="168">
        <v>25800</v>
      </c>
      <c r="I164" s="168">
        <v>27900</v>
      </c>
      <c r="J164" s="168">
        <v>29950</v>
      </c>
      <c r="K164" s="168">
        <v>32000</v>
      </c>
      <c r="L164" s="168">
        <v>34100</v>
      </c>
      <c r="M164" s="168">
        <v>21720</v>
      </c>
      <c r="N164" s="168">
        <v>24780</v>
      </c>
      <c r="O164" s="168">
        <v>27900</v>
      </c>
      <c r="P164" s="168">
        <v>30960</v>
      </c>
      <c r="Q164" s="168">
        <v>33480</v>
      </c>
      <c r="R164" s="168">
        <v>35940</v>
      </c>
      <c r="S164" s="168">
        <v>38400</v>
      </c>
      <c r="T164" s="168">
        <v>40920</v>
      </c>
      <c r="U164" s="168" t="s">
        <v>286</v>
      </c>
      <c r="V164" s="168">
        <v>18150</v>
      </c>
      <c r="W164" s="168">
        <v>20750</v>
      </c>
      <c r="X164" s="168">
        <v>23350</v>
      </c>
      <c r="Y164" s="168">
        <v>25900</v>
      </c>
      <c r="Z164" s="168">
        <v>28000</v>
      </c>
      <c r="AA164" s="168">
        <v>30050</v>
      </c>
      <c r="AB164" s="168">
        <v>32150</v>
      </c>
      <c r="AC164" s="168">
        <v>34200</v>
      </c>
      <c r="AD164" s="168">
        <v>21780</v>
      </c>
      <c r="AE164" s="168">
        <v>24900</v>
      </c>
      <c r="AF164" s="168">
        <v>28020</v>
      </c>
      <c r="AG164" s="168">
        <v>31080</v>
      </c>
      <c r="AH164" s="168">
        <v>33600</v>
      </c>
      <c r="AI164" s="168">
        <v>36060</v>
      </c>
      <c r="AJ164" s="168">
        <v>38580</v>
      </c>
      <c r="AK164" s="168">
        <v>41040</v>
      </c>
      <c r="AL164" s="163" t="s">
        <v>748</v>
      </c>
      <c r="AM164" s="163" t="s">
        <v>748</v>
      </c>
      <c r="AN164" s="163" t="s">
        <v>288</v>
      </c>
      <c r="AO164" s="163">
        <v>0</v>
      </c>
      <c r="AP164" s="163" t="s">
        <v>749</v>
      </c>
      <c r="AQ164" s="163" t="s">
        <v>290</v>
      </c>
      <c r="AR164" s="163">
        <v>321</v>
      </c>
      <c r="AS164" s="163" t="s">
        <v>749</v>
      </c>
    </row>
    <row r="165" spans="1:45">
      <c r="A165" s="184" t="str">
        <f t="shared" si="2"/>
        <v>1/18/2013 - 12/17/2013Maverick</v>
      </c>
      <c r="B165" s="163" t="s">
        <v>752</v>
      </c>
      <c r="C165" s="162" t="s">
        <v>213</v>
      </c>
      <c r="D165" s="168">
        <v>34200</v>
      </c>
      <c r="E165" s="168">
        <v>17700</v>
      </c>
      <c r="F165" s="168">
        <v>20200</v>
      </c>
      <c r="G165" s="168">
        <v>22750</v>
      </c>
      <c r="H165" s="168">
        <v>25250</v>
      </c>
      <c r="I165" s="168">
        <v>27300</v>
      </c>
      <c r="J165" s="168">
        <v>29300</v>
      </c>
      <c r="K165" s="168">
        <v>31350</v>
      </c>
      <c r="L165" s="168">
        <v>33350</v>
      </c>
      <c r="M165" s="168">
        <v>21240</v>
      </c>
      <c r="N165" s="168">
        <v>24240</v>
      </c>
      <c r="O165" s="168">
        <v>27300</v>
      </c>
      <c r="P165" s="168">
        <v>30300</v>
      </c>
      <c r="Q165" s="168">
        <v>32760</v>
      </c>
      <c r="R165" s="168">
        <v>35160</v>
      </c>
      <c r="S165" s="168">
        <v>37620</v>
      </c>
      <c r="T165" s="168">
        <v>40020</v>
      </c>
      <c r="U165" s="168" t="s">
        <v>286</v>
      </c>
      <c r="V165" s="168">
        <v>19400</v>
      </c>
      <c r="W165" s="168">
        <v>22150</v>
      </c>
      <c r="X165" s="168">
        <v>24900</v>
      </c>
      <c r="Y165" s="168">
        <v>27650</v>
      </c>
      <c r="Z165" s="168">
        <v>29900</v>
      </c>
      <c r="AA165" s="168">
        <v>32100</v>
      </c>
      <c r="AB165" s="168">
        <v>34300</v>
      </c>
      <c r="AC165" s="168">
        <v>36500</v>
      </c>
      <c r="AD165" s="168">
        <v>23280</v>
      </c>
      <c r="AE165" s="168">
        <v>26580</v>
      </c>
      <c r="AF165" s="168">
        <v>29880</v>
      </c>
      <c r="AG165" s="168">
        <v>33180</v>
      </c>
      <c r="AH165" s="168">
        <v>35880</v>
      </c>
      <c r="AI165" s="168">
        <v>38520</v>
      </c>
      <c r="AJ165" s="168">
        <v>41160</v>
      </c>
      <c r="AK165" s="168">
        <v>43800</v>
      </c>
      <c r="AL165" s="163" t="s">
        <v>751</v>
      </c>
      <c r="AM165" s="163" t="s">
        <v>751</v>
      </c>
      <c r="AN165" s="163" t="s">
        <v>288</v>
      </c>
      <c r="AO165" s="163">
        <v>0</v>
      </c>
      <c r="AP165" s="163" t="s">
        <v>752</v>
      </c>
      <c r="AQ165" s="163" t="s">
        <v>290</v>
      </c>
      <c r="AR165" s="163">
        <v>323</v>
      </c>
      <c r="AS165" s="163" t="s">
        <v>752</v>
      </c>
    </row>
    <row r="166" spans="1:45">
      <c r="A166" s="184" t="str">
        <f t="shared" si="2"/>
        <v>1/18/2013 - 12/17/2013Medina</v>
      </c>
      <c r="B166" s="163" t="s">
        <v>755</v>
      </c>
      <c r="C166" s="162" t="s">
        <v>216</v>
      </c>
      <c r="D166" s="168">
        <v>60400</v>
      </c>
      <c r="E166" s="168">
        <v>21000</v>
      </c>
      <c r="F166" s="168">
        <v>24000</v>
      </c>
      <c r="G166" s="168">
        <v>27000</v>
      </c>
      <c r="H166" s="168">
        <v>29950</v>
      </c>
      <c r="I166" s="168">
        <v>32350</v>
      </c>
      <c r="J166" s="168">
        <v>34750</v>
      </c>
      <c r="K166" s="168">
        <v>37150</v>
      </c>
      <c r="L166" s="168">
        <v>39550</v>
      </c>
      <c r="M166" s="168">
        <v>25200</v>
      </c>
      <c r="N166" s="168">
        <v>28800</v>
      </c>
      <c r="O166" s="168">
        <v>32400</v>
      </c>
      <c r="P166" s="168">
        <v>35940</v>
      </c>
      <c r="Q166" s="168">
        <v>38820</v>
      </c>
      <c r="R166" s="168">
        <v>41700</v>
      </c>
      <c r="S166" s="168">
        <v>44580</v>
      </c>
      <c r="T166" s="168">
        <v>47460</v>
      </c>
      <c r="U166" s="168" t="s">
        <v>286</v>
      </c>
      <c r="V166" s="168">
        <v>21150</v>
      </c>
      <c r="W166" s="168">
        <v>24200</v>
      </c>
      <c r="X166" s="168">
        <v>27200</v>
      </c>
      <c r="Y166" s="168">
        <v>30200</v>
      </c>
      <c r="Z166" s="168">
        <v>32650</v>
      </c>
      <c r="AA166" s="168">
        <v>35050</v>
      </c>
      <c r="AB166" s="168">
        <v>37450</v>
      </c>
      <c r="AC166" s="168">
        <v>39900</v>
      </c>
      <c r="AD166" s="168">
        <v>25380</v>
      </c>
      <c r="AE166" s="168">
        <v>29040</v>
      </c>
      <c r="AF166" s="168">
        <v>32640</v>
      </c>
      <c r="AG166" s="168">
        <v>36240</v>
      </c>
      <c r="AH166" s="168">
        <v>39180</v>
      </c>
      <c r="AI166" s="168">
        <v>42060</v>
      </c>
      <c r="AJ166" s="168">
        <v>44940</v>
      </c>
      <c r="AK166" s="168">
        <v>47880</v>
      </c>
      <c r="AL166" s="163" t="s">
        <v>754</v>
      </c>
      <c r="AM166" s="163" t="s">
        <v>754</v>
      </c>
      <c r="AN166" s="163" t="s">
        <v>288</v>
      </c>
      <c r="AO166" s="163">
        <v>1</v>
      </c>
      <c r="AP166" s="163" t="s">
        <v>755</v>
      </c>
      <c r="AQ166" s="163" t="s">
        <v>290</v>
      </c>
      <c r="AR166" s="163">
        <v>325</v>
      </c>
      <c r="AS166" s="163" t="s">
        <v>755</v>
      </c>
    </row>
    <row r="167" spans="1:45">
      <c r="A167" s="184" t="str">
        <f t="shared" si="2"/>
        <v>1/18/2013 - 12/17/2013Menard</v>
      </c>
      <c r="B167" s="163" t="s">
        <v>758</v>
      </c>
      <c r="C167" s="162" t="s">
        <v>217</v>
      </c>
      <c r="D167" s="168">
        <v>57500</v>
      </c>
      <c r="E167" s="168">
        <v>18800</v>
      </c>
      <c r="F167" s="168">
        <v>21500</v>
      </c>
      <c r="G167" s="168">
        <v>24200</v>
      </c>
      <c r="H167" s="168">
        <v>26850</v>
      </c>
      <c r="I167" s="168">
        <v>29000</v>
      </c>
      <c r="J167" s="168">
        <v>31150</v>
      </c>
      <c r="K167" s="168">
        <v>33300</v>
      </c>
      <c r="L167" s="168">
        <v>35450</v>
      </c>
      <c r="M167" s="168">
        <v>22560</v>
      </c>
      <c r="N167" s="168">
        <v>25800</v>
      </c>
      <c r="O167" s="168">
        <v>29040</v>
      </c>
      <c r="P167" s="168">
        <v>32220</v>
      </c>
      <c r="Q167" s="168">
        <v>34800</v>
      </c>
      <c r="R167" s="168">
        <v>37380</v>
      </c>
      <c r="S167" s="168">
        <v>39960</v>
      </c>
      <c r="T167" s="168">
        <v>42540</v>
      </c>
      <c r="U167" s="168" t="s">
        <v>286</v>
      </c>
      <c r="V167" s="168">
        <v>23950</v>
      </c>
      <c r="W167" s="168">
        <v>27350</v>
      </c>
      <c r="X167" s="168">
        <v>30750</v>
      </c>
      <c r="Y167" s="168">
        <v>34150</v>
      </c>
      <c r="Z167" s="168">
        <v>36900</v>
      </c>
      <c r="AA167" s="168">
        <v>39650</v>
      </c>
      <c r="AB167" s="168">
        <v>42350</v>
      </c>
      <c r="AC167" s="168">
        <v>45100</v>
      </c>
      <c r="AD167" s="168">
        <v>28740</v>
      </c>
      <c r="AE167" s="168">
        <v>32820</v>
      </c>
      <c r="AF167" s="168">
        <v>36900</v>
      </c>
      <c r="AG167" s="168">
        <v>40980</v>
      </c>
      <c r="AH167" s="168">
        <v>44280</v>
      </c>
      <c r="AI167" s="168">
        <v>47580</v>
      </c>
      <c r="AJ167" s="168">
        <v>50820</v>
      </c>
      <c r="AK167" s="168">
        <v>54120</v>
      </c>
      <c r="AL167" s="163" t="s">
        <v>757</v>
      </c>
      <c r="AM167" s="163" t="s">
        <v>757</v>
      </c>
      <c r="AN167" s="163" t="s">
        <v>288</v>
      </c>
      <c r="AO167" s="163">
        <v>0</v>
      </c>
      <c r="AP167" s="163" t="s">
        <v>758</v>
      </c>
      <c r="AQ167" s="163" t="s">
        <v>290</v>
      </c>
      <c r="AR167" s="163">
        <v>327</v>
      </c>
      <c r="AS167" s="163" t="s">
        <v>758</v>
      </c>
    </row>
    <row r="168" spans="1:45">
      <c r="A168" s="184" t="str">
        <f t="shared" si="2"/>
        <v>1/18/2013 - 12/17/2013Midland</v>
      </c>
      <c r="B168" s="163" t="s">
        <v>761</v>
      </c>
      <c r="C168" s="162" t="s">
        <v>71</v>
      </c>
      <c r="D168" s="168">
        <v>65100</v>
      </c>
      <c r="E168" s="168">
        <v>22800</v>
      </c>
      <c r="F168" s="168">
        <v>26050</v>
      </c>
      <c r="G168" s="168">
        <v>29300</v>
      </c>
      <c r="H168" s="168">
        <v>32550</v>
      </c>
      <c r="I168" s="168">
        <v>35200</v>
      </c>
      <c r="J168" s="168">
        <v>37800</v>
      </c>
      <c r="K168" s="168">
        <v>40400</v>
      </c>
      <c r="L168" s="168">
        <v>43000</v>
      </c>
      <c r="M168" s="168">
        <v>27360</v>
      </c>
      <c r="N168" s="168">
        <v>31260</v>
      </c>
      <c r="O168" s="168">
        <v>35160</v>
      </c>
      <c r="P168" s="168">
        <v>39060</v>
      </c>
      <c r="Q168" s="168">
        <v>42240</v>
      </c>
      <c r="R168" s="168">
        <v>45360</v>
      </c>
      <c r="S168" s="168">
        <v>48480</v>
      </c>
      <c r="T168" s="168">
        <v>51600</v>
      </c>
      <c r="U168" s="168" t="s">
        <v>286</v>
      </c>
      <c r="V168" s="168">
        <v>23450</v>
      </c>
      <c r="W168" s="168">
        <v>26800</v>
      </c>
      <c r="X168" s="168">
        <v>30150</v>
      </c>
      <c r="Y168" s="168">
        <v>33450</v>
      </c>
      <c r="Z168" s="168">
        <v>36150</v>
      </c>
      <c r="AA168" s="168">
        <v>38850</v>
      </c>
      <c r="AB168" s="168">
        <v>41500</v>
      </c>
      <c r="AC168" s="168">
        <v>44200</v>
      </c>
      <c r="AD168" s="168">
        <v>28140</v>
      </c>
      <c r="AE168" s="168">
        <v>32160</v>
      </c>
      <c r="AF168" s="168">
        <v>36180</v>
      </c>
      <c r="AG168" s="168">
        <v>40140</v>
      </c>
      <c r="AH168" s="168">
        <v>43380</v>
      </c>
      <c r="AI168" s="168">
        <v>46620</v>
      </c>
      <c r="AJ168" s="168">
        <v>49800</v>
      </c>
      <c r="AK168" s="168">
        <v>53040</v>
      </c>
      <c r="AL168" s="163" t="s">
        <v>760</v>
      </c>
      <c r="AM168" s="163" t="s">
        <v>760</v>
      </c>
      <c r="AN168" s="163" t="s">
        <v>288</v>
      </c>
      <c r="AO168" s="163">
        <v>1</v>
      </c>
      <c r="AP168" s="163" t="s">
        <v>761</v>
      </c>
      <c r="AQ168" s="163" t="s">
        <v>290</v>
      </c>
      <c r="AR168" s="163">
        <v>329</v>
      </c>
      <c r="AS168" s="163" t="s">
        <v>761</v>
      </c>
    </row>
    <row r="169" spans="1:45">
      <c r="A169" s="184" t="str">
        <f t="shared" si="2"/>
        <v>1/18/2013 - 12/17/2013Milam</v>
      </c>
      <c r="B169" s="163" t="s">
        <v>764</v>
      </c>
      <c r="C169" s="162" t="s">
        <v>218</v>
      </c>
      <c r="D169" s="168">
        <v>54000</v>
      </c>
      <c r="E169" s="168">
        <v>18100</v>
      </c>
      <c r="F169" s="168">
        <v>20700</v>
      </c>
      <c r="G169" s="168">
        <v>23300</v>
      </c>
      <c r="H169" s="168">
        <v>25850</v>
      </c>
      <c r="I169" s="168">
        <v>27950</v>
      </c>
      <c r="J169" s="168">
        <v>30000</v>
      </c>
      <c r="K169" s="168">
        <v>32100</v>
      </c>
      <c r="L169" s="168">
        <v>34150</v>
      </c>
      <c r="M169" s="168">
        <v>21720</v>
      </c>
      <c r="N169" s="168">
        <v>24840</v>
      </c>
      <c r="O169" s="168">
        <v>27960</v>
      </c>
      <c r="P169" s="168">
        <v>31020</v>
      </c>
      <c r="Q169" s="168">
        <v>33540</v>
      </c>
      <c r="R169" s="168">
        <v>36000</v>
      </c>
      <c r="S169" s="168">
        <v>38520</v>
      </c>
      <c r="T169" s="168">
        <v>40980</v>
      </c>
      <c r="U169" s="168" t="s">
        <v>286</v>
      </c>
      <c r="V169" s="168">
        <v>18900</v>
      </c>
      <c r="W169" s="168">
        <v>21600</v>
      </c>
      <c r="X169" s="168">
        <v>24300</v>
      </c>
      <c r="Y169" s="168">
        <v>27000</v>
      </c>
      <c r="Z169" s="168">
        <v>29200</v>
      </c>
      <c r="AA169" s="168">
        <v>31350</v>
      </c>
      <c r="AB169" s="168">
        <v>33500</v>
      </c>
      <c r="AC169" s="168">
        <v>35650</v>
      </c>
      <c r="AD169" s="168">
        <v>22680</v>
      </c>
      <c r="AE169" s="168">
        <v>25920</v>
      </c>
      <c r="AF169" s="168">
        <v>29160</v>
      </c>
      <c r="AG169" s="168">
        <v>32400</v>
      </c>
      <c r="AH169" s="168">
        <v>35040</v>
      </c>
      <c r="AI169" s="168">
        <v>37620</v>
      </c>
      <c r="AJ169" s="168">
        <v>40200</v>
      </c>
      <c r="AK169" s="168">
        <v>42780</v>
      </c>
      <c r="AL169" s="163" t="s">
        <v>763</v>
      </c>
      <c r="AM169" s="163" t="s">
        <v>763</v>
      </c>
      <c r="AN169" s="163" t="s">
        <v>288</v>
      </c>
      <c r="AO169" s="163">
        <v>0</v>
      </c>
      <c r="AP169" s="163" t="s">
        <v>764</v>
      </c>
      <c r="AQ169" s="163" t="s">
        <v>290</v>
      </c>
      <c r="AR169" s="163">
        <v>331</v>
      </c>
      <c r="AS169" s="163" t="s">
        <v>764</v>
      </c>
    </row>
    <row r="170" spans="1:45">
      <c r="A170" s="184" t="str">
        <f t="shared" si="2"/>
        <v>1/18/2013 - 12/17/2013Mills</v>
      </c>
      <c r="B170" s="163" t="s">
        <v>767</v>
      </c>
      <c r="C170" s="162" t="s">
        <v>219</v>
      </c>
      <c r="D170" s="168">
        <v>48700</v>
      </c>
      <c r="E170" s="168">
        <v>17700</v>
      </c>
      <c r="F170" s="168">
        <v>20200</v>
      </c>
      <c r="G170" s="168">
        <v>22750</v>
      </c>
      <c r="H170" s="168">
        <v>25250</v>
      </c>
      <c r="I170" s="168">
        <v>27300</v>
      </c>
      <c r="J170" s="168">
        <v>29300</v>
      </c>
      <c r="K170" s="168">
        <v>31350</v>
      </c>
      <c r="L170" s="168">
        <v>33350</v>
      </c>
      <c r="M170" s="168">
        <v>21240</v>
      </c>
      <c r="N170" s="168">
        <v>24240</v>
      </c>
      <c r="O170" s="168">
        <v>27300</v>
      </c>
      <c r="P170" s="168">
        <v>30300</v>
      </c>
      <c r="Q170" s="168">
        <v>32760</v>
      </c>
      <c r="R170" s="168">
        <v>35160</v>
      </c>
      <c r="S170" s="168">
        <v>37620</v>
      </c>
      <c r="T170" s="168">
        <v>40020</v>
      </c>
      <c r="U170" s="168" t="s">
        <v>301</v>
      </c>
      <c r="V170" s="59"/>
      <c r="W170" s="59"/>
      <c r="X170" s="59"/>
      <c r="Y170" s="59"/>
      <c r="Z170" s="59"/>
      <c r="AA170" s="59"/>
      <c r="AB170" s="59"/>
      <c r="AC170" s="59"/>
      <c r="AD170" s="59"/>
      <c r="AE170" s="59"/>
      <c r="AF170" s="59"/>
      <c r="AG170" s="59"/>
      <c r="AH170" s="59"/>
      <c r="AI170" s="59"/>
      <c r="AJ170" s="59"/>
      <c r="AK170" s="59"/>
      <c r="AL170" s="163" t="s">
        <v>766</v>
      </c>
      <c r="AM170" s="163" t="s">
        <v>766</v>
      </c>
      <c r="AN170" s="163" t="s">
        <v>288</v>
      </c>
      <c r="AO170" s="163">
        <v>0</v>
      </c>
      <c r="AP170" s="163" t="s">
        <v>767</v>
      </c>
      <c r="AQ170" s="163" t="s">
        <v>290</v>
      </c>
      <c r="AR170" s="163">
        <v>333</v>
      </c>
      <c r="AS170" s="163" t="s">
        <v>767</v>
      </c>
    </row>
    <row r="171" spans="1:45">
      <c r="A171" s="184" t="str">
        <f t="shared" si="2"/>
        <v>1/18/2013 - 12/17/2013Mitchell</v>
      </c>
      <c r="B171" s="163" t="s">
        <v>770</v>
      </c>
      <c r="C171" s="162" t="s">
        <v>220</v>
      </c>
      <c r="D171" s="168">
        <v>49000</v>
      </c>
      <c r="E171" s="168">
        <v>17700</v>
      </c>
      <c r="F171" s="168">
        <v>20200</v>
      </c>
      <c r="G171" s="168">
        <v>22750</v>
      </c>
      <c r="H171" s="168">
        <v>25250</v>
      </c>
      <c r="I171" s="168">
        <v>27300</v>
      </c>
      <c r="J171" s="168">
        <v>29300</v>
      </c>
      <c r="K171" s="168">
        <v>31350</v>
      </c>
      <c r="L171" s="168">
        <v>33350</v>
      </c>
      <c r="M171" s="168">
        <v>21240</v>
      </c>
      <c r="N171" s="168">
        <v>24240</v>
      </c>
      <c r="O171" s="168">
        <v>27300</v>
      </c>
      <c r="P171" s="168">
        <v>30300</v>
      </c>
      <c r="Q171" s="168">
        <v>32760</v>
      </c>
      <c r="R171" s="168">
        <v>35160</v>
      </c>
      <c r="S171" s="168">
        <v>37620</v>
      </c>
      <c r="T171" s="168">
        <v>40020</v>
      </c>
      <c r="U171" s="168" t="s">
        <v>286</v>
      </c>
      <c r="V171" s="168">
        <v>21650</v>
      </c>
      <c r="W171" s="168">
        <v>24750</v>
      </c>
      <c r="X171" s="168">
        <v>27850</v>
      </c>
      <c r="Y171" s="168">
        <v>30900</v>
      </c>
      <c r="Z171" s="168">
        <v>33400</v>
      </c>
      <c r="AA171" s="168">
        <v>35850</v>
      </c>
      <c r="AB171" s="168">
        <v>38350</v>
      </c>
      <c r="AC171" s="168">
        <v>40800</v>
      </c>
      <c r="AD171" s="168">
        <v>25980</v>
      </c>
      <c r="AE171" s="168">
        <v>29700</v>
      </c>
      <c r="AF171" s="168">
        <v>33420</v>
      </c>
      <c r="AG171" s="168">
        <v>37080</v>
      </c>
      <c r="AH171" s="168">
        <v>40080</v>
      </c>
      <c r="AI171" s="168">
        <v>43020</v>
      </c>
      <c r="AJ171" s="168">
        <v>46020</v>
      </c>
      <c r="AK171" s="168">
        <v>48960</v>
      </c>
      <c r="AL171" s="163" t="s">
        <v>769</v>
      </c>
      <c r="AM171" s="163" t="s">
        <v>769</v>
      </c>
      <c r="AN171" s="163" t="s">
        <v>288</v>
      </c>
      <c r="AO171" s="163">
        <v>0</v>
      </c>
      <c r="AP171" s="163" t="s">
        <v>770</v>
      </c>
      <c r="AQ171" s="163" t="s">
        <v>290</v>
      </c>
      <c r="AR171" s="163">
        <v>335</v>
      </c>
      <c r="AS171" s="163" t="s">
        <v>770</v>
      </c>
    </row>
    <row r="172" spans="1:45">
      <c r="A172" s="184" t="str">
        <f t="shared" si="2"/>
        <v>1/18/2013 - 12/17/2013Montague</v>
      </c>
      <c r="B172" s="163" t="s">
        <v>773</v>
      </c>
      <c r="C172" s="162" t="s">
        <v>221</v>
      </c>
      <c r="D172" s="168">
        <v>58900</v>
      </c>
      <c r="E172" s="168">
        <v>19750</v>
      </c>
      <c r="F172" s="168">
        <v>22550</v>
      </c>
      <c r="G172" s="168">
        <v>25350</v>
      </c>
      <c r="H172" s="168">
        <v>28150</v>
      </c>
      <c r="I172" s="168">
        <v>30450</v>
      </c>
      <c r="J172" s="168">
        <v>32700</v>
      </c>
      <c r="K172" s="168">
        <v>34950</v>
      </c>
      <c r="L172" s="168">
        <v>37200</v>
      </c>
      <c r="M172" s="168">
        <v>23700</v>
      </c>
      <c r="N172" s="168">
        <v>27060</v>
      </c>
      <c r="O172" s="168">
        <v>30420</v>
      </c>
      <c r="P172" s="168">
        <v>33780</v>
      </c>
      <c r="Q172" s="168">
        <v>36540</v>
      </c>
      <c r="R172" s="168">
        <v>39240</v>
      </c>
      <c r="S172" s="168">
        <v>41940</v>
      </c>
      <c r="T172" s="168">
        <v>44640</v>
      </c>
      <c r="U172" s="168" t="s">
        <v>286</v>
      </c>
      <c r="V172" s="168">
        <v>20700</v>
      </c>
      <c r="W172" s="168">
        <v>23650</v>
      </c>
      <c r="X172" s="168">
        <v>26600</v>
      </c>
      <c r="Y172" s="168">
        <v>29550</v>
      </c>
      <c r="Z172" s="168">
        <v>31950</v>
      </c>
      <c r="AA172" s="168">
        <v>34300</v>
      </c>
      <c r="AB172" s="168">
        <v>36650</v>
      </c>
      <c r="AC172" s="168">
        <v>39050</v>
      </c>
      <c r="AD172" s="168">
        <v>24840</v>
      </c>
      <c r="AE172" s="168">
        <v>28380</v>
      </c>
      <c r="AF172" s="168">
        <v>31920</v>
      </c>
      <c r="AG172" s="168">
        <v>35460</v>
      </c>
      <c r="AH172" s="168">
        <v>38340</v>
      </c>
      <c r="AI172" s="168">
        <v>41160</v>
      </c>
      <c r="AJ172" s="168">
        <v>43980</v>
      </c>
      <c r="AK172" s="168">
        <v>46860</v>
      </c>
      <c r="AL172" s="163" t="s">
        <v>772</v>
      </c>
      <c r="AM172" s="163" t="s">
        <v>772</v>
      </c>
      <c r="AN172" s="163" t="s">
        <v>288</v>
      </c>
      <c r="AO172" s="163">
        <v>0</v>
      </c>
      <c r="AP172" s="163" t="s">
        <v>773</v>
      </c>
      <c r="AQ172" s="163" t="s">
        <v>290</v>
      </c>
      <c r="AR172" s="163">
        <v>337</v>
      </c>
      <c r="AS172" s="163" t="s">
        <v>773</v>
      </c>
    </row>
    <row r="173" spans="1:45">
      <c r="A173" s="184" t="str">
        <f t="shared" si="2"/>
        <v>1/18/2013 - 12/17/2013Montgomery</v>
      </c>
      <c r="B173" s="163" t="s">
        <v>775</v>
      </c>
      <c r="C173" s="162" t="s">
        <v>57</v>
      </c>
      <c r="D173" s="168">
        <v>66200</v>
      </c>
      <c r="E173" s="168">
        <v>23200</v>
      </c>
      <c r="F173" s="168">
        <v>26500</v>
      </c>
      <c r="G173" s="168">
        <v>29800</v>
      </c>
      <c r="H173" s="168">
        <v>33100</v>
      </c>
      <c r="I173" s="168">
        <v>35750</v>
      </c>
      <c r="J173" s="168">
        <v>38400</v>
      </c>
      <c r="K173" s="168">
        <v>41050</v>
      </c>
      <c r="L173" s="168">
        <v>43700</v>
      </c>
      <c r="M173" s="168">
        <v>27840</v>
      </c>
      <c r="N173" s="168">
        <v>31800</v>
      </c>
      <c r="O173" s="168">
        <v>35760</v>
      </c>
      <c r="P173" s="168">
        <v>39720</v>
      </c>
      <c r="Q173" s="168">
        <v>42900</v>
      </c>
      <c r="R173" s="168">
        <v>46080</v>
      </c>
      <c r="S173" s="168">
        <v>49260</v>
      </c>
      <c r="T173" s="168">
        <v>52440</v>
      </c>
      <c r="U173" s="168" t="s">
        <v>286</v>
      </c>
      <c r="V173" s="168">
        <v>23450</v>
      </c>
      <c r="W173" s="168">
        <v>26800</v>
      </c>
      <c r="X173" s="168">
        <v>30150</v>
      </c>
      <c r="Y173" s="168">
        <v>33450</v>
      </c>
      <c r="Z173" s="168">
        <v>36150</v>
      </c>
      <c r="AA173" s="168">
        <v>38850</v>
      </c>
      <c r="AB173" s="168">
        <v>41500</v>
      </c>
      <c r="AC173" s="168">
        <v>44200</v>
      </c>
      <c r="AD173" s="168">
        <v>28140</v>
      </c>
      <c r="AE173" s="168">
        <v>32160</v>
      </c>
      <c r="AF173" s="168">
        <v>36180</v>
      </c>
      <c r="AG173" s="168">
        <v>40140</v>
      </c>
      <c r="AH173" s="168">
        <v>43380</v>
      </c>
      <c r="AI173" s="168">
        <v>46620</v>
      </c>
      <c r="AJ173" s="168">
        <v>49800</v>
      </c>
      <c r="AK173" s="168">
        <v>53040</v>
      </c>
      <c r="AL173" s="163" t="s">
        <v>774</v>
      </c>
      <c r="AM173" s="163" t="s">
        <v>774</v>
      </c>
      <c r="AN173" s="163" t="s">
        <v>288</v>
      </c>
      <c r="AO173" s="163">
        <v>1</v>
      </c>
      <c r="AP173" s="163" t="s">
        <v>775</v>
      </c>
      <c r="AQ173" s="163" t="s">
        <v>290</v>
      </c>
      <c r="AR173" s="163">
        <v>339</v>
      </c>
      <c r="AS173" s="163" t="s">
        <v>775</v>
      </c>
    </row>
    <row r="174" spans="1:45">
      <c r="A174" s="184" t="str">
        <f t="shared" si="2"/>
        <v>1/18/2013 - 12/17/2013Moore</v>
      </c>
      <c r="B174" s="163" t="s">
        <v>778</v>
      </c>
      <c r="C174" s="162" t="s">
        <v>222</v>
      </c>
      <c r="D174" s="168">
        <v>53500</v>
      </c>
      <c r="E174" s="168">
        <v>18100</v>
      </c>
      <c r="F174" s="168">
        <v>20700</v>
      </c>
      <c r="G174" s="168">
        <v>23300</v>
      </c>
      <c r="H174" s="168">
        <v>25850</v>
      </c>
      <c r="I174" s="168">
        <v>27950</v>
      </c>
      <c r="J174" s="168">
        <v>30000</v>
      </c>
      <c r="K174" s="168">
        <v>32100</v>
      </c>
      <c r="L174" s="168">
        <v>34150</v>
      </c>
      <c r="M174" s="168">
        <v>21720</v>
      </c>
      <c r="N174" s="168">
        <v>24840</v>
      </c>
      <c r="O174" s="168">
        <v>27960</v>
      </c>
      <c r="P174" s="168">
        <v>31020</v>
      </c>
      <c r="Q174" s="168">
        <v>33540</v>
      </c>
      <c r="R174" s="168">
        <v>36000</v>
      </c>
      <c r="S174" s="168">
        <v>38520</v>
      </c>
      <c r="T174" s="168">
        <v>40980</v>
      </c>
      <c r="U174" s="168" t="s">
        <v>286</v>
      </c>
      <c r="V174" s="168">
        <v>18750</v>
      </c>
      <c r="W174" s="168">
        <v>21400</v>
      </c>
      <c r="X174" s="168">
        <v>24100</v>
      </c>
      <c r="Y174" s="168">
        <v>26750</v>
      </c>
      <c r="Z174" s="168">
        <v>28900</v>
      </c>
      <c r="AA174" s="168">
        <v>31050</v>
      </c>
      <c r="AB174" s="168">
        <v>33200</v>
      </c>
      <c r="AC174" s="168">
        <v>35350</v>
      </c>
      <c r="AD174" s="168">
        <v>22500</v>
      </c>
      <c r="AE174" s="168">
        <v>25680</v>
      </c>
      <c r="AF174" s="168">
        <v>28920</v>
      </c>
      <c r="AG174" s="168">
        <v>32100</v>
      </c>
      <c r="AH174" s="168">
        <v>34680</v>
      </c>
      <c r="AI174" s="168">
        <v>37260</v>
      </c>
      <c r="AJ174" s="168">
        <v>39840</v>
      </c>
      <c r="AK174" s="168">
        <v>42420</v>
      </c>
      <c r="AL174" s="163" t="s">
        <v>777</v>
      </c>
      <c r="AM174" s="163" t="s">
        <v>777</v>
      </c>
      <c r="AN174" s="163" t="s">
        <v>288</v>
      </c>
      <c r="AO174" s="163">
        <v>0</v>
      </c>
      <c r="AP174" s="163" t="s">
        <v>778</v>
      </c>
      <c r="AQ174" s="163" t="s">
        <v>290</v>
      </c>
      <c r="AR174" s="163">
        <v>341</v>
      </c>
      <c r="AS174" s="163" t="s">
        <v>778</v>
      </c>
    </row>
    <row r="175" spans="1:45">
      <c r="A175" s="184" t="str">
        <f t="shared" si="2"/>
        <v>1/18/2013 - 12/17/2013Morris</v>
      </c>
      <c r="B175" s="163" t="s">
        <v>781</v>
      </c>
      <c r="C175" s="162" t="s">
        <v>223</v>
      </c>
      <c r="D175" s="168">
        <v>52700</v>
      </c>
      <c r="E175" s="168">
        <v>18450</v>
      </c>
      <c r="F175" s="168">
        <v>21100</v>
      </c>
      <c r="G175" s="168">
        <v>23750</v>
      </c>
      <c r="H175" s="168">
        <v>26350</v>
      </c>
      <c r="I175" s="168">
        <v>28500</v>
      </c>
      <c r="J175" s="168">
        <v>30600</v>
      </c>
      <c r="K175" s="168">
        <v>32700</v>
      </c>
      <c r="L175" s="168">
        <v>34800</v>
      </c>
      <c r="M175" s="168">
        <v>22140</v>
      </c>
      <c r="N175" s="168">
        <v>25320</v>
      </c>
      <c r="O175" s="168">
        <v>28500</v>
      </c>
      <c r="P175" s="168">
        <v>31620</v>
      </c>
      <c r="Q175" s="168">
        <v>34200</v>
      </c>
      <c r="R175" s="168">
        <v>36720</v>
      </c>
      <c r="S175" s="168">
        <v>39240</v>
      </c>
      <c r="T175" s="168">
        <v>41760</v>
      </c>
      <c r="U175" s="168" t="s">
        <v>286</v>
      </c>
      <c r="V175" s="168">
        <v>18600</v>
      </c>
      <c r="W175" s="168">
        <v>21250</v>
      </c>
      <c r="X175" s="168">
        <v>23900</v>
      </c>
      <c r="Y175" s="168">
        <v>26550</v>
      </c>
      <c r="Z175" s="168">
        <v>28700</v>
      </c>
      <c r="AA175" s="168">
        <v>30800</v>
      </c>
      <c r="AB175" s="168">
        <v>32950</v>
      </c>
      <c r="AC175" s="168">
        <v>35050</v>
      </c>
      <c r="AD175" s="168">
        <v>22320</v>
      </c>
      <c r="AE175" s="168">
        <v>25500</v>
      </c>
      <c r="AF175" s="168">
        <v>28680</v>
      </c>
      <c r="AG175" s="168">
        <v>31860</v>
      </c>
      <c r="AH175" s="168">
        <v>34440</v>
      </c>
      <c r="AI175" s="168">
        <v>36960</v>
      </c>
      <c r="AJ175" s="168">
        <v>39540</v>
      </c>
      <c r="AK175" s="168">
        <v>42060</v>
      </c>
      <c r="AL175" s="163" t="s">
        <v>780</v>
      </c>
      <c r="AM175" s="163" t="s">
        <v>780</v>
      </c>
      <c r="AN175" s="163" t="s">
        <v>288</v>
      </c>
      <c r="AO175" s="163">
        <v>0</v>
      </c>
      <c r="AP175" s="163" t="s">
        <v>781</v>
      </c>
      <c r="AQ175" s="163" t="s">
        <v>290</v>
      </c>
      <c r="AR175" s="163">
        <v>343</v>
      </c>
      <c r="AS175" s="163" t="s">
        <v>781</v>
      </c>
    </row>
    <row r="176" spans="1:45">
      <c r="A176" s="184" t="str">
        <f t="shared" si="2"/>
        <v>1/18/2013 - 12/17/2013Motley</v>
      </c>
      <c r="B176" s="163" t="s">
        <v>784</v>
      </c>
      <c r="C176" s="162" t="s">
        <v>224</v>
      </c>
      <c r="D176" s="168">
        <v>44300</v>
      </c>
      <c r="E176" s="168">
        <v>17700</v>
      </c>
      <c r="F176" s="168">
        <v>20200</v>
      </c>
      <c r="G176" s="168">
        <v>22750</v>
      </c>
      <c r="H176" s="168">
        <v>25250</v>
      </c>
      <c r="I176" s="168">
        <v>27300</v>
      </c>
      <c r="J176" s="168">
        <v>29300</v>
      </c>
      <c r="K176" s="168">
        <v>31350</v>
      </c>
      <c r="L176" s="168">
        <v>33350</v>
      </c>
      <c r="M176" s="168">
        <v>21240</v>
      </c>
      <c r="N176" s="168">
        <v>24240</v>
      </c>
      <c r="O176" s="168">
        <v>27300</v>
      </c>
      <c r="P176" s="168">
        <v>30300</v>
      </c>
      <c r="Q176" s="168">
        <v>32760</v>
      </c>
      <c r="R176" s="168">
        <v>35160</v>
      </c>
      <c r="S176" s="168">
        <v>37620</v>
      </c>
      <c r="T176" s="168">
        <v>40020</v>
      </c>
      <c r="U176" s="168" t="s">
        <v>286</v>
      </c>
      <c r="V176" s="168">
        <v>18700</v>
      </c>
      <c r="W176" s="168">
        <v>21350</v>
      </c>
      <c r="X176" s="168">
        <v>24000</v>
      </c>
      <c r="Y176" s="168">
        <v>26650</v>
      </c>
      <c r="Z176" s="168">
        <v>28800</v>
      </c>
      <c r="AA176" s="168">
        <v>30950</v>
      </c>
      <c r="AB176" s="168">
        <v>33050</v>
      </c>
      <c r="AC176" s="168">
        <v>35200</v>
      </c>
      <c r="AD176" s="168">
        <v>22440</v>
      </c>
      <c r="AE176" s="168">
        <v>25620</v>
      </c>
      <c r="AF176" s="168">
        <v>28800</v>
      </c>
      <c r="AG176" s="168">
        <v>31980</v>
      </c>
      <c r="AH176" s="168">
        <v>34560</v>
      </c>
      <c r="AI176" s="168">
        <v>37140</v>
      </c>
      <c r="AJ176" s="168">
        <v>39660</v>
      </c>
      <c r="AK176" s="168">
        <v>42240</v>
      </c>
      <c r="AL176" s="163" t="s">
        <v>783</v>
      </c>
      <c r="AM176" s="163" t="s">
        <v>783</v>
      </c>
      <c r="AN176" s="163" t="s">
        <v>288</v>
      </c>
      <c r="AO176" s="163">
        <v>0</v>
      </c>
      <c r="AP176" s="163" t="s">
        <v>784</v>
      </c>
      <c r="AQ176" s="163" t="s">
        <v>290</v>
      </c>
      <c r="AR176" s="163">
        <v>345</v>
      </c>
      <c r="AS176" s="163" t="s">
        <v>784</v>
      </c>
    </row>
    <row r="177" spans="1:45">
      <c r="A177" s="184" t="str">
        <f t="shared" si="2"/>
        <v>1/18/2013 - 12/17/2013Nacogdoches</v>
      </c>
      <c r="B177" s="163" t="s">
        <v>787</v>
      </c>
      <c r="C177" s="162" t="s">
        <v>225</v>
      </c>
      <c r="D177" s="168">
        <v>47600</v>
      </c>
      <c r="E177" s="168">
        <v>17700</v>
      </c>
      <c r="F177" s="168">
        <v>20200</v>
      </c>
      <c r="G177" s="168">
        <v>22750</v>
      </c>
      <c r="H177" s="168">
        <v>25250</v>
      </c>
      <c r="I177" s="168">
        <v>27300</v>
      </c>
      <c r="J177" s="168">
        <v>29300</v>
      </c>
      <c r="K177" s="168">
        <v>31350</v>
      </c>
      <c r="L177" s="168">
        <v>33350</v>
      </c>
      <c r="M177" s="168">
        <v>21240</v>
      </c>
      <c r="N177" s="168">
        <v>24240</v>
      </c>
      <c r="O177" s="168">
        <v>27300</v>
      </c>
      <c r="P177" s="168">
        <v>30300</v>
      </c>
      <c r="Q177" s="168">
        <v>32760</v>
      </c>
      <c r="R177" s="168">
        <v>35160</v>
      </c>
      <c r="S177" s="168">
        <v>37620</v>
      </c>
      <c r="T177" s="168">
        <v>40020</v>
      </c>
      <c r="U177" s="168" t="s">
        <v>301</v>
      </c>
      <c r="V177" s="59"/>
      <c r="W177" s="59"/>
      <c r="X177" s="59"/>
      <c r="Y177" s="59"/>
      <c r="Z177" s="59"/>
      <c r="AA177" s="59"/>
      <c r="AB177" s="59"/>
      <c r="AC177" s="59"/>
      <c r="AD177" s="59"/>
      <c r="AE177" s="59"/>
      <c r="AF177" s="59"/>
      <c r="AG177" s="59"/>
      <c r="AH177" s="59"/>
      <c r="AI177" s="59"/>
      <c r="AJ177" s="59"/>
      <c r="AK177" s="59"/>
      <c r="AL177" s="163" t="s">
        <v>786</v>
      </c>
      <c r="AM177" s="163" t="s">
        <v>786</v>
      </c>
      <c r="AN177" s="163" t="s">
        <v>288</v>
      </c>
      <c r="AO177" s="163">
        <v>0</v>
      </c>
      <c r="AP177" s="163" t="s">
        <v>787</v>
      </c>
      <c r="AQ177" s="163" t="s">
        <v>290</v>
      </c>
      <c r="AR177" s="163">
        <v>347</v>
      </c>
      <c r="AS177" s="163" t="s">
        <v>787</v>
      </c>
    </row>
    <row r="178" spans="1:45">
      <c r="A178" s="184" t="str">
        <f t="shared" si="2"/>
        <v>1/18/2013 - 12/17/2013Navarro</v>
      </c>
      <c r="B178" s="163" t="s">
        <v>790</v>
      </c>
      <c r="C178" s="162" t="s">
        <v>226</v>
      </c>
      <c r="D178" s="168">
        <v>52200</v>
      </c>
      <c r="E178" s="168">
        <v>18300</v>
      </c>
      <c r="F178" s="168">
        <v>20900</v>
      </c>
      <c r="G178" s="168">
        <v>23500</v>
      </c>
      <c r="H178" s="168">
        <v>26100</v>
      </c>
      <c r="I178" s="168">
        <v>28200</v>
      </c>
      <c r="J178" s="168">
        <v>30300</v>
      </c>
      <c r="K178" s="168">
        <v>32400</v>
      </c>
      <c r="L178" s="168">
        <v>34500</v>
      </c>
      <c r="M178" s="168">
        <v>21960</v>
      </c>
      <c r="N178" s="168">
        <v>25080</v>
      </c>
      <c r="O178" s="168">
        <v>28200</v>
      </c>
      <c r="P178" s="168">
        <v>31320</v>
      </c>
      <c r="Q178" s="168">
        <v>33840</v>
      </c>
      <c r="R178" s="168">
        <v>36360</v>
      </c>
      <c r="S178" s="168">
        <v>38880</v>
      </c>
      <c r="T178" s="168">
        <v>41400</v>
      </c>
      <c r="U178" s="168" t="s">
        <v>301</v>
      </c>
      <c r="V178" s="59"/>
      <c r="W178" s="59"/>
      <c r="X178" s="59"/>
      <c r="Y178" s="59"/>
      <c r="Z178" s="59"/>
      <c r="AA178" s="59"/>
      <c r="AB178" s="59"/>
      <c r="AC178" s="59"/>
      <c r="AD178" s="59"/>
      <c r="AE178" s="59"/>
      <c r="AF178" s="59"/>
      <c r="AG178" s="59"/>
      <c r="AH178" s="59"/>
      <c r="AI178" s="59"/>
      <c r="AJ178" s="59"/>
      <c r="AK178" s="59"/>
      <c r="AL178" s="163" t="s">
        <v>789</v>
      </c>
      <c r="AM178" s="163" t="s">
        <v>789</v>
      </c>
      <c r="AN178" s="163" t="s">
        <v>288</v>
      </c>
      <c r="AO178" s="163">
        <v>0</v>
      </c>
      <c r="AP178" s="163" t="s">
        <v>790</v>
      </c>
      <c r="AQ178" s="163" t="s">
        <v>290</v>
      </c>
      <c r="AR178" s="163">
        <v>349</v>
      </c>
      <c r="AS178" s="163" t="s">
        <v>790</v>
      </c>
    </row>
    <row r="179" spans="1:45">
      <c r="A179" s="184" t="str">
        <f t="shared" si="2"/>
        <v>1/18/2013 - 12/17/2013Newton</v>
      </c>
      <c r="B179" s="163" t="s">
        <v>793</v>
      </c>
      <c r="C179" s="162" t="s">
        <v>227</v>
      </c>
      <c r="D179" s="168">
        <v>50000</v>
      </c>
      <c r="E179" s="168">
        <v>17700</v>
      </c>
      <c r="F179" s="168">
        <v>20200</v>
      </c>
      <c r="G179" s="168">
        <v>22750</v>
      </c>
      <c r="H179" s="168">
        <v>25250</v>
      </c>
      <c r="I179" s="168">
        <v>27300</v>
      </c>
      <c r="J179" s="168">
        <v>29300</v>
      </c>
      <c r="K179" s="168">
        <v>31350</v>
      </c>
      <c r="L179" s="168">
        <v>33350</v>
      </c>
      <c r="M179" s="168">
        <v>21240</v>
      </c>
      <c r="N179" s="168">
        <v>24240</v>
      </c>
      <c r="O179" s="168">
        <v>27300</v>
      </c>
      <c r="P179" s="168">
        <v>30300</v>
      </c>
      <c r="Q179" s="168">
        <v>32760</v>
      </c>
      <c r="R179" s="168">
        <v>35160</v>
      </c>
      <c r="S179" s="168">
        <v>37620</v>
      </c>
      <c r="T179" s="168">
        <v>40020</v>
      </c>
      <c r="U179" s="168" t="s">
        <v>286</v>
      </c>
      <c r="V179" s="168">
        <v>18950</v>
      </c>
      <c r="W179" s="168">
        <v>21650</v>
      </c>
      <c r="X179" s="168">
        <v>24350</v>
      </c>
      <c r="Y179" s="168">
        <v>27050</v>
      </c>
      <c r="Z179" s="168">
        <v>29250</v>
      </c>
      <c r="AA179" s="168">
        <v>31400</v>
      </c>
      <c r="AB179" s="168">
        <v>33550</v>
      </c>
      <c r="AC179" s="168">
        <v>35750</v>
      </c>
      <c r="AD179" s="168">
        <v>22740</v>
      </c>
      <c r="AE179" s="168">
        <v>25980</v>
      </c>
      <c r="AF179" s="168">
        <v>29220</v>
      </c>
      <c r="AG179" s="168">
        <v>32460</v>
      </c>
      <c r="AH179" s="168">
        <v>35100</v>
      </c>
      <c r="AI179" s="168">
        <v>37680</v>
      </c>
      <c r="AJ179" s="168">
        <v>40260</v>
      </c>
      <c r="AK179" s="168">
        <v>42900</v>
      </c>
      <c r="AL179" s="163" t="s">
        <v>792</v>
      </c>
      <c r="AM179" s="163" t="s">
        <v>792</v>
      </c>
      <c r="AN179" s="163" t="s">
        <v>288</v>
      </c>
      <c r="AO179" s="163">
        <v>0</v>
      </c>
      <c r="AP179" s="163" t="s">
        <v>793</v>
      </c>
      <c r="AQ179" s="163" t="s">
        <v>290</v>
      </c>
      <c r="AR179" s="163">
        <v>351</v>
      </c>
      <c r="AS179" s="163" t="s">
        <v>793</v>
      </c>
    </row>
    <row r="180" spans="1:45">
      <c r="A180" s="184" t="str">
        <f t="shared" si="2"/>
        <v>1/18/2013 - 12/17/2013Nolan</v>
      </c>
      <c r="B180" s="163" t="s">
        <v>796</v>
      </c>
      <c r="C180" s="162" t="s">
        <v>228</v>
      </c>
      <c r="D180" s="168">
        <v>51400</v>
      </c>
      <c r="E180" s="168">
        <v>18000</v>
      </c>
      <c r="F180" s="168">
        <v>20600</v>
      </c>
      <c r="G180" s="168">
        <v>23150</v>
      </c>
      <c r="H180" s="168">
        <v>25700</v>
      </c>
      <c r="I180" s="168">
        <v>27800</v>
      </c>
      <c r="J180" s="168">
        <v>29850</v>
      </c>
      <c r="K180" s="168">
        <v>31900</v>
      </c>
      <c r="L180" s="168">
        <v>33950</v>
      </c>
      <c r="M180" s="168">
        <v>21600</v>
      </c>
      <c r="N180" s="168">
        <v>24720</v>
      </c>
      <c r="O180" s="168">
        <v>27780</v>
      </c>
      <c r="P180" s="168">
        <v>30840</v>
      </c>
      <c r="Q180" s="168">
        <v>33360</v>
      </c>
      <c r="R180" s="168">
        <v>35820</v>
      </c>
      <c r="S180" s="168">
        <v>38280</v>
      </c>
      <c r="T180" s="168">
        <v>40740</v>
      </c>
      <c r="U180" s="168" t="s">
        <v>286</v>
      </c>
      <c r="V180" s="168">
        <v>20650</v>
      </c>
      <c r="W180" s="168">
        <v>23600</v>
      </c>
      <c r="X180" s="168">
        <v>26550</v>
      </c>
      <c r="Y180" s="168">
        <v>29500</v>
      </c>
      <c r="Z180" s="168">
        <v>31900</v>
      </c>
      <c r="AA180" s="168">
        <v>34250</v>
      </c>
      <c r="AB180" s="168">
        <v>36600</v>
      </c>
      <c r="AC180" s="168">
        <v>38950</v>
      </c>
      <c r="AD180" s="168">
        <v>24780</v>
      </c>
      <c r="AE180" s="168">
        <v>28320</v>
      </c>
      <c r="AF180" s="168">
        <v>31860</v>
      </c>
      <c r="AG180" s="168">
        <v>35400</v>
      </c>
      <c r="AH180" s="168">
        <v>38280</v>
      </c>
      <c r="AI180" s="168">
        <v>41100</v>
      </c>
      <c r="AJ180" s="168">
        <v>43920</v>
      </c>
      <c r="AK180" s="168">
        <v>46740</v>
      </c>
      <c r="AL180" s="163" t="s">
        <v>795</v>
      </c>
      <c r="AM180" s="163" t="s">
        <v>795</v>
      </c>
      <c r="AN180" s="163" t="s">
        <v>288</v>
      </c>
      <c r="AO180" s="163">
        <v>0</v>
      </c>
      <c r="AP180" s="163" t="s">
        <v>796</v>
      </c>
      <c r="AQ180" s="163" t="s">
        <v>290</v>
      </c>
      <c r="AR180" s="163">
        <v>353</v>
      </c>
      <c r="AS180" s="163" t="s">
        <v>796</v>
      </c>
    </row>
    <row r="181" spans="1:45">
      <c r="A181" s="184" t="str">
        <f t="shared" si="2"/>
        <v>1/18/2013 - 12/17/2013Nueces</v>
      </c>
      <c r="B181" s="163" t="s">
        <v>799</v>
      </c>
      <c r="C181" s="162" t="s">
        <v>38</v>
      </c>
      <c r="D181" s="168">
        <v>52700</v>
      </c>
      <c r="E181" s="168">
        <v>18450</v>
      </c>
      <c r="F181" s="168">
        <v>21100</v>
      </c>
      <c r="G181" s="168">
        <v>23750</v>
      </c>
      <c r="H181" s="168">
        <v>26350</v>
      </c>
      <c r="I181" s="168">
        <v>28500</v>
      </c>
      <c r="J181" s="168">
        <v>30600</v>
      </c>
      <c r="K181" s="168">
        <v>32700</v>
      </c>
      <c r="L181" s="168">
        <v>34800</v>
      </c>
      <c r="M181" s="168">
        <v>22140</v>
      </c>
      <c r="N181" s="168">
        <v>25320</v>
      </c>
      <c r="O181" s="168">
        <v>28500</v>
      </c>
      <c r="P181" s="168">
        <v>31620</v>
      </c>
      <c r="Q181" s="168">
        <v>34200</v>
      </c>
      <c r="R181" s="168">
        <v>36720</v>
      </c>
      <c r="S181" s="168">
        <v>39240</v>
      </c>
      <c r="T181" s="168">
        <v>41760</v>
      </c>
      <c r="U181" s="168" t="s">
        <v>286</v>
      </c>
      <c r="V181" s="168">
        <v>19150</v>
      </c>
      <c r="W181" s="168">
        <v>21900</v>
      </c>
      <c r="X181" s="168">
        <v>24650</v>
      </c>
      <c r="Y181" s="168">
        <v>27350</v>
      </c>
      <c r="Z181" s="168">
        <v>29550</v>
      </c>
      <c r="AA181" s="168">
        <v>31750</v>
      </c>
      <c r="AB181" s="168">
        <v>33950</v>
      </c>
      <c r="AC181" s="168">
        <v>36150</v>
      </c>
      <c r="AD181" s="168">
        <v>22980</v>
      </c>
      <c r="AE181" s="168">
        <v>26280</v>
      </c>
      <c r="AF181" s="168">
        <v>29580</v>
      </c>
      <c r="AG181" s="168">
        <v>32820</v>
      </c>
      <c r="AH181" s="168">
        <v>35460</v>
      </c>
      <c r="AI181" s="168">
        <v>38100</v>
      </c>
      <c r="AJ181" s="168">
        <v>40740</v>
      </c>
      <c r="AK181" s="168">
        <v>43380</v>
      </c>
      <c r="AL181" s="163" t="s">
        <v>798</v>
      </c>
      <c r="AM181" s="163" t="s">
        <v>798</v>
      </c>
      <c r="AN181" s="163" t="s">
        <v>288</v>
      </c>
      <c r="AO181" s="163">
        <v>1</v>
      </c>
      <c r="AP181" s="163" t="s">
        <v>799</v>
      </c>
      <c r="AQ181" s="163" t="s">
        <v>290</v>
      </c>
      <c r="AR181" s="163">
        <v>355</v>
      </c>
      <c r="AS181" s="163" t="s">
        <v>799</v>
      </c>
    </row>
    <row r="182" spans="1:45">
      <c r="A182" s="184" t="str">
        <f t="shared" si="2"/>
        <v>1/18/2013 - 12/17/2013Ochiltree</v>
      </c>
      <c r="B182" s="163" t="s">
        <v>802</v>
      </c>
      <c r="C182" s="162" t="s">
        <v>229</v>
      </c>
      <c r="D182" s="168">
        <v>64200</v>
      </c>
      <c r="E182" s="168">
        <v>21950</v>
      </c>
      <c r="F182" s="168">
        <v>25050</v>
      </c>
      <c r="G182" s="168">
        <v>28200</v>
      </c>
      <c r="H182" s="168">
        <v>31300</v>
      </c>
      <c r="I182" s="168">
        <v>33850</v>
      </c>
      <c r="J182" s="168">
        <v>36350</v>
      </c>
      <c r="K182" s="168">
        <v>38850</v>
      </c>
      <c r="L182" s="168">
        <v>41350</v>
      </c>
      <c r="M182" s="168">
        <v>26340</v>
      </c>
      <c r="N182" s="168">
        <v>30060</v>
      </c>
      <c r="O182" s="168">
        <v>33840</v>
      </c>
      <c r="P182" s="168">
        <v>37560</v>
      </c>
      <c r="Q182" s="168">
        <v>40620</v>
      </c>
      <c r="R182" s="168">
        <v>43620</v>
      </c>
      <c r="S182" s="168">
        <v>46620</v>
      </c>
      <c r="T182" s="168">
        <v>49620</v>
      </c>
      <c r="U182" s="168" t="s">
        <v>286</v>
      </c>
      <c r="V182" s="168">
        <v>22500</v>
      </c>
      <c r="W182" s="168">
        <v>25700</v>
      </c>
      <c r="X182" s="168">
        <v>28900</v>
      </c>
      <c r="Y182" s="168">
        <v>32100</v>
      </c>
      <c r="Z182" s="168">
        <v>34700</v>
      </c>
      <c r="AA182" s="168">
        <v>37250</v>
      </c>
      <c r="AB182" s="168">
        <v>39850</v>
      </c>
      <c r="AC182" s="168">
        <v>42400</v>
      </c>
      <c r="AD182" s="168">
        <v>27000</v>
      </c>
      <c r="AE182" s="168">
        <v>30840</v>
      </c>
      <c r="AF182" s="168">
        <v>34680</v>
      </c>
      <c r="AG182" s="168">
        <v>38520</v>
      </c>
      <c r="AH182" s="168">
        <v>41640</v>
      </c>
      <c r="AI182" s="168">
        <v>44700</v>
      </c>
      <c r="AJ182" s="168">
        <v>47820</v>
      </c>
      <c r="AK182" s="168">
        <v>50880</v>
      </c>
      <c r="AL182" s="163" t="s">
        <v>801</v>
      </c>
      <c r="AM182" s="163" t="s">
        <v>801</v>
      </c>
      <c r="AN182" s="163" t="s">
        <v>288</v>
      </c>
      <c r="AO182" s="163">
        <v>0</v>
      </c>
      <c r="AP182" s="163" t="s">
        <v>802</v>
      </c>
      <c r="AQ182" s="163" t="s">
        <v>290</v>
      </c>
      <c r="AR182" s="163">
        <v>357</v>
      </c>
      <c r="AS182" s="163" t="s">
        <v>802</v>
      </c>
    </row>
    <row r="183" spans="1:45">
      <c r="A183" s="184" t="str">
        <f t="shared" si="2"/>
        <v>1/18/2013 - 12/17/2013Oldham</v>
      </c>
      <c r="B183" s="163" t="s">
        <v>805</v>
      </c>
      <c r="C183" s="162" t="s">
        <v>230</v>
      </c>
      <c r="D183" s="168">
        <v>63200</v>
      </c>
      <c r="E183" s="168">
        <v>20200</v>
      </c>
      <c r="F183" s="168">
        <v>23050</v>
      </c>
      <c r="G183" s="168">
        <v>25950</v>
      </c>
      <c r="H183" s="168">
        <v>28800</v>
      </c>
      <c r="I183" s="168">
        <v>31150</v>
      </c>
      <c r="J183" s="168">
        <v>33450</v>
      </c>
      <c r="K183" s="168">
        <v>35750</v>
      </c>
      <c r="L183" s="168">
        <v>38050</v>
      </c>
      <c r="M183" s="168">
        <v>24240</v>
      </c>
      <c r="N183" s="168">
        <v>27660</v>
      </c>
      <c r="O183" s="168">
        <v>31140</v>
      </c>
      <c r="P183" s="168">
        <v>34560</v>
      </c>
      <c r="Q183" s="168">
        <v>37380</v>
      </c>
      <c r="R183" s="168">
        <v>40140</v>
      </c>
      <c r="S183" s="168">
        <v>42900</v>
      </c>
      <c r="T183" s="168">
        <v>45660</v>
      </c>
      <c r="U183" s="168" t="s">
        <v>286</v>
      </c>
      <c r="V183" s="168">
        <v>22300</v>
      </c>
      <c r="W183" s="168">
        <v>25500</v>
      </c>
      <c r="X183" s="168">
        <v>28700</v>
      </c>
      <c r="Y183" s="168">
        <v>31850</v>
      </c>
      <c r="Z183" s="168">
        <v>34400</v>
      </c>
      <c r="AA183" s="168">
        <v>36950</v>
      </c>
      <c r="AB183" s="168">
        <v>39500</v>
      </c>
      <c r="AC183" s="168">
        <v>42050</v>
      </c>
      <c r="AD183" s="168">
        <v>26760</v>
      </c>
      <c r="AE183" s="168">
        <v>30600</v>
      </c>
      <c r="AF183" s="168">
        <v>34440</v>
      </c>
      <c r="AG183" s="168">
        <v>38220</v>
      </c>
      <c r="AH183" s="168">
        <v>41280</v>
      </c>
      <c r="AI183" s="168">
        <v>44340</v>
      </c>
      <c r="AJ183" s="168">
        <v>47400</v>
      </c>
      <c r="AK183" s="168">
        <v>50460</v>
      </c>
      <c r="AL183" s="163" t="s">
        <v>804</v>
      </c>
      <c r="AM183" s="163" t="s">
        <v>804</v>
      </c>
      <c r="AN183" s="163" t="s">
        <v>288</v>
      </c>
      <c r="AO183" s="163">
        <v>0</v>
      </c>
      <c r="AP183" s="163" t="s">
        <v>805</v>
      </c>
      <c r="AQ183" s="163" t="s">
        <v>290</v>
      </c>
      <c r="AR183" s="163">
        <v>359</v>
      </c>
      <c r="AS183" s="163" t="s">
        <v>805</v>
      </c>
    </row>
    <row r="184" spans="1:45">
      <c r="A184" s="184" t="str">
        <f t="shared" si="2"/>
        <v>1/18/2013 - 12/17/2013Orange</v>
      </c>
      <c r="B184" s="163" t="s">
        <v>807</v>
      </c>
      <c r="C184" s="162" t="s">
        <v>32</v>
      </c>
      <c r="D184" s="168">
        <v>53100</v>
      </c>
      <c r="E184" s="168">
        <v>19150</v>
      </c>
      <c r="F184" s="168">
        <v>21900</v>
      </c>
      <c r="G184" s="168">
        <v>24650</v>
      </c>
      <c r="H184" s="168">
        <v>27350</v>
      </c>
      <c r="I184" s="168">
        <v>29550</v>
      </c>
      <c r="J184" s="168">
        <v>31750</v>
      </c>
      <c r="K184" s="168">
        <v>33950</v>
      </c>
      <c r="L184" s="168">
        <v>36150</v>
      </c>
      <c r="M184" s="168">
        <v>22980</v>
      </c>
      <c r="N184" s="168">
        <v>26280</v>
      </c>
      <c r="O184" s="168">
        <v>29580</v>
      </c>
      <c r="P184" s="168">
        <v>32820</v>
      </c>
      <c r="Q184" s="168">
        <v>35460</v>
      </c>
      <c r="R184" s="168">
        <v>38100</v>
      </c>
      <c r="S184" s="168">
        <v>40740</v>
      </c>
      <c r="T184" s="168">
        <v>43380</v>
      </c>
      <c r="U184" s="168" t="s">
        <v>286</v>
      </c>
      <c r="V184" s="168">
        <v>20150</v>
      </c>
      <c r="W184" s="168">
        <v>23000</v>
      </c>
      <c r="X184" s="168">
        <v>25900</v>
      </c>
      <c r="Y184" s="168">
        <v>28750</v>
      </c>
      <c r="Z184" s="168">
        <v>31050</v>
      </c>
      <c r="AA184" s="168">
        <v>33350</v>
      </c>
      <c r="AB184" s="168">
        <v>35650</v>
      </c>
      <c r="AC184" s="168">
        <v>37950</v>
      </c>
      <c r="AD184" s="168">
        <v>24180</v>
      </c>
      <c r="AE184" s="168">
        <v>27600</v>
      </c>
      <c r="AF184" s="168">
        <v>31080</v>
      </c>
      <c r="AG184" s="168">
        <v>34500</v>
      </c>
      <c r="AH184" s="168">
        <v>37260</v>
      </c>
      <c r="AI184" s="168">
        <v>40020</v>
      </c>
      <c r="AJ184" s="168">
        <v>42780</v>
      </c>
      <c r="AK184" s="168">
        <v>45540</v>
      </c>
      <c r="AL184" s="163" t="s">
        <v>806</v>
      </c>
      <c r="AM184" s="163" t="s">
        <v>806</v>
      </c>
      <c r="AN184" s="163" t="s">
        <v>288</v>
      </c>
      <c r="AO184" s="163">
        <v>1</v>
      </c>
      <c r="AP184" s="163" t="s">
        <v>807</v>
      </c>
      <c r="AQ184" s="163" t="s">
        <v>290</v>
      </c>
      <c r="AR184" s="163">
        <v>361</v>
      </c>
      <c r="AS184" s="163" t="s">
        <v>807</v>
      </c>
    </row>
    <row r="185" spans="1:45">
      <c r="A185" s="184" t="str">
        <f t="shared" si="2"/>
        <v>1/18/2013 - 12/17/2013Palo Pinto</v>
      </c>
      <c r="B185" s="163" t="s">
        <v>810</v>
      </c>
      <c r="C185" s="162" t="s">
        <v>231</v>
      </c>
      <c r="D185" s="168">
        <v>51700</v>
      </c>
      <c r="E185" s="168">
        <v>18100</v>
      </c>
      <c r="F185" s="168">
        <v>20700</v>
      </c>
      <c r="G185" s="168">
        <v>23300</v>
      </c>
      <c r="H185" s="168">
        <v>25850</v>
      </c>
      <c r="I185" s="168">
        <v>27950</v>
      </c>
      <c r="J185" s="168">
        <v>30000</v>
      </c>
      <c r="K185" s="168">
        <v>32100</v>
      </c>
      <c r="L185" s="168">
        <v>34150</v>
      </c>
      <c r="M185" s="168">
        <v>21720</v>
      </c>
      <c r="N185" s="168">
        <v>24840</v>
      </c>
      <c r="O185" s="168">
        <v>27960</v>
      </c>
      <c r="P185" s="168">
        <v>31020</v>
      </c>
      <c r="Q185" s="168">
        <v>33540</v>
      </c>
      <c r="R185" s="168">
        <v>36000</v>
      </c>
      <c r="S185" s="168">
        <v>38520</v>
      </c>
      <c r="T185" s="168">
        <v>40980</v>
      </c>
      <c r="U185" s="168" t="s">
        <v>301</v>
      </c>
      <c r="V185" s="59"/>
      <c r="W185" s="59"/>
      <c r="X185" s="59"/>
      <c r="Y185" s="59"/>
      <c r="Z185" s="59"/>
      <c r="AA185" s="59"/>
      <c r="AB185" s="59"/>
      <c r="AC185" s="59"/>
      <c r="AD185" s="59"/>
      <c r="AE185" s="59"/>
      <c r="AF185" s="59"/>
      <c r="AG185" s="59"/>
      <c r="AH185" s="59"/>
      <c r="AI185" s="59"/>
      <c r="AJ185" s="59"/>
      <c r="AK185" s="59"/>
      <c r="AL185" s="163" t="s">
        <v>809</v>
      </c>
      <c r="AM185" s="163" t="s">
        <v>809</v>
      </c>
      <c r="AN185" s="163" t="s">
        <v>288</v>
      </c>
      <c r="AO185" s="163">
        <v>0</v>
      </c>
      <c r="AP185" s="163" t="s">
        <v>810</v>
      </c>
      <c r="AQ185" s="163" t="s">
        <v>290</v>
      </c>
      <c r="AR185" s="163">
        <v>363</v>
      </c>
      <c r="AS185" s="163" t="s">
        <v>810</v>
      </c>
    </row>
    <row r="186" spans="1:45">
      <c r="A186" s="184" t="str">
        <f t="shared" si="2"/>
        <v>1/18/2013 - 12/17/2013Panola</v>
      </c>
      <c r="B186" s="163" t="s">
        <v>813</v>
      </c>
      <c r="C186" s="162" t="s">
        <v>232</v>
      </c>
      <c r="D186" s="168">
        <v>56400</v>
      </c>
      <c r="E186" s="168">
        <v>18550</v>
      </c>
      <c r="F186" s="168">
        <v>21200</v>
      </c>
      <c r="G186" s="168">
        <v>23850</v>
      </c>
      <c r="H186" s="168">
        <v>26450</v>
      </c>
      <c r="I186" s="168">
        <v>28600</v>
      </c>
      <c r="J186" s="168">
        <v>30700</v>
      </c>
      <c r="K186" s="168">
        <v>32800</v>
      </c>
      <c r="L186" s="168">
        <v>34950</v>
      </c>
      <c r="M186" s="168">
        <v>22260</v>
      </c>
      <c r="N186" s="168">
        <v>25440</v>
      </c>
      <c r="O186" s="168">
        <v>28620</v>
      </c>
      <c r="P186" s="168">
        <v>31740</v>
      </c>
      <c r="Q186" s="168">
        <v>34320</v>
      </c>
      <c r="R186" s="168">
        <v>36840</v>
      </c>
      <c r="S186" s="168">
        <v>39360</v>
      </c>
      <c r="T186" s="168">
        <v>41940</v>
      </c>
      <c r="U186" s="168" t="s">
        <v>286</v>
      </c>
      <c r="V186" s="168">
        <v>19750</v>
      </c>
      <c r="W186" s="168">
        <v>22600</v>
      </c>
      <c r="X186" s="168">
        <v>25400</v>
      </c>
      <c r="Y186" s="168">
        <v>28200</v>
      </c>
      <c r="Z186" s="168">
        <v>30500</v>
      </c>
      <c r="AA186" s="168">
        <v>32750</v>
      </c>
      <c r="AB186" s="168">
        <v>35000</v>
      </c>
      <c r="AC186" s="168">
        <v>37250</v>
      </c>
      <c r="AD186" s="168">
        <v>23700</v>
      </c>
      <c r="AE186" s="168">
        <v>27120</v>
      </c>
      <c r="AF186" s="168">
        <v>30480</v>
      </c>
      <c r="AG186" s="168">
        <v>33840</v>
      </c>
      <c r="AH186" s="168">
        <v>36600</v>
      </c>
      <c r="AI186" s="168">
        <v>39300</v>
      </c>
      <c r="AJ186" s="168">
        <v>42000</v>
      </c>
      <c r="AK186" s="168">
        <v>44700</v>
      </c>
      <c r="AL186" s="163" t="s">
        <v>812</v>
      </c>
      <c r="AM186" s="163" t="s">
        <v>812</v>
      </c>
      <c r="AN186" s="163" t="s">
        <v>288</v>
      </c>
      <c r="AO186" s="163">
        <v>0</v>
      </c>
      <c r="AP186" s="163" t="s">
        <v>813</v>
      </c>
      <c r="AQ186" s="163" t="s">
        <v>290</v>
      </c>
      <c r="AR186" s="163">
        <v>365</v>
      </c>
      <c r="AS186" s="163" t="s">
        <v>813</v>
      </c>
    </row>
    <row r="187" spans="1:45">
      <c r="A187" s="184" t="str">
        <f t="shared" si="2"/>
        <v>1/18/2013 - 12/17/2013Parker</v>
      </c>
      <c r="B187" s="163" t="s">
        <v>815</v>
      </c>
      <c r="C187" s="162" t="s">
        <v>48</v>
      </c>
      <c r="D187" s="168">
        <v>65600</v>
      </c>
      <c r="E187" s="168">
        <v>23050</v>
      </c>
      <c r="F187" s="168">
        <v>26350</v>
      </c>
      <c r="G187" s="168">
        <v>29650</v>
      </c>
      <c r="H187" s="168">
        <v>32900</v>
      </c>
      <c r="I187" s="168">
        <v>35550</v>
      </c>
      <c r="J187" s="168">
        <v>38200</v>
      </c>
      <c r="K187" s="168">
        <v>40800</v>
      </c>
      <c r="L187" s="168">
        <v>43450</v>
      </c>
      <c r="M187" s="168">
        <v>27660</v>
      </c>
      <c r="N187" s="168">
        <v>31620</v>
      </c>
      <c r="O187" s="168">
        <v>35580</v>
      </c>
      <c r="P187" s="168">
        <v>39480</v>
      </c>
      <c r="Q187" s="168">
        <v>42660</v>
      </c>
      <c r="R187" s="168">
        <v>45840</v>
      </c>
      <c r="S187" s="168">
        <v>48960</v>
      </c>
      <c r="T187" s="168">
        <v>52140</v>
      </c>
      <c r="U187" s="168" t="s">
        <v>286</v>
      </c>
      <c r="V187" s="168">
        <v>24250</v>
      </c>
      <c r="W187" s="168">
        <v>27700</v>
      </c>
      <c r="X187" s="168">
        <v>31150</v>
      </c>
      <c r="Y187" s="168">
        <v>34600</v>
      </c>
      <c r="Z187" s="168">
        <v>37400</v>
      </c>
      <c r="AA187" s="168">
        <v>40150</v>
      </c>
      <c r="AB187" s="168">
        <v>42950</v>
      </c>
      <c r="AC187" s="168">
        <v>45700</v>
      </c>
      <c r="AD187" s="168">
        <v>29100</v>
      </c>
      <c r="AE187" s="168">
        <v>33240</v>
      </c>
      <c r="AF187" s="168">
        <v>37380</v>
      </c>
      <c r="AG187" s="168">
        <v>41520</v>
      </c>
      <c r="AH187" s="168">
        <v>44880</v>
      </c>
      <c r="AI187" s="168">
        <v>48180</v>
      </c>
      <c r="AJ187" s="168">
        <v>51540</v>
      </c>
      <c r="AK187" s="168">
        <v>54840</v>
      </c>
      <c r="AL187" s="163" t="s">
        <v>814</v>
      </c>
      <c r="AM187" s="163" t="s">
        <v>814</v>
      </c>
      <c r="AN187" s="163" t="s">
        <v>288</v>
      </c>
      <c r="AO187" s="163">
        <v>1</v>
      </c>
      <c r="AP187" s="163" t="s">
        <v>815</v>
      </c>
      <c r="AQ187" s="163" t="s">
        <v>290</v>
      </c>
      <c r="AR187" s="163">
        <v>367</v>
      </c>
      <c r="AS187" s="163" t="s">
        <v>815</v>
      </c>
    </row>
    <row r="188" spans="1:45">
      <c r="A188" s="184" t="str">
        <f t="shared" si="2"/>
        <v>1/18/2013 - 12/17/2013Parmer</v>
      </c>
      <c r="B188" s="163" t="s">
        <v>818</v>
      </c>
      <c r="C188" s="162" t="s">
        <v>233</v>
      </c>
      <c r="D188" s="168">
        <v>46600</v>
      </c>
      <c r="E188" s="168">
        <v>17700</v>
      </c>
      <c r="F188" s="168">
        <v>20200</v>
      </c>
      <c r="G188" s="168">
        <v>22750</v>
      </c>
      <c r="H188" s="168">
        <v>25250</v>
      </c>
      <c r="I188" s="168">
        <v>27300</v>
      </c>
      <c r="J188" s="168">
        <v>29300</v>
      </c>
      <c r="K188" s="168">
        <v>31350</v>
      </c>
      <c r="L188" s="168">
        <v>33350</v>
      </c>
      <c r="M188" s="168">
        <v>21240</v>
      </c>
      <c r="N188" s="168">
        <v>24240</v>
      </c>
      <c r="O188" s="168">
        <v>27300</v>
      </c>
      <c r="P188" s="168">
        <v>30300</v>
      </c>
      <c r="Q188" s="168">
        <v>32760</v>
      </c>
      <c r="R188" s="168">
        <v>35160</v>
      </c>
      <c r="S188" s="168">
        <v>37620</v>
      </c>
      <c r="T188" s="168">
        <v>40020</v>
      </c>
      <c r="U188" s="168" t="s">
        <v>301</v>
      </c>
      <c r="V188" s="59"/>
      <c r="W188" s="59"/>
      <c r="X188" s="59"/>
      <c r="Y188" s="59"/>
      <c r="Z188" s="59"/>
      <c r="AA188" s="59"/>
      <c r="AB188" s="59"/>
      <c r="AC188" s="59"/>
      <c r="AD188" s="59"/>
      <c r="AE188" s="59"/>
      <c r="AF188" s="59"/>
      <c r="AG188" s="59"/>
      <c r="AH188" s="59"/>
      <c r="AI188" s="59"/>
      <c r="AJ188" s="59"/>
      <c r="AK188" s="59"/>
      <c r="AL188" s="163" t="s">
        <v>817</v>
      </c>
      <c r="AM188" s="163" t="s">
        <v>817</v>
      </c>
      <c r="AN188" s="163" t="s">
        <v>288</v>
      </c>
      <c r="AO188" s="163">
        <v>0</v>
      </c>
      <c r="AP188" s="163" t="s">
        <v>818</v>
      </c>
      <c r="AQ188" s="163" t="s">
        <v>290</v>
      </c>
      <c r="AR188" s="163">
        <v>369</v>
      </c>
      <c r="AS188" s="163" t="s">
        <v>818</v>
      </c>
    </row>
    <row r="189" spans="1:45">
      <c r="A189" s="184" t="str">
        <f t="shared" si="2"/>
        <v>1/18/2013 - 12/17/2013Pecos</v>
      </c>
      <c r="B189" s="163" t="s">
        <v>821</v>
      </c>
      <c r="C189" s="162" t="s">
        <v>234</v>
      </c>
      <c r="D189" s="168">
        <v>49900</v>
      </c>
      <c r="E189" s="168">
        <v>17700</v>
      </c>
      <c r="F189" s="168">
        <v>20200</v>
      </c>
      <c r="G189" s="168">
        <v>22750</v>
      </c>
      <c r="H189" s="168">
        <v>25250</v>
      </c>
      <c r="I189" s="168">
        <v>27300</v>
      </c>
      <c r="J189" s="168">
        <v>29300</v>
      </c>
      <c r="K189" s="168">
        <v>31350</v>
      </c>
      <c r="L189" s="168">
        <v>33350</v>
      </c>
      <c r="M189" s="168">
        <v>21240</v>
      </c>
      <c r="N189" s="168">
        <v>24240</v>
      </c>
      <c r="O189" s="168">
        <v>27300</v>
      </c>
      <c r="P189" s="168">
        <v>30300</v>
      </c>
      <c r="Q189" s="168">
        <v>32760</v>
      </c>
      <c r="R189" s="168">
        <v>35160</v>
      </c>
      <c r="S189" s="168">
        <v>37620</v>
      </c>
      <c r="T189" s="168">
        <v>40020</v>
      </c>
      <c r="U189" s="168" t="s">
        <v>286</v>
      </c>
      <c r="V189" s="168">
        <v>20300</v>
      </c>
      <c r="W189" s="168">
        <v>23200</v>
      </c>
      <c r="X189" s="168">
        <v>26100</v>
      </c>
      <c r="Y189" s="168">
        <v>28950</v>
      </c>
      <c r="Z189" s="168">
        <v>31300</v>
      </c>
      <c r="AA189" s="168">
        <v>33600</v>
      </c>
      <c r="AB189" s="168">
        <v>35900</v>
      </c>
      <c r="AC189" s="168">
        <v>38250</v>
      </c>
      <c r="AD189" s="168">
        <v>24360</v>
      </c>
      <c r="AE189" s="168">
        <v>27840</v>
      </c>
      <c r="AF189" s="168">
        <v>31320</v>
      </c>
      <c r="AG189" s="168">
        <v>34740</v>
      </c>
      <c r="AH189" s="168">
        <v>37560</v>
      </c>
      <c r="AI189" s="168">
        <v>40320</v>
      </c>
      <c r="AJ189" s="168">
        <v>43080</v>
      </c>
      <c r="AK189" s="168">
        <v>45900</v>
      </c>
      <c r="AL189" s="163" t="s">
        <v>820</v>
      </c>
      <c r="AM189" s="163" t="s">
        <v>820</v>
      </c>
      <c r="AN189" s="163" t="s">
        <v>288</v>
      </c>
      <c r="AO189" s="163">
        <v>0</v>
      </c>
      <c r="AP189" s="163" t="s">
        <v>821</v>
      </c>
      <c r="AQ189" s="163" t="s">
        <v>290</v>
      </c>
      <c r="AR189" s="163">
        <v>371</v>
      </c>
      <c r="AS189" s="163" t="s">
        <v>821</v>
      </c>
    </row>
    <row r="190" spans="1:45">
      <c r="A190" s="184" t="str">
        <f t="shared" si="2"/>
        <v>1/18/2013 - 12/17/2013Polk</v>
      </c>
      <c r="B190" s="163" t="s">
        <v>824</v>
      </c>
      <c r="C190" s="162" t="s">
        <v>235</v>
      </c>
      <c r="D190" s="168">
        <v>40800</v>
      </c>
      <c r="E190" s="168">
        <v>17700</v>
      </c>
      <c r="F190" s="168">
        <v>20200</v>
      </c>
      <c r="G190" s="168">
        <v>22750</v>
      </c>
      <c r="H190" s="168">
        <v>25250</v>
      </c>
      <c r="I190" s="168">
        <v>27300</v>
      </c>
      <c r="J190" s="168">
        <v>29300</v>
      </c>
      <c r="K190" s="168">
        <v>31350</v>
      </c>
      <c r="L190" s="168">
        <v>33350</v>
      </c>
      <c r="M190" s="168">
        <v>21240</v>
      </c>
      <c r="N190" s="168">
        <v>24240</v>
      </c>
      <c r="O190" s="168">
        <v>27300</v>
      </c>
      <c r="P190" s="168">
        <v>30300</v>
      </c>
      <c r="Q190" s="168">
        <v>32760</v>
      </c>
      <c r="R190" s="168">
        <v>35160</v>
      </c>
      <c r="S190" s="168">
        <v>37620</v>
      </c>
      <c r="T190" s="168">
        <v>40020</v>
      </c>
      <c r="U190" s="168" t="s">
        <v>301</v>
      </c>
      <c r="V190" s="59"/>
      <c r="W190" s="59"/>
      <c r="X190" s="59"/>
      <c r="Y190" s="59"/>
      <c r="Z190" s="59"/>
      <c r="AA190" s="59"/>
      <c r="AB190" s="59"/>
      <c r="AC190" s="59"/>
      <c r="AD190" s="59"/>
      <c r="AE190" s="59"/>
      <c r="AF190" s="59"/>
      <c r="AG190" s="59"/>
      <c r="AH190" s="59"/>
      <c r="AI190" s="59"/>
      <c r="AJ190" s="59"/>
      <c r="AK190" s="59"/>
      <c r="AL190" s="163" t="s">
        <v>823</v>
      </c>
      <c r="AM190" s="163" t="s">
        <v>823</v>
      </c>
      <c r="AN190" s="163" t="s">
        <v>288</v>
      </c>
      <c r="AO190" s="163">
        <v>0</v>
      </c>
      <c r="AP190" s="163" t="s">
        <v>824</v>
      </c>
      <c r="AQ190" s="163" t="s">
        <v>290</v>
      </c>
      <c r="AR190" s="163">
        <v>373</v>
      </c>
      <c r="AS190" s="163" t="s">
        <v>824</v>
      </c>
    </row>
    <row r="191" spans="1:45">
      <c r="A191" s="184" t="str">
        <f t="shared" si="2"/>
        <v>1/18/2013 - 12/17/2013Potter</v>
      </c>
      <c r="B191" s="163" t="s">
        <v>826</v>
      </c>
      <c r="C191" s="162" t="s">
        <v>23</v>
      </c>
      <c r="D191" s="168">
        <v>62700</v>
      </c>
      <c r="E191" s="168">
        <v>21650</v>
      </c>
      <c r="F191" s="168">
        <v>24750</v>
      </c>
      <c r="G191" s="168">
        <v>27850</v>
      </c>
      <c r="H191" s="168">
        <v>30900</v>
      </c>
      <c r="I191" s="168">
        <v>33400</v>
      </c>
      <c r="J191" s="168">
        <v>35850</v>
      </c>
      <c r="K191" s="168">
        <v>38350</v>
      </c>
      <c r="L191" s="168">
        <v>40800</v>
      </c>
      <c r="M191" s="168">
        <v>25980</v>
      </c>
      <c r="N191" s="168">
        <v>29700</v>
      </c>
      <c r="O191" s="168">
        <v>33420</v>
      </c>
      <c r="P191" s="168">
        <v>37080</v>
      </c>
      <c r="Q191" s="168">
        <v>40080</v>
      </c>
      <c r="R191" s="168">
        <v>43020</v>
      </c>
      <c r="S191" s="168">
        <v>46020</v>
      </c>
      <c r="T191" s="168">
        <v>48960</v>
      </c>
      <c r="U191" s="168" t="s">
        <v>286</v>
      </c>
      <c r="V191" s="168">
        <v>21950</v>
      </c>
      <c r="W191" s="168">
        <v>25100</v>
      </c>
      <c r="X191" s="168">
        <v>28250</v>
      </c>
      <c r="Y191" s="168">
        <v>31350</v>
      </c>
      <c r="Z191" s="168">
        <v>33900</v>
      </c>
      <c r="AA191" s="168">
        <v>36400</v>
      </c>
      <c r="AB191" s="168">
        <v>38900</v>
      </c>
      <c r="AC191" s="168">
        <v>41400</v>
      </c>
      <c r="AD191" s="168">
        <v>26340</v>
      </c>
      <c r="AE191" s="168">
        <v>30120</v>
      </c>
      <c r="AF191" s="168">
        <v>33900</v>
      </c>
      <c r="AG191" s="168">
        <v>37620</v>
      </c>
      <c r="AH191" s="168">
        <v>40680</v>
      </c>
      <c r="AI191" s="168">
        <v>43680</v>
      </c>
      <c r="AJ191" s="168">
        <v>46680</v>
      </c>
      <c r="AK191" s="168">
        <v>49680</v>
      </c>
      <c r="AL191" s="163" t="s">
        <v>825</v>
      </c>
      <c r="AM191" s="163" t="s">
        <v>825</v>
      </c>
      <c r="AN191" s="163" t="s">
        <v>288</v>
      </c>
      <c r="AO191" s="163">
        <v>1</v>
      </c>
      <c r="AP191" s="163" t="s">
        <v>826</v>
      </c>
      <c r="AQ191" s="163" t="s">
        <v>290</v>
      </c>
      <c r="AR191" s="163">
        <v>375</v>
      </c>
      <c r="AS191" s="163" t="s">
        <v>826</v>
      </c>
    </row>
    <row r="192" spans="1:45">
      <c r="A192" s="184" t="str">
        <f t="shared" si="2"/>
        <v>1/18/2013 - 12/17/2013Presidio</v>
      </c>
      <c r="B192" s="163" t="s">
        <v>829</v>
      </c>
      <c r="C192" s="162" t="s">
        <v>236</v>
      </c>
      <c r="D192" s="168">
        <v>35400</v>
      </c>
      <c r="E192" s="168">
        <v>17700</v>
      </c>
      <c r="F192" s="168">
        <v>20200</v>
      </c>
      <c r="G192" s="168">
        <v>22750</v>
      </c>
      <c r="H192" s="168">
        <v>25250</v>
      </c>
      <c r="I192" s="168">
        <v>27300</v>
      </c>
      <c r="J192" s="168">
        <v>29300</v>
      </c>
      <c r="K192" s="168">
        <v>31350</v>
      </c>
      <c r="L192" s="168">
        <v>33350</v>
      </c>
      <c r="M192" s="168">
        <v>21240</v>
      </c>
      <c r="N192" s="168">
        <v>24240</v>
      </c>
      <c r="O192" s="168">
        <v>27300</v>
      </c>
      <c r="P192" s="168">
        <v>30300</v>
      </c>
      <c r="Q192" s="168">
        <v>32760</v>
      </c>
      <c r="R192" s="168">
        <v>35160</v>
      </c>
      <c r="S192" s="168">
        <v>37620</v>
      </c>
      <c r="T192" s="168">
        <v>40020</v>
      </c>
      <c r="U192" s="168" t="s">
        <v>286</v>
      </c>
      <c r="V192" s="168">
        <v>23850</v>
      </c>
      <c r="W192" s="168">
        <v>27250</v>
      </c>
      <c r="X192" s="168">
        <v>30650</v>
      </c>
      <c r="Y192" s="168">
        <v>34050</v>
      </c>
      <c r="Z192" s="168">
        <v>36800</v>
      </c>
      <c r="AA192" s="168">
        <v>39500</v>
      </c>
      <c r="AB192" s="168">
        <v>42250</v>
      </c>
      <c r="AC192" s="168">
        <v>44950</v>
      </c>
      <c r="AD192" s="168">
        <v>28620</v>
      </c>
      <c r="AE192" s="168">
        <v>32700</v>
      </c>
      <c r="AF192" s="168">
        <v>36780</v>
      </c>
      <c r="AG192" s="168">
        <v>40860</v>
      </c>
      <c r="AH192" s="168">
        <v>44160</v>
      </c>
      <c r="AI192" s="168">
        <v>47400</v>
      </c>
      <c r="AJ192" s="168">
        <v>50700</v>
      </c>
      <c r="AK192" s="168">
        <v>53940</v>
      </c>
      <c r="AL192" s="163" t="s">
        <v>828</v>
      </c>
      <c r="AM192" s="163" t="s">
        <v>828</v>
      </c>
      <c r="AN192" s="163" t="s">
        <v>288</v>
      </c>
      <c r="AO192" s="163">
        <v>0</v>
      </c>
      <c r="AP192" s="163" t="s">
        <v>829</v>
      </c>
      <c r="AQ192" s="163" t="s">
        <v>290</v>
      </c>
      <c r="AR192" s="163">
        <v>377</v>
      </c>
      <c r="AS192" s="163" t="s">
        <v>829</v>
      </c>
    </row>
    <row r="193" spans="1:45">
      <c r="A193" s="184" t="str">
        <f t="shared" si="2"/>
        <v>1/18/2013 - 12/17/2013Rains</v>
      </c>
      <c r="B193" s="163" t="s">
        <v>832</v>
      </c>
      <c r="C193" s="162" t="s">
        <v>237</v>
      </c>
      <c r="D193" s="168">
        <v>52800</v>
      </c>
      <c r="E193" s="168">
        <v>18500</v>
      </c>
      <c r="F193" s="168">
        <v>21150</v>
      </c>
      <c r="G193" s="168">
        <v>23800</v>
      </c>
      <c r="H193" s="168">
        <v>26400</v>
      </c>
      <c r="I193" s="168">
        <v>28550</v>
      </c>
      <c r="J193" s="168">
        <v>30650</v>
      </c>
      <c r="K193" s="168">
        <v>32750</v>
      </c>
      <c r="L193" s="168">
        <v>34850</v>
      </c>
      <c r="M193" s="168">
        <v>22200</v>
      </c>
      <c r="N193" s="168">
        <v>25380</v>
      </c>
      <c r="O193" s="168">
        <v>28560</v>
      </c>
      <c r="P193" s="168">
        <v>31680</v>
      </c>
      <c r="Q193" s="168">
        <v>34260</v>
      </c>
      <c r="R193" s="168">
        <v>36780</v>
      </c>
      <c r="S193" s="168">
        <v>39300</v>
      </c>
      <c r="T193" s="168">
        <v>41820</v>
      </c>
      <c r="U193" s="168" t="s">
        <v>301</v>
      </c>
      <c r="V193" s="59"/>
      <c r="W193" s="59"/>
      <c r="X193" s="59"/>
      <c r="Y193" s="59"/>
      <c r="Z193" s="59"/>
      <c r="AA193" s="59"/>
      <c r="AB193" s="59"/>
      <c r="AC193" s="59"/>
      <c r="AD193" s="59"/>
      <c r="AE193" s="59"/>
      <c r="AF193" s="59"/>
      <c r="AG193" s="59"/>
      <c r="AH193" s="59"/>
      <c r="AI193" s="59"/>
      <c r="AJ193" s="59"/>
      <c r="AK193" s="59"/>
      <c r="AL193" s="163" t="s">
        <v>831</v>
      </c>
      <c r="AM193" s="163" t="s">
        <v>831</v>
      </c>
      <c r="AN193" s="163" t="s">
        <v>288</v>
      </c>
      <c r="AO193" s="163">
        <v>0</v>
      </c>
      <c r="AP193" s="163" t="s">
        <v>832</v>
      </c>
      <c r="AQ193" s="163" t="s">
        <v>290</v>
      </c>
      <c r="AR193" s="163">
        <v>379</v>
      </c>
      <c r="AS193" s="163" t="s">
        <v>832</v>
      </c>
    </row>
    <row r="194" spans="1:45">
      <c r="A194" s="184" t="str">
        <f t="shared" si="2"/>
        <v>1/18/2013 - 12/17/2013Randall</v>
      </c>
      <c r="B194" s="163" t="s">
        <v>834</v>
      </c>
      <c r="C194" s="162" t="s">
        <v>24</v>
      </c>
      <c r="D194" s="168">
        <v>62700</v>
      </c>
      <c r="E194" s="168">
        <v>21650</v>
      </c>
      <c r="F194" s="168">
        <v>24750</v>
      </c>
      <c r="G194" s="168">
        <v>27850</v>
      </c>
      <c r="H194" s="168">
        <v>30900</v>
      </c>
      <c r="I194" s="168">
        <v>33400</v>
      </c>
      <c r="J194" s="168">
        <v>35850</v>
      </c>
      <c r="K194" s="168">
        <v>38350</v>
      </c>
      <c r="L194" s="168">
        <v>40800</v>
      </c>
      <c r="M194" s="168">
        <v>25980</v>
      </c>
      <c r="N194" s="168">
        <v>29700</v>
      </c>
      <c r="O194" s="168">
        <v>33420</v>
      </c>
      <c r="P194" s="168">
        <v>37080</v>
      </c>
      <c r="Q194" s="168">
        <v>40080</v>
      </c>
      <c r="R194" s="168">
        <v>43020</v>
      </c>
      <c r="S194" s="168">
        <v>46020</v>
      </c>
      <c r="T194" s="168">
        <v>48960</v>
      </c>
      <c r="U194" s="168" t="s">
        <v>286</v>
      </c>
      <c r="V194" s="168">
        <v>21950</v>
      </c>
      <c r="W194" s="168">
        <v>25100</v>
      </c>
      <c r="X194" s="168">
        <v>28250</v>
      </c>
      <c r="Y194" s="168">
        <v>31350</v>
      </c>
      <c r="Z194" s="168">
        <v>33900</v>
      </c>
      <c r="AA194" s="168">
        <v>36400</v>
      </c>
      <c r="AB194" s="168">
        <v>38900</v>
      </c>
      <c r="AC194" s="168">
        <v>41400</v>
      </c>
      <c r="AD194" s="168">
        <v>26340</v>
      </c>
      <c r="AE194" s="168">
        <v>30120</v>
      </c>
      <c r="AF194" s="168">
        <v>33900</v>
      </c>
      <c r="AG194" s="168">
        <v>37620</v>
      </c>
      <c r="AH194" s="168">
        <v>40680</v>
      </c>
      <c r="AI194" s="168">
        <v>43680</v>
      </c>
      <c r="AJ194" s="168">
        <v>46680</v>
      </c>
      <c r="AK194" s="168">
        <v>49680</v>
      </c>
      <c r="AL194" s="163" t="s">
        <v>833</v>
      </c>
      <c r="AM194" s="163" t="s">
        <v>833</v>
      </c>
      <c r="AN194" s="163" t="s">
        <v>288</v>
      </c>
      <c r="AO194" s="163">
        <v>1</v>
      </c>
      <c r="AP194" s="163" t="s">
        <v>834</v>
      </c>
      <c r="AQ194" s="163" t="s">
        <v>290</v>
      </c>
      <c r="AR194" s="163">
        <v>381</v>
      </c>
      <c r="AS194" s="163" t="s">
        <v>834</v>
      </c>
    </row>
    <row r="195" spans="1:45">
      <c r="A195" s="184" t="str">
        <f t="shared" si="2"/>
        <v>1/18/2013 - 12/17/2013Reagan</v>
      </c>
      <c r="B195" s="163" t="s">
        <v>837</v>
      </c>
      <c r="C195" s="162" t="s">
        <v>238</v>
      </c>
      <c r="D195" s="168">
        <v>58200</v>
      </c>
      <c r="E195" s="168">
        <v>19000</v>
      </c>
      <c r="F195" s="168">
        <v>21700</v>
      </c>
      <c r="G195" s="168">
        <v>24400</v>
      </c>
      <c r="H195" s="168">
        <v>27100</v>
      </c>
      <c r="I195" s="168">
        <v>29300</v>
      </c>
      <c r="J195" s="168">
        <v>31450</v>
      </c>
      <c r="K195" s="168">
        <v>33650</v>
      </c>
      <c r="L195" s="168">
        <v>35800</v>
      </c>
      <c r="M195" s="168">
        <v>22800</v>
      </c>
      <c r="N195" s="168">
        <v>26040</v>
      </c>
      <c r="O195" s="168">
        <v>29280</v>
      </c>
      <c r="P195" s="168">
        <v>32520</v>
      </c>
      <c r="Q195" s="168">
        <v>35160</v>
      </c>
      <c r="R195" s="168">
        <v>37740</v>
      </c>
      <c r="S195" s="168">
        <v>40380</v>
      </c>
      <c r="T195" s="168">
        <v>42960</v>
      </c>
      <c r="U195" s="168" t="s">
        <v>286</v>
      </c>
      <c r="V195" s="168">
        <v>20400</v>
      </c>
      <c r="W195" s="168">
        <v>23300</v>
      </c>
      <c r="X195" s="168">
        <v>26200</v>
      </c>
      <c r="Y195" s="168">
        <v>29100</v>
      </c>
      <c r="Z195" s="168">
        <v>31450</v>
      </c>
      <c r="AA195" s="168">
        <v>33800</v>
      </c>
      <c r="AB195" s="168">
        <v>36100</v>
      </c>
      <c r="AC195" s="168">
        <v>38450</v>
      </c>
      <c r="AD195" s="168">
        <v>24480</v>
      </c>
      <c r="AE195" s="168">
        <v>27960</v>
      </c>
      <c r="AF195" s="168">
        <v>31440</v>
      </c>
      <c r="AG195" s="168">
        <v>34920</v>
      </c>
      <c r="AH195" s="168">
        <v>37740</v>
      </c>
      <c r="AI195" s="168">
        <v>40560</v>
      </c>
      <c r="AJ195" s="168">
        <v>43320</v>
      </c>
      <c r="AK195" s="168">
        <v>46140</v>
      </c>
      <c r="AL195" s="163" t="s">
        <v>836</v>
      </c>
      <c r="AM195" s="163" t="s">
        <v>836</v>
      </c>
      <c r="AN195" s="163" t="s">
        <v>288</v>
      </c>
      <c r="AO195" s="163">
        <v>0</v>
      </c>
      <c r="AP195" s="163" t="s">
        <v>837</v>
      </c>
      <c r="AQ195" s="163" t="s">
        <v>290</v>
      </c>
      <c r="AR195" s="163">
        <v>383</v>
      </c>
      <c r="AS195" s="163" t="s">
        <v>837</v>
      </c>
    </row>
    <row r="196" spans="1:45">
      <c r="A196" s="184" t="str">
        <f t="shared" si="2"/>
        <v>1/18/2013 - 12/17/2013Real</v>
      </c>
      <c r="B196" s="163" t="s">
        <v>840</v>
      </c>
      <c r="C196" s="162" t="s">
        <v>239</v>
      </c>
      <c r="D196" s="168">
        <v>36300</v>
      </c>
      <c r="E196" s="168">
        <v>17700</v>
      </c>
      <c r="F196" s="168">
        <v>20200</v>
      </c>
      <c r="G196" s="168">
        <v>22750</v>
      </c>
      <c r="H196" s="168">
        <v>25250</v>
      </c>
      <c r="I196" s="168">
        <v>27300</v>
      </c>
      <c r="J196" s="168">
        <v>29300</v>
      </c>
      <c r="K196" s="168">
        <v>31350</v>
      </c>
      <c r="L196" s="168">
        <v>33350</v>
      </c>
      <c r="M196" s="168">
        <v>21240</v>
      </c>
      <c r="N196" s="168">
        <v>24240</v>
      </c>
      <c r="O196" s="168">
        <v>27300</v>
      </c>
      <c r="P196" s="168">
        <v>30300</v>
      </c>
      <c r="Q196" s="168">
        <v>32760</v>
      </c>
      <c r="R196" s="168">
        <v>35160</v>
      </c>
      <c r="S196" s="168">
        <v>37620</v>
      </c>
      <c r="T196" s="168">
        <v>40020</v>
      </c>
      <c r="U196" s="168" t="s">
        <v>301</v>
      </c>
      <c r="V196" s="59"/>
      <c r="W196" s="59"/>
      <c r="X196" s="59"/>
      <c r="Y196" s="59"/>
      <c r="Z196" s="59"/>
      <c r="AA196" s="59"/>
      <c r="AB196" s="59"/>
      <c r="AC196" s="59"/>
      <c r="AD196" s="59"/>
      <c r="AE196" s="59"/>
      <c r="AF196" s="59"/>
      <c r="AG196" s="59"/>
      <c r="AH196" s="59"/>
      <c r="AI196" s="59"/>
      <c r="AJ196" s="59"/>
      <c r="AK196" s="59"/>
      <c r="AL196" s="163" t="s">
        <v>839</v>
      </c>
      <c r="AM196" s="163" t="s">
        <v>839</v>
      </c>
      <c r="AN196" s="163" t="s">
        <v>288</v>
      </c>
      <c r="AO196" s="163">
        <v>0</v>
      </c>
      <c r="AP196" s="163" t="s">
        <v>840</v>
      </c>
      <c r="AQ196" s="163" t="s">
        <v>290</v>
      </c>
      <c r="AR196" s="163">
        <v>385</v>
      </c>
      <c r="AS196" s="163" t="s">
        <v>840</v>
      </c>
    </row>
    <row r="197" spans="1:45">
      <c r="A197" s="184" t="str">
        <f t="shared" ref="A197:A257" si="3">CONCATENATE($B$2,C197)</f>
        <v>1/18/2013 - 12/17/2013Red River</v>
      </c>
      <c r="B197" s="163" t="s">
        <v>843</v>
      </c>
      <c r="C197" s="162" t="s">
        <v>240</v>
      </c>
      <c r="D197" s="168">
        <v>46700</v>
      </c>
      <c r="E197" s="168">
        <v>17700</v>
      </c>
      <c r="F197" s="168">
        <v>20200</v>
      </c>
      <c r="G197" s="168">
        <v>22750</v>
      </c>
      <c r="H197" s="168">
        <v>25250</v>
      </c>
      <c r="I197" s="168">
        <v>27300</v>
      </c>
      <c r="J197" s="168">
        <v>29300</v>
      </c>
      <c r="K197" s="168">
        <v>31350</v>
      </c>
      <c r="L197" s="168">
        <v>33350</v>
      </c>
      <c r="M197" s="168">
        <v>21240</v>
      </c>
      <c r="N197" s="168">
        <v>24240</v>
      </c>
      <c r="O197" s="168">
        <v>27300</v>
      </c>
      <c r="P197" s="168">
        <v>30300</v>
      </c>
      <c r="Q197" s="168">
        <v>32760</v>
      </c>
      <c r="R197" s="168">
        <v>35160</v>
      </c>
      <c r="S197" s="168">
        <v>37620</v>
      </c>
      <c r="T197" s="168">
        <v>40020</v>
      </c>
      <c r="U197" s="168" t="s">
        <v>286</v>
      </c>
      <c r="V197" s="168">
        <v>17750</v>
      </c>
      <c r="W197" s="168">
        <v>20300</v>
      </c>
      <c r="X197" s="168">
        <v>22850</v>
      </c>
      <c r="Y197" s="168">
        <v>25350</v>
      </c>
      <c r="Z197" s="168">
        <v>27400</v>
      </c>
      <c r="AA197" s="168">
        <v>29450</v>
      </c>
      <c r="AB197" s="168">
        <v>31450</v>
      </c>
      <c r="AC197" s="168">
        <v>33500</v>
      </c>
      <c r="AD197" s="168">
        <v>21300</v>
      </c>
      <c r="AE197" s="168">
        <v>24360</v>
      </c>
      <c r="AF197" s="168">
        <v>27420</v>
      </c>
      <c r="AG197" s="168">
        <v>30420</v>
      </c>
      <c r="AH197" s="168">
        <v>32880</v>
      </c>
      <c r="AI197" s="168">
        <v>35340</v>
      </c>
      <c r="AJ197" s="168">
        <v>37740</v>
      </c>
      <c r="AK197" s="168">
        <v>40200</v>
      </c>
      <c r="AL197" s="163" t="s">
        <v>842</v>
      </c>
      <c r="AM197" s="163" t="s">
        <v>842</v>
      </c>
      <c r="AN197" s="163" t="s">
        <v>288</v>
      </c>
      <c r="AO197" s="163">
        <v>0</v>
      </c>
      <c r="AP197" s="163" t="s">
        <v>843</v>
      </c>
      <c r="AQ197" s="163" t="s">
        <v>290</v>
      </c>
      <c r="AR197" s="163">
        <v>387</v>
      </c>
      <c r="AS197" s="163" t="s">
        <v>843</v>
      </c>
    </row>
    <row r="198" spans="1:45">
      <c r="A198" s="184" t="str">
        <f t="shared" si="3"/>
        <v>1/18/2013 - 12/17/2013Reeves</v>
      </c>
      <c r="B198" s="163" t="s">
        <v>846</v>
      </c>
      <c r="C198" s="162" t="s">
        <v>241</v>
      </c>
      <c r="D198" s="168">
        <v>39000</v>
      </c>
      <c r="E198" s="168">
        <v>17700</v>
      </c>
      <c r="F198" s="168">
        <v>20200</v>
      </c>
      <c r="G198" s="168">
        <v>22750</v>
      </c>
      <c r="H198" s="168">
        <v>25250</v>
      </c>
      <c r="I198" s="168">
        <v>27300</v>
      </c>
      <c r="J198" s="168">
        <v>29300</v>
      </c>
      <c r="K198" s="168">
        <v>31350</v>
      </c>
      <c r="L198" s="168">
        <v>33350</v>
      </c>
      <c r="M198" s="168">
        <v>21240</v>
      </c>
      <c r="N198" s="168">
        <v>24240</v>
      </c>
      <c r="O198" s="168">
        <v>27300</v>
      </c>
      <c r="P198" s="168">
        <v>30300</v>
      </c>
      <c r="Q198" s="168">
        <v>32760</v>
      </c>
      <c r="R198" s="168">
        <v>35160</v>
      </c>
      <c r="S198" s="168">
        <v>37620</v>
      </c>
      <c r="T198" s="168">
        <v>40020</v>
      </c>
      <c r="U198" s="168" t="s">
        <v>286</v>
      </c>
      <c r="V198" s="168">
        <v>21700</v>
      </c>
      <c r="W198" s="168">
        <v>24800</v>
      </c>
      <c r="X198" s="168">
        <v>27900</v>
      </c>
      <c r="Y198" s="168">
        <v>31000</v>
      </c>
      <c r="Z198" s="168">
        <v>33500</v>
      </c>
      <c r="AA198" s="168">
        <v>36000</v>
      </c>
      <c r="AB198" s="168">
        <v>38450</v>
      </c>
      <c r="AC198" s="168">
        <v>40950</v>
      </c>
      <c r="AD198" s="168">
        <v>26040</v>
      </c>
      <c r="AE198" s="168">
        <v>29760</v>
      </c>
      <c r="AF198" s="168">
        <v>33480</v>
      </c>
      <c r="AG198" s="168">
        <v>37200</v>
      </c>
      <c r="AH198" s="168">
        <v>40200</v>
      </c>
      <c r="AI198" s="168">
        <v>43200</v>
      </c>
      <c r="AJ198" s="168">
        <v>46140</v>
      </c>
      <c r="AK198" s="168">
        <v>49140</v>
      </c>
      <c r="AL198" s="163" t="s">
        <v>845</v>
      </c>
      <c r="AM198" s="163" t="s">
        <v>845</v>
      </c>
      <c r="AN198" s="163" t="s">
        <v>288</v>
      </c>
      <c r="AO198" s="163">
        <v>0</v>
      </c>
      <c r="AP198" s="163" t="s">
        <v>846</v>
      </c>
      <c r="AQ198" s="163" t="s">
        <v>290</v>
      </c>
      <c r="AR198" s="163">
        <v>389</v>
      </c>
      <c r="AS198" s="163" t="s">
        <v>846</v>
      </c>
    </row>
    <row r="199" spans="1:45">
      <c r="A199" s="184" t="str">
        <f t="shared" si="3"/>
        <v>1/18/2013 - 12/17/2013Refugio</v>
      </c>
      <c r="B199" s="163" t="s">
        <v>849</v>
      </c>
      <c r="C199" s="162" t="s">
        <v>242</v>
      </c>
      <c r="D199" s="168">
        <v>55800</v>
      </c>
      <c r="E199" s="168">
        <v>18100</v>
      </c>
      <c r="F199" s="168">
        <v>20700</v>
      </c>
      <c r="G199" s="168">
        <v>23300</v>
      </c>
      <c r="H199" s="168">
        <v>25850</v>
      </c>
      <c r="I199" s="168">
        <v>27950</v>
      </c>
      <c r="J199" s="168">
        <v>30000</v>
      </c>
      <c r="K199" s="168">
        <v>32100</v>
      </c>
      <c r="L199" s="168">
        <v>34150</v>
      </c>
      <c r="M199" s="168">
        <v>21720</v>
      </c>
      <c r="N199" s="168">
        <v>24840</v>
      </c>
      <c r="O199" s="168">
        <v>27960</v>
      </c>
      <c r="P199" s="168">
        <v>31020</v>
      </c>
      <c r="Q199" s="168">
        <v>33540</v>
      </c>
      <c r="R199" s="168">
        <v>36000</v>
      </c>
      <c r="S199" s="168">
        <v>38520</v>
      </c>
      <c r="T199" s="168">
        <v>40980</v>
      </c>
      <c r="U199" s="168" t="s">
        <v>286</v>
      </c>
      <c r="V199" s="168">
        <v>19700</v>
      </c>
      <c r="W199" s="168">
        <v>22500</v>
      </c>
      <c r="X199" s="168">
        <v>25300</v>
      </c>
      <c r="Y199" s="168">
        <v>28100</v>
      </c>
      <c r="Z199" s="168">
        <v>30350</v>
      </c>
      <c r="AA199" s="168">
        <v>32600</v>
      </c>
      <c r="AB199" s="168">
        <v>34850</v>
      </c>
      <c r="AC199" s="168">
        <v>37100</v>
      </c>
      <c r="AD199" s="168">
        <v>23640</v>
      </c>
      <c r="AE199" s="168">
        <v>27000</v>
      </c>
      <c r="AF199" s="168">
        <v>30360</v>
      </c>
      <c r="AG199" s="168">
        <v>33720</v>
      </c>
      <c r="AH199" s="168">
        <v>36420</v>
      </c>
      <c r="AI199" s="168">
        <v>39120</v>
      </c>
      <c r="AJ199" s="168">
        <v>41820</v>
      </c>
      <c r="AK199" s="168">
        <v>44520</v>
      </c>
      <c r="AL199" s="163" t="s">
        <v>848</v>
      </c>
      <c r="AM199" s="163" t="s">
        <v>848</v>
      </c>
      <c r="AN199" s="163" t="s">
        <v>288</v>
      </c>
      <c r="AO199" s="163">
        <v>0</v>
      </c>
      <c r="AP199" s="163" t="s">
        <v>849</v>
      </c>
      <c r="AQ199" s="163" t="s">
        <v>290</v>
      </c>
      <c r="AR199" s="163">
        <v>391</v>
      </c>
      <c r="AS199" s="163" t="s">
        <v>849</v>
      </c>
    </row>
    <row r="200" spans="1:45">
      <c r="A200" s="184" t="str">
        <f t="shared" si="3"/>
        <v>1/18/2013 - 12/17/2013Roberts</v>
      </c>
      <c r="B200" s="163" t="s">
        <v>852</v>
      </c>
      <c r="C200" s="162" t="s">
        <v>243</v>
      </c>
      <c r="D200" s="168">
        <v>65200</v>
      </c>
      <c r="E200" s="168">
        <v>23600</v>
      </c>
      <c r="F200" s="168">
        <v>27000</v>
      </c>
      <c r="G200" s="168">
        <v>30350</v>
      </c>
      <c r="H200" s="168">
        <v>33700</v>
      </c>
      <c r="I200" s="168">
        <v>36400</v>
      </c>
      <c r="J200" s="168">
        <v>39100</v>
      </c>
      <c r="K200" s="168">
        <v>41800</v>
      </c>
      <c r="L200" s="168">
        <v>44500</v>
      </c>
      <c r="M200" s="168">
        <v>28320</v>
      </c>
      <c r="N200" s="168">
        <v>32400</v>
      </c>
      <c r="O200" s="168">
        <v>36420</v>
      </c>
      <c r="P200" s="168">
        <v>40440</v>
      </c>
      <c r="Q200" s="168">
        <v>43680</v>
      </c>
      <c r="R200" s="168">
        <v>46920</v>
      </c>
      <c r="S200" s="168">
        <v>50160</v>
      </c>
      <c r="T200" s="168">
        <v>53400</v>
      </c>
      <c r="U200" s="168" t="s">
        <v>286</v>
      </c>
      <c r="V200" s="168">
        <v>25600</v>
      </c>
      <c r="W200" s="168">
        <v>29250</v>
      </c>
      <c r="X200" s="168">
        <v>32900</v>
      </c>
      <c r="Y200" s="168">
        <v>36550</v>
      </c>
      <c r="Z200" s="168">
        <v>39500</v>
      </c>
      <c r="AA200" s="168">
        <v>42400</v>
      </c>
      <c r="AB200" s="168">
        <v>45350</v>
      </c>
      <c r="AC200" s="168">
        <v>48250</v>
      </c>
      <c r="AD200" s="168">
        <v>30720</v>
      </c>
      <c r="AE200" s="168">
        <v>35100</v>
      </c>
      <c r="AF200" s="168">
        <v>39480</v>
      </c>
      <c r="AG200" s="168">
        <v>43860</v>
      </c>
      <c r="AH200" s="168">
        <v>47400</v>
      </c>
      <c r="AI200" s="168">
        <v>50880</v>
      </c>
      <c r="AJ200" s="168">
        <v>54420</v>
      </c>
      <c r="AK200" s="168">
        <v>57900</v>
      </c>
      <c r="AL200" s="163" t="s">
        <v>851</v>
      </c>
      <c r="AM200" s="163" t="s">
        <v>851</v>
      </c>
      <c r="AN200" s="163" t="s">
        <v>288</v>
      </c>
      <c r="AO200" s="163">
        <v>0</v>
      </c>
      <c r="AP200" s="163" t="s">
        <v>852</v>
      </c>
      <c r="AQ200" s="163" t="s">
        <v>290</v>
      </c>
      <c r="AR200" s="163">
        <v>393</v>
      </c>
      <c r="AS200" s="163" t="s">
        <v>852</v>
      </c>
    </row>
    <row r="201" spans="1:45">
      <c r="A201" s="184" t="str">
        <f t="shared" si="3"/>
        <v>1/18/2013 - 12/17/2013Robertson</v>
      </c>
      <c r="B201" s="163" t="s">
        <v>854</v>
      </c>
      <c r="C201" s="162" t="s">
        <v>36</v>
      </c>
      <c r="D201" s="168">
        <v>54900</v>
      </c>
      <c r="E201" s="168">
        <v>19400</v>
      </c>
      <c r="F201" s="168">
        <v>22150</v>
      </c>
      <c r="G201" s="168">
        <v>24900</v>
      </c>
      <c r="H201" s="168">
        <v>27650</v>
      </c>
      <c r="I201" s="168">
        <v>29900</v>
      </c>
      <c r="J201" s="168">
        <v>32100</v>
      </c>
      <c r="K201" s="168">
        <v>34300</v>
      </c>
      <c r="L201" s="168">
        <v>36500</v>
      </c>
      <c r="M201" s="168">
        <v>23280</v>
      </c>
      <c r="N201" s="168">
        <v>26580</v>
      </c>
      <c r="O201" s="168">
        <v>29880</v>
      </c>
      <c r="P201" s="168">
        <v>33180</v>
      </c>
      <c r="Q201" s="168">
        <v>35880</v>
      </c>
      <c r="R201" s="168">
        <v>38520</v>
      </c>
      <c r="S201" s="168">
        <v>41160</v>
      </c>
      <c r="T201" s="168">
        <v>43800</v>
      </c>
      <c r="U201" s="168" t="s">
        <v>286</v>
      </c>
      <c r="V201" s="168">
        <v>20400</v>
      </c>
      <c r="W201" s="168">
        <v>23300</v>
      </c>
      <c r="X201" s="168">
        <v>26200</v>
      </c>
      <c r="Y201" s="168">
        <v>29100</v>
      </c>
      <c r="Z201" s="168">
        <v>31450</v>
      </c>
      <c r="AA201" s="168">
        <v>33800</v>
      </c>
      <c r="AB201" s="168">
        <v>36100</v>
      </c>
      <c r="AC201" s="168">
        <v>38450</v>
      </c>
      <c r="AD201" s="168">
        <v>24480</v>
      </c>
      <c r="AE201" s="168">
        <v>27960</v>
      </c>
      <c r="AF201" s="168">
        <v>31440</v>
      </c>
      <c r="AG201" s="168">
        <v>34920</v>
      </c>
      <c r="AH201" s="168">
        <v>37740</v>
      </c>
      <c r="AI201" s="168">
        <v>40560</v>
      </c>
      <c r="AJ201" s="168">
        <v>43320</v>
      </c>
      <c r="AK201" s="168">
        <v>46140</v>
      </c>
      <c r="AL201" s="163" t="s">
        <v>853</v>
      </c>
      <c r="AM201" s="163" t="s">
        <v>853</v>
      </c>
      <c r="AN201" s="163" t="s">
        <v>288</v>
      </c>
      <c r="AO201" s="163">
        <v>1</v>
      </c>
      <c r="AP201" s="163" t="s">
        <v>854</v>
      </c>
      <c r="AQ201" s="163" t="s">
        <v>290</v>
      </c>
      <c r="AR201" s="163">
        <v>395</v>
      </c>
      <c r="AS201" s="163" t="s">
        <v>854</v>
      </c>
    </row>
    <row r="202" spans="1:45">
      <c r="A202" s="184" t="str">
        <f t="shared" si="3"/>
        <v>1/18/2013 - 12/17/2013Rockwall</v>
      </c>
      <c r="B202" s="163" t="s">
        <v>856</v>
      </c>
      <c r="C202" s="162" t="s">
        <v>49</v>
      </c>
      <c r="D202" s="168">
        <v>67500</v>
      </c>
      <c r="E202" s="168">
        <v>23650</v>
      </c>
      <c r="F202" s="168">
        <v>27000</v>
      </c>
      <c r="G202" s="168">
        <v>30400</v>
      </c>
      <c r="H202" s="168">
        <v>33750</v>
      </c>
      <c r="I202" s="168">
        <v>36450</v>
      </c>
      <c r="J202" s="168">
        <v>39150</v>
      </c>
      <c r="K202" s="168">
        <v>41850</v>
      </c>
      <c r="L202" s="168">
        <v>44550</v>
      </c>
      <c r="M202" s="168">
        <v>28380</v>
      </c>
      <c r="N202" s="168">
        <v>32400</v>
      </c>
      <c r="O202" s="168">
        <v>36480</v>
      </c>
      <c r="P202" s="168">
        <v>40500</v>
      </c>
      <c r="Q202" s="168">
        <v>43740</v>
      </c>
      <c r="R202" s="168">
        <v>46980</v>
      </c>
      <c r="S202" s="168">
        <v>50220</v>
      </c>
      <c r="T202" s="168">
        <v>53460</v>
      </c>
      <c r="U202" s="168" t="s">
        <v>286</v>
      </c>
      <c r="V202" s="168">
        <v>25200</v>
      </c>
      <c r="W202" s="168">
        <v>28800</v>
      </c>
      <c r="X202" s="168">
        <v>32400</v>
      </c>
      <c r="Y202" s="168">
        <v>35950</v>
      </c>
      <c r="Z202" s="168">
        <v>38850</v>
      </c>
      <c r="AA202" s="168">
        <v>41750</v>
      </c>
      <c r="AB202" s="168">
        <v>44600</v>
      </c>
      <c r="AC202" s="168">
        <v>47500</v>
      </c>
      <c r="AD202" s="168">
        <v>30240</v>
      </c>
      <c r="AE202" s="168">
        <v>34560</v>
      </c>
      <c r="AF202" s="168">
        <v>38880</v>
      </c>
      <c r="AG202" s="168">
        <v>43140</v>
      </c>
      <c r="AH202" s="168">
        <v>46620</v>
      </c>
      <c r="AI202" s="168">
        <v>50100</v>
      </c>
      <c r="AJ202" s="168">
        <v>53520</v>
      </c>
      <c r="AK202" s="168">
        <v>57000</v>
      </c>
      <c r="AL202" s="163" t="s">
        <v>855</v>
      </c>
      <c r="AM202" s="163" t="s">
        <v>855</v>
      </c>
      <c r="AN202" s="163" t="s">
        <v>288</v>
      </c>
      <c r="AO202" s="163">
        <v>1</v>
      </c>
      <c r="AP202" s="163" t="s">
        <v>856</v>
      </c>
      <c r="AQ202" s="163" t="s">
        <v>290</v>
      </c>
      <c r="AR202" s="163">
        <v>397</v>
      </c>
      <c r="AS202" s="163" t="s">
        <v>856</v>
      </c>
    </row>
    <row r="203" spans="1:45">
      <c r="A203" s="184" t="str">
        <f t="shared" si="3"/>
        <v>1/18/2013 - 12/17/2013Runnels</v>
      </c>
      <c r="B203" s="163" t="s">
        <v>859</v>
      </c>
      <c r="C203" s="162" t="s">
        <v>244</v>
      </c>
      <c r="D203" s="168">
        <v>45000</v>
      </c>
      <c r="E203" s="168">
        <v>17700</v>
      </c>
      <c r="F203" s="168">
        <v>20200</v>
      </c>
      <c r="G203" s="168">
        <v>22750</v>
      </c>
      <c r="H203" s="168">
        <v>25250</v>
      </c>
      <c r="I203" s="168">
        <v>27300</v>
      </c>
      <c r="J203" s="168">
        <v>29300</v>
      </c>
      <c r="K203" s="168">
        <v>31350</v>
      </c>
      <c r="L203" s="168">
        <v>33350</v>
      </c>
      <c r="M203" s="168">
        <v>21240</v>
      </c>
      <c r="N203" s="168">
        <v>24240</v>
      </c>
      <c r="O203" s="168">
        <v>27300</v>
      </c>
      <c r="P203" s="168">
        <v>30300</v>
      </c>
      <c r="Q203" s="168">
        <v>32760</v>
      </c>
      <c r="R203" s="168">
        <v>35160</v>
      </c>
      <c r="S203" s="168">
        <v>37620</v>
      </c>
      <c r="T203" s="168">
        <v>40020</v>
      </c>
      <c r="U203" s="168" t="s">
        <v>286</v>
      </c>
      <c r="V203" s="168">
        <v>18700</v>
      </c>
      <c r="W203" s="168">
        <v>21400</v>
      </c>
      <c r="X203" s="168">
        <v>24050</v>
      </c>
      <c r="Y203" s="168">
        <v>26700</v>
      </c>
      <c r="Z203" s="168">
        <v>28850</v>
      </c>
      <c r="AA203" s="168">
        <v>31000</v>
      </c>
      <c r="AB203" s="168">
        <v>33150</v>
      </c>
      <c r="AC203" s="168">
        <v>35250</v>
      </c>
      <c r="AD203" s="168">
        <v>22440</v>
      </c>
      <c r="AE203" s="168">
        <v>25680</v>
      </c>
      <c r="AF203" s="168">
        <v>28860</v>
      </c>
      <c r="AG203" s="168">
        <v>32040</v>
      </c>
      <c r="AH203" s="168">
        <v>34620</v>
      </c>
      <c r="AI203" s="168">
        <v>37200</v>
      </c>
      <c r="AJ203" s="168">
        <v>39780</v>
      </c>
      <c r="AK203" s="168">
        <v>42300</v>
      </c>
      <c r="AL203" s="163" t="s">
        <v>858</v>
      </c>
      <c r="AM203" s="163" t="s">
        <v>858</v>
      </c>
      <c r="AN203" s="163" t="s">
        <v>288</v>
      </c>
      <c r="AO203" s="163">
        <v>0</v>
      </c>
      <c r="AP203" s="163" t="s">
        <v>859</v>
      </c>
      <c r="AQ203" s="163" t="s">
        <v>290</v>
      </c>
      <c r="AR203" s="163">
        <v>399</v>
      </c>
      <c r="AS203" s="163" t="s">
        <v>859</v>
      </c>
    </row>
    <row r="204" spans="1:45">
      <c r="A204" s="184" t="str">
        <f t="shared" si="3"/>
        <v>1/18/2013 - 12/17/2013Rusk</v>
      </c>
      <c r="B204" s="163" t="s">
        <v>862</v>
      </c>
      <c r="C204" s="162" t="s">
        <v>245</v>
      </c>
      <c r="D204" s="168">
        <v>58300</v>
      </c>
      <c r="E204" s="168">
        <v>20400</v>
      </c>
      <c r="F204" s="168">
        <v>23300</v>
      </c>
      <c r="G204" s="168">
        <v>26200</v>
      </c>
      <c r="H204" s="168">
        <v>29100</v>
      </c>
      <c r="I204" s="168">
        <v>31450</v>
      </c>
      <c r="J204" s="168">
        <v>33800</v>
      </c>
      <c r="K204" s="168">
        <v>36100</v>
      </c>
      <c r="L204" s="168">
        <v>38450</v>
      </c>
      <c r="M204" s="168">
        <v>24480</v>
      </c>
      <c r="N204" s="168">
        <v>27960</v>
      </c>
      <c r="O204" s="168">
        <v>31440</v>
      </c>
      <c r="P204" s="168">
        <v>34920</v>
      </c>
      <c r="Q204" s="168">
        <v>37740</v>
      </c>
      <c r="R204" s="168">
        <v>40560</v>
      </c>
      <c r="S204" s="168">
        <v>43320</v>
      </c>
      <c r="T204" s="168">
        <v>46140</v>
      </c>
      <c r="U204" s="168" t="s">
        <v>286</v>
      </c>
      <c r="V204" s="168">
        <v>20450</v>
      </c>
      <c r="W204" s="168">
        <v>23350</v>
      </c>
      <c r="X204" s="168">
        <v>26250</v>
      </c>
      <c r="Y204" s="168">
        <v>29150</v>
      </c>
      <c r="Z204" s="168">
        <v>31500</v>
      </c>
      <c r="AA204" s="168">
        <v>33850</v>
      </c>
      <c r="AB204" s="168">
        <v>36150</v>
      </c>
      <c r="AC204" s="168">
        <v>38500</v>
      </c>
      <c r="AD204" s="168">
        <v>24540</v>
      </c>
      <c r="AE204" s="168">
        <v>28020</v>
      </c>
      <c r="AF204" s="168">
        <v>31500</v>
      </c>
      <c r="AG204" s="168">
        <v>34980</v>
      </c>
      <c r="AH204" s="168">
        <v>37800</v>
      </c>
      <c r="AI204" s="168">
        <v>40620</v>
      </c>
      <c r="AJ204" s="168">
        <v>43380</v>
      </c>
      <c r="AK204" s="168">
        <v>46200</v>
      </c>
      <c r="AL204" s="163" t="s">
        <v>861</v>
      </c>
      <c r="AM204" s="163" t="s">
        <v>861</v>
      </c>
      <c r="AN204" s="163" t="s">
        <v>288</v>
      </c>
      <c r="AO204" s="163">
        <v>1</v>
      </c>
      <c r="AP204" s="163" t="s">
        <v>862</v>
      </c>
      <c r="AQ204" s="163" t="s">
        <v>290</v>
      </c>
      <c r="AR204" s="163">
        <v>401</v>
      </c>
      <c r="AS204" s="163" t="s">
        <v>862</v>
      </c>
    </row>
    <row r="205" spans="1:45">
      <c r="A205" s="184" t="str">
        <f t="shared" si="3"/>
        <v>1/18/2013 - 12/17/2013Sabine</v>
      </c>
      <c r="B205" s="163" t="s">
        <v>865</v>
      </c>
      <c r="C205" s="162" t="s">
        <v>246</v>
      </c>
      <c r="D205" s="168">
        <v>41100</v>
      </c>
      <c r="E205" s="168">
        <v>17700</v>
      </c>
      <c r="F205" s="168">
        <v>20200</v>
      </c>
      <c r="G205" s="168">
        <v>22750</v>
      </c>
      <c r="H205" s="168">
        <v>25250</v>
      </c>
      <c r="I205" s="168">
        <v>27300</v>
      </c>
      <c r="J205" s="168">
        <v>29300</v>
      </c>
      <c r="K205" s="168">
        <v>31350</v>
      </c>
      <c r="L205" s="168">
        <v>33350</v>
      </c>
      <c r="M205" s="168">
        <v>21240</v>
      </c>
      <c r="N205" s="168">
        <v>24240</v>
      </c>
      <c r="O205" s="168">
        <v>27300</v>
      </c>
      <c r="P205" s="168">
        <v>30300</v>
      </c>
      <c r="Q205" s="168">
        <v>32760</v>
      </c>
      <c r="R205" s="168">
        <v>35160</v>
      </c>
      <c r="S205" s="168">
        <v>37620</v>
      </c>
      <c r="T205" s="168">
        <v>40020</v>
      </c>
      <c r="U205" s="168" t="s">
        <v>301</v>
      </c>
      <c r="V205" s="59"/>
      <c r="W205" s="59"/>
      <c r="X205" s="59"/>
      <c r="Y205" s="59"/>
      <c r="Z205" s="59"/>
      <c r="AA205" s="59"/>
      <c r="AB205" s="59"/>
      <c r="AC205" s="59"/>
      <c r="AD205" s="59"/>
      <c r="AE205" s="59"/>
      <c r="AF205" s="59"/>
      <c r="AG205" s="59"/>
      <c r="AH205" s="59"/>
      <c r="AI205" s="59"/>
      <c r="AJ205" s="59"/>
      <c r="AK205" s="59"/>
      <c r="AL205" s="163" t="s">
        <v>864</v>
      </c>
      <c r="AM205" s="163" t="s">
        <v>864</v>
      </c>
      <c r="AN205" s="163" t="s">
        <v>288</v>
      </c>
      <c r="AO205" s="163">
        <v>0</v>
      </c>
      <c r="AP205" s="163" t="s">
        <v>865</v>
      </c>
      <c r="AQ205" s="163" t="s">
        <v>290</v>
      </c>
      <c r="AR205" s="163">
        <v>403</v>
      </c>
      <c r="AS205" s="163" t="s">
        <v>865</v>
      </c>
    </row>
    <row r="206" spans="1:45">
      <c r="A206" s="184" t="str">
        <f t="shared" si="3"/>
        <v>1/18/2013 - 12/17/2013San Augustine</v>
      </c>
      <c r="B206" s="163" t="s">
        <v>868</v>
      </c>
      <c r="C206" s="162" t="s">
        <v>247</v>
      </c>
      <c r="D206" s="168">
        <v>40900</v>
      </c>
      <c r="E206" s="168">
        <v>17700</v>
      </c>
      <c r="F206" s="168">
        <v>20200</v>
      </c>
      <c r="G206" s="168">
        <v>22750</v>
      </c>
      <c r="H206" s="168">
        <v>25250</v>
      </c>
      <c r="I206" s="168">
        <v>27300</v>
      </c>
      <c r="J206" s="168">
        <v>29300</v>
      </c>
      <c r="K206" s="168">
        <v>31350</v>
      </c>
      <c r="L206" s="168">
        <v>33350</v>
      </c>
      <c r="M206" s="168">
        <v>21240</v>
      </c>
      <c r="N206" s="168">
        <v>24240</v>
      </c>
      <c r="O206" s="168">
        <v>27300</v>
      </c>
      <c r="P206" s="168">
        <v>30300</v>
      </c>
      <c r="Q206" s="168">
        <v>32760</v>
      </c>
      <c r="R206" s="168">
        <v>35160</v>
      </c>
      <c r="S206" s="168">
        <v>37620</v>
      </c>
      <c r="T206" s="168">
        <v>40020</v>
      </c>
      <c r="U206" s="168" t="s">
        <v>301</v>
      </c>
      <c r="V206" s="59"/>
      <c r="W206" s="59"/>
      <c r="X206" s="59"/>
      <c r="Y206" s="59"/>
      <c r="Z206" s="59"/>
      <c r="AA206" s="59"/>
      <c r="AB206" s="59"/>
      <c r="AC206" s="59"/>
      <c r="AD206" s="59"/>
      <c r="AE206" s="59"/>
      <c r="AF206" s="59"/>
      <c r="AG206" s="59"/>
      <c r="AH206" s="59"/>
      <c r="AI206" s="59"/>
      <c r="AJ206" s="59"/>
      <c r="AK206" s="59"/>
      <c r="AL206" s="163" t="s">
        <v>867</v>
      </c>
      <c r="AM206" s="163" t="s">
        <v>867</v>
      </c>
      <c r="AN206" s="163" t="s">
        <v>288</v>
      </c>
      <c r="AO206" s="163">
        <v>0</v>
      </c>
      <c r="AP206" s="163" t="s">
        <v>868</v>
      </c>
      <c r="AQ206" s="163" t="s">
        <v>290</v>
      </c>
      <c r="AR206" s="163">
        <v>405</v>
      </c>
      <c r="AS206" s="163" t="s">
        <v>868</v>
      </c>
    </row>
    <row r="207" spans="1:45">
      <c r="A207" s="184" t="str">
        <f t="shared" si="3"/>
        <v>1/18/2013 - 12/17/2013San Jacinto</v>
      </c>
      <c r="B207" s="163" t="s">
        <v>870</v>
      </c>
      <c r="C207" s="162" t="s">
        <v>58</v>
      </c>
      <c r="D207" s="168">
        <v>66200</v>
      </c>
      <c r="E207" s="168">
        <v>23200</v>
      </c>
      <c r="F207" s="168">
        <v>26500</v>
      </c>
      <c r="G207" s="168">
        <v>29800</v>
      </c>
      <c r="H207" s="168">
        <v>33100</v>
      </c>
      <c r="I207" s="168">
        <v>35750</v>
      </c>
      <c r="J207" s="168">
        <v>38400</v>
      </c>
      <c r="K207" s="168">
        <v>41050</v>
      </c>
      <c r="L207" s="168">
        <v>43700</v>
      </c>
      <c r="M207" s="168">
        <v>27840</v>
      </c>
      <c r="N207" s="168">
        <v>31800</v>
      </c>
      <c r="O207" s="168">
        <v>35760</v>
      </c>
      <c r="P207" s="168">
        <v>39720</v>
      </c>
      <c r="Q207" s="168">
        <v>42900</v>
      </c>
      <c r="R207" s="168">
        <v>46080</v>
      </c>
      <c r="S207" s="168">
        <v>49260</v>
      </c>
      <c r="T207" s="168">
        <v>52440</v>
      </c>
      <c r="U207" s="168" t="s">
        <v>286</v>
      </c>
      <c r="V207" s="168">
        <v>23450</v>
      </c>
      <c r="W207" s="168">
        <v>26800</v>
      </c>
      <c r="X207" s="168">
        <v>30150</v>
      </c>
      <c r="Y207" s="168">
        <v>33450</v>
      </c>
      <c r="Z207" s="168">
        <v>36150</v>
      </c>
      <c r="AA207" s="168">
        <v>38850</v>
      </c>
      <c r="AB207" s="168">
        <v>41500</v>
      </c>
      <c r="AC207" s="168">
        <v>44200</v>
      </c>
      <c r="AD207" s="168">
        <v>28140</v>
      </c>
      <c r="AE207" s="168">
        <v>32160</v>
      </c>
      <c r="AF207" s="168">
        <v>36180</v>
      </c>
      <c r="AG207" s="168">
        <v>40140</v>
      </c>
      <c r="AH207" s="168">
        <v>43380</v>
      </c>
      <c r="AI207" s="168">
        <v>46620</v>
      </c>
      <c r="AJ207" s="168">
        <v>49800</v>
      </c>
      <c r="AK207" s="168">
        <v>53040</v>
      </c>
      <c r="AL207" s="163" t="s">
        <v>869</v>
      </c>
      <c r="AM207" s="163" t="s">
        <v>869</v>
      </c>
      <c r="AN207" s="163" t="s">
        <v>288</v>
      </c>
      <c r="AO207" s="163">
        <v>1</v>
      </c>
      <c r="AP207" s="163" t="s">
        <v>870</v>
      </c>
      <c r="AQ207" s="163" t="s">
        <v>290</v>
      </c>
      <c r="AR207" s="163">
        <v>407</v>
      </c>
      <c r="AS207" s="163" t="s">
        <v>870</v>
      </c>
    </row>
    <row r="208" spans="1:45">
      <c r="A208" s="184" t="str">
        <f t="shared" si="3"/>
        <v>1/18/2013 - 12/17/2013San Patricio</v>
      </c>
      <c r="B208" s="163" t="s">
        <v>872</v>
      </c>
      <c r="C208" s="162" t="s">
        <v>39</v>
      </c>
      <c r="D208" s="168">
        <v>52700</v>
      </c>
      <c r="E208" s="168">
        <v>18450</v>
      </c>
      <c r="F208" s="168">
        <v>21100</v>
      </c>
      <c r="G208" s="168">
        <v>23750</v>
      </c>
      <c r="H208" s="168">
        <v>26350</v>
      </c>
      <c r="I208" s="168">
        <v>28500</v>
      </c>
      <c r="J208" s="168">
        <v>30600</v>
      </c>
      <c r="K208" s="168">
        <v>32700</v>
      </c>
      <c r="L208" s="168">
        <v>34800</v>
      </c>
      <c r="M208" s="168">
        <v>22140</v>
      </c>
      <c r="N208" s="168">
        <v>25320</v>
      </c>
      <c r="O208" s="168">
        <v>28500</v>
      </c>
      <c r="P208" s="168">
        <v>31620</v>
      </c>
      <c r="Q208" s="168">
        <v>34200</v>
      </c>
      <c r="R208" s="168">
        <v>36720</v>
      </c>
      <c r="S208" s="168">
        <v>39240</v>
      </c>
      <c r="T208" s="168">
        <v>41760</v>
      </c>
      <c r="U208" s="168" t="s">
        <v>286</v>
      </c>
      <c r="V208" s="168">
        <v>19150</v>
      </c>
      <c r="W208" s="168">
        <v>21900</v>
      </c>
      <c r="X208" s="168">
        <v>24650</v>
      </c>
      <c r="Y208" s="168">
        <v>27350</v>
      </c>
      <c r="Z208" s="168">
        <v>29550</v>
      </c>
      <c r="AA208" s="168">
        <v>31750</v>
      </c>
      <c r="AB208" s="168">
        <v>33950</v>
      </c>
      <c r="AC208" s="168">
        <v>36150</v>
      </c>
      <c r="AD208" s="168">
        <v>22980</v>
      </c>
      <c r="AE208" s="168">
        <v>26280</v>
      </c>
      <c r="AF208" s="168">
        <v>29580</v>
      </c>
      <c r="AG208" s="168">
        <v>32820</v>
      </c>
      <c r="AH208" s="168">
        <v>35460</v>
      </c>
      <c r="AI208" s="168">
        <v>38100</v>
      </c>
      <c r="AJ208" s="168">
        <v>40740</v>
      </c>
      <c r="AK208" s="168">
        <v>43380</v>
      </c>
      <c r="AL208" s="163" t="s">
        <v>871</v>
      </c>
      <c r="AM208" s="163" t="s">
        <v>871</v>
      </c>
      <c r="AN208" s="163" t="s">
        <v>288</v>
      </c>
      <c r="AO208" s="163">
        <v>1</v>
      </c>
      <c r="AP208" s="163" t="s">
        <v>872</v>
      </c>
      <c r="AQ208" s="163" t="s">
        <v>290</v>
      </c>
      <c r="AR208" s="163">
        <v>409</v>
      </c>
      <c r="AS208" s="163" t="s">
        <v>872</v>
      </c>
    </row>
    <row r="209" spans="1:45">
      <c r="A209" s="184" t="str">
        <f t="shared" si="3"/>
        <v>1/18/2013 - 12/17/2013San Saba</v>
      </c>
      <c r="B209" s="163" t="s">
        <v>875</v>
      </c>
      <c r="C209" s="162" t="s">
        <v>248</v>
      </c>
      <c r="D209" s="168">
        <v>44000</v>
      </c>
      <c r="E209" s="168">
        <v>17700</v>
      </c>
      <c r="F209" s="168">
        <v>20200</v>
      </c>
      <c r="G209" s="168">
        <v>22750</v>
      </c>
      <c r="H209" s="168">
        <v>25250</v>
      </c>
      <c r="I209" s="168">
        <v>27300</v>
      </c>
      <c r="J209" s="168">
        <v>29300</v>
      </c>
      <c r="K209" s="168">
        <v>31350</v>
      </c>
      <c r="L209" s="168">
        <v>33350</v>
      </c>
      <c r="M209" s="168">
        <v>21240</v>
      </c>
      <c r="N209" s="168">
        <v>24240</v>
      </c>
      <c r="O209" s="168">
        <v>27300</v>
      </c>
      <c r="P209" s="168">
        <v>30300</v>
      </c>
      <c r="Q209" s="168">
        <v>32760</v>
      </c>
      <c r="R209" s="168">
        <v>35160</v>
      </c>
      <c r="S209" s="168">
        <v>37620</v>
      </c>
      <c r="T209" s="168">
        <v>40020</v>
      </c>
      <c r="U209" s="168" t="s">
        <v>301</v>
      </c>
      <c r="V209" s="59"/>
      <c r="W209" s="59"/>
      <c r="X209" s="59"/>
      <c r="Y209" s="59"/>
      <c r="Z209" s="59"/>
      <c r="AA209" s="59"/>
      <c r="AB209" s="59"/>
      <c r="AC209" s="59"/>
      <c r="AD209" s="59"/>
      <c r="AE209" s="59"/>
      <c r="AF209" s="59"/>
      <c r="AG209" s="59"/>
      <c r="AH209" s="59"/>
      <c r="AI209" s="59"/>
      <c r="AJ209" s="59"/>
      <c r="AK209" s="59"/>
      <c r="AL209" s="163" t="s">
        <v>874</v>
      </c>
      <c r="AM209" s="163" t="s">
        <v>874</v>
      </c>
      <c r="AN209" s="163" t="s">
        <v>288</v>
      </c>
      <c r="AO209" s="163">
        <v>0</v>
      </c>
      <c r="AP209" s="163" t="s">
        <v>875</v>
      </c>
      <c r="AQ209" s="163" t="s">
        <v>290</v>
      </c>
      <c r="AR209" s="163">
        <v>411</v>
      </c>
      <c r="AS209" s="163" t="s">
        <v>875</v>
      </c>
    </row>
    <row r="210" spans="1:45">
      <c r="A210" s="184" t="str">
        <f t="shared" si="3"/>
        <v>1/18/2013 - 12/17/2013Schleicher</v>
      </c>
      <c r="B210" s="163" t="s">
        <v>878</v>
      </c>
      <c r="C210" s="162" t="s">
        <v>249</v>
      </c>
      <c r="D210" s="168">
        <v>62900</v>
      </c>
      <c r="E210" s="168">
        <v>19350</v>
      </c>
      <c r="F210" s="168">
        <v>22100</v>
      </c>
      <c r="G210" s="168">
        <v>24850</v>
      </c>
      <c r="H210" s="168">
        <v>27600</v>
      </c>
      <c r="I210" s="168">
        <v>29850</v>
      </c>
      <c r="J210" s="168">
        <v>32050</v>
      </c>
      <c r="K210" s="168">
        <v>34250</v>
      </c>
      <c r="L210" s="168">
        <v>36450</v>
      </c>
      <c r="M210" s="168">
        <v>23220</v>
      </c>
      <c r="N210" s="168">
        <v>26520</v>
      </c>
      <c r="O210" s="168">
        <v>29820</v>
      </c>
      <c r="P210" s="168">
        <v>33120</v>
      </c>
      <c r="Q210" s="168">
        <v>35820</v>
      </c>
      <c r="R210" s="168">
        <v>38460</v>
      </c>
      <c r="S210" s="168">
        <v>41100</v>
      </c>
      <c r="T210" s="168">
        <v>43740</v>
      </c>
      <c r="U210" s="168" t="s">
        <v>286</v>
      </c>
      <c r="V210" s="168">
        <v>22050</v>
      </c>
      <c r="W210" s="168">
        <v>25200</v>
      </c>
      <c r="X210" s="168">
        <v>28350</v>
      </c>
      <c r="Y210" s="168">
        <v>31450</v>
      </c>
      <c r="Z210" s="168">
        <v>34000</v>
      </c>
      <c r="AA210" s="168">
        <v>36500</v>
      </c>
      <c r="AB210" s="168">
        <v>39000</v>
      </c>
      <c r="AC210" s="168">
        <v>41550</v>
      </c>
      <c r="AD210" s="168">
        <v>26460</v>
      </c>
      <c r="AE210" s="168">
        <v>30240</v>
      </c>
      <c r="AF210" s="168">
        <v>34020</v>
      </c>
      <c r="AG210" s="168">
        <v>37740</v>
      </c>
      <c r="AH210" s="168">
        <v>40800</v>
      </c>
      <c r="AI210" s="168">
        <v>43800</v>
      </c>
      <c r="AJ210" s="168">
        <v>46800</v>
      </c>
      <c r="AK210" s="168">
        <v>49860</v>
      </c>
      <c r="AL210" s="163" t="s">
        <v>877</v>
      </c>
      <c r="AM210" s="163" t="s">
        <v>877</v>
      </c>
      <c r="AN210" s="163" t="s">
        <v>288</v>
      </c>
      <c r="AO210" s="163">
        <v>0</v>
      </c>
      <c r="AP210" s="163" t="s">
        <v>878</v>
      </c>
      <c r="AQ210" s="163" t="s">
        <v>290</v>
      </c>
      <c r="AR210" s="163">
        <v>413</v>
      </c>
      <c r="AS210" s="163" t="s">
        <v>878</v>
      </c>
    </row>
    <row r="211" spans="1:45">
      <c r="A211" s="184" t="str">
        <f t="shared" si="3"/>
        <v>1/18/2013 - 12/17/2013Scurry</v>
      </c>
      <c r="B211" s="163" t="s">
        <v>881</v>
      </c>
      <c r="C211" s="162" t="s">
        <v>250</v>
      </c>
      <c r="D211" s="168">
        <v>55700</v>
      </c>
      <c r="E211" s="168">
        <v>19500</v>
      </c>
      <c r="F211" s="168">
        <v>22300</v>
      </c>
      <c r="G211" s="168">
        <v>25100</v>
      </c>
      <c r="H211" s="168">
        <v>27850</v>
      </c>
      <c r="I211" s="168">
        <v>30100</v>
      </c>
      <c r="J211" s="168">
        <v>32350</v>
      </c>
      <c r="K211" s="168">
        <v>34550</v>
      </c>
      <c r="L211" s="168">
        <v>36800</v>
      </c>
      <c r="M211" s="168">
        <v>23400</v>
      </c>
      <c r="N211" s="168">
        <v>26760</v>
      </c>
      <c r="O211" s="168">
        <v>30120</v>
      </c>
      <c r="P211" s="168">
        <v>33420</v>
      </c>
      <c r="Q211" s="168">
        <v>36120</v>
      </c>
      <c r="R211" s="168">
        <v>38820</v>
      </c>
      <c r="S211" s="168">
        <v>41460</v>
      </c>
      <c r="T211" s="168">
        <v>44160</v>
      </c>
      <c r="U211" s="168" t="s">
        <v>301</v>
      </c>
      <c r="V211" s="59"/>
      <c r="W211" s="59"/>
      <c r="X211" s="59"/>
      <c r="Y211" s="59"/>
      <c r="Z211" s="59"/>
      <c r="AA211" s="59"/>
      <c r="AB211" s="59"/>
      <c r="AC211" s="59"/>
      <c r="AD211" s="59"/>
      <c r="AE211" s="59"/>
      <c r="AF211" s="59"/>
      <c r="AG211" s="59"/>
      <c r="AH211" s="59"/>
      <c r="AI211" s="59"/>
      <c r="AJ211" s="59"/>
      <c r="AK211" s="59"/>
      <c r="AL211" s="163" t="s">
        <v>880</v>
      </c>
      <c r="AM211" s="163" t="s">
        <v>880</v>
      </c>
      <c r="AN211" s="163" t="s">
        <v>288</v>
      </c>
      <c r="AO211" s="163">
        <v>0</v>
      </c>
      <c r="AP211" s="163" t="s">
        <v>881</v>
      </c>
      <c r="AQ211" s="163" t="s">
        <v>290</v>
      </c>
      <c r="AR211" s="163">
        <v>415</v>
      </c>
      <c r="AS211" s="163" t="s">
        <v>881</v>
      </c>
    </row>
    <row r="212" spans="1:45">
      <c r="A212" s="184" t="str">
        <f t="shared" si="3"/>
        <v>1/18/2013 - 12/17/2013Shackelford</v>
      </c>
      <c r="B212" s="163" t="s">
        <v>884</v>
      </c>
      <c r="C212" s="162" t="s">
        <v>251</v>
      </c>
      <c r="D212" s="168">
        <v>59600</v>
      </c>
      <c r="E212" s="168">
        <v>19900</v>
      </c>
      <c r="F212" s="168">
        <v>22750</v>
      </c>
      <c r="G212" s="168">
        <v>25600</v>
      </c>
      <c r="H212" s="168">
        <v>28400</v>
      </c>
      <c r="I212" s="168">
        <v>30700</v>
      </c>
      <c r="J212" s="168">
        <v>32950</v>
      </c>
      <c r="K212" s="168">
        <v>35250</v>
      </c>
      <c r="L212" s="168">
        <v>37500</v>
      </c>
      <c r="M212" s="168">
        <v>23880</v>
      </c>
      <c r="N212" s="168">
        <v>27300</v>
      </c>
      <c r="O212" s="168">
        <v>30720</v>
      </c>
      <c r="P212" s="168">
        <v>34080</v>
      </c>
      <c r="Q212" s="168">
        <v>36840</v>
      </c>
      <c r="R212" s="168">
        <v>39540</v>
      </c>
      <c r="S212" s="168">
        <v>42300</v>
      </c>
      <c r="T212" s="168">
        <v>45000</v>
      </c>
      <c r="U212" s="168" t="s">
        <v>286</v>
      </c>
      <c r="V212" s="168">
        <v>20900</v>
      </c>
      <c r="W212" s="168">
        <v>23850</v>
      </c>
      <c r="X212" s="168">
        <v>26850</v>
      </c>
      <c r="Y212" s="168">
        <v>29800</v>
      </c>
      <c r="Z212" s="168">
        <v>32200</v>
      </c>
      <c r="AA212" s="168">
        <v>34600</v>
      </c>
      <c r="AB212" s="168">
        <v>37000</v>
      </c>
      <c r="AC212" s="168">
        <v>39350</v>
      </c>
      <c r="AD212" s="168">
        <v>25080</v>
      </c>
      <c r="AE212" s="168">
        <v>28620</v>
      </c>
      <c r="AF212" s="168">
        <v>32220</v>
      </c>
      <c r="AG212" s="168">
        <v>35760</v>
      </c>
      <c r="AH212" s="168">
        <v>38640</v>
      </c>
      <c r="AI212" s="168">
        <v>41520</v>
      </c>
      <c r="AJ212" s="168">
        <v>44400</v>
      </c>
      <c r="AK212" s="168">
        <v>47220</v>
      </c>
      <c r="AL212" s="163" t="s">
        <v>883</v>
      </c>
      <c r="AM212" s="163" t="s">
        <v>883</v>
      </c>
      <c r="AN212" s="163" t="s">
        <v>288</v>
      </c>
      <c r="AO212" s="163">
        <v>0</v>
      </c>
      <c r="AP212" s="163" t="s">
        <v>884</v>
      </c>
      <c r="AQ212" s="163" t="s">
        <v>290</v>
      </c>
      <c r="AR212" s="163">
        <v>417</v>
      </c>
      <c r="AS212" s="163" t="s">
        <v>884</v>
      </c>
    </row>
    <row r="213" spans="1:45">
      <c r="A213" s="184" t="str">
        <f t="shared" si="3"/>
        <v>1/18/2013 - 12/17/2013Shelby</v>
      </c>
      <c r="B213" s="163" t="s">
        <v>887</v>
      </c>
      <c r="C213" s="162" t="s">
        <v>252</v>
      </c>
      <c r="D213" s="168">
        <v>42700</v>
      </c>
      <c r="E213" s="168">
        <v>17700</v>
      </c>
      <c r="F213" s="168">
        <v>20200</v>
      </c>
      <c r="G213" s="168">
        <v>22750</v>
      </c>
      <c r="H213" s="168">
        <v>25250</v>
      </c>
      <c r="I213" s="168">
        <v>27300</v>
      </c>
      <c r="J213" s="168">
        <v>29300</v>
      </c>
      <c r="K213" s="168">
        <v>31350</v>
      </c>
      <c r="L213" s="168">
        <v>33350</v>
      </c>
      <c r="M213" s="168">
        <v>21240</v>
      </c>
      <c r="N213" s="168">
        <v>24240</v>
      </c>
      <c r="O213" s="168">
        <v>27300</v>
      </c>
      <c r="P213" s="168">
        <v>30300</v>
      </c>
      <c r="Q213" s="168">
        <v>32760</v>
      </c>
      <c r="R213" s="168">
        <v>35160</v>
      </c>
      <c r="S213" s="168">
        <v>37620</v>
      </c>
      <c r="T213" s="168">
        <v>40020</v>
      </c>
      <c r="U213" s="168" t="s">
        <v>301</v>
      </c>
      <c r="V213" s="59"/>
      <c r="W213" s="59"/>
      <c r="X213" s="59"/>
      <c r="Y213" s="59"/>
      <c r="Z213" s="59"/>
      <c r="AA213" s="59"/>
      <c r="AB213" s="59"/>
      <c r="AC213" s="59"/>
      <c r="AD213" s="59"/>
      <c r="AE213" s="59"/>
      <c r="AF213" s="59"/>
      <c r="AG213" s="59"/>
      <c r="AH213" s="59"/>
      <c r="AI213" s="59"/>
      <c r="AJ213" s="59"/>
      <c r="AK213" s="59"/>
      <c r="AL213" s="163" t="s">
        <v>886</v>
      </c>
      <c r="AM213" s="163" t="s">
        <v>886</v>
      </c>
      <c r="AN213" s="163" t="s">
        <v>288</v>
      </c>
      <c r="AO213" s="163">
        <v>0</v>
      </c>
      <c r="AP213" s="163" t="s">
        <v>887</v>
      </c>
      <c r="AQ213" s="163" t="s">
        <v>290</v>
      </c>
      <c r="AR213" s="163">
        <v>419</v>
      </c>
      <c r="AS213" s="163" t="s">
        <v>887</v>
      </c>
    </row>
    <row r="214" spans="1:45">
      <c r="A214" s="184" t="str">
        <f t="shared" si="3"/>
        <v>1/18/2013 - 12/17/2013Sherman</v>
      </c>
      <c r="B214" s="163" t="s">
        <v>890</v>
      </c>
      <c r="C214" s="162" t="s">
        <v>253</v>
      </c>
      <c r="D214" s="168">
        <v>62900</v>
      </c>
      <c r="E214" s="168">
        <v>20100</v>
      </c>
      <c r="F214" s="168">
        <v>22950</v>
      </c>
      <c r="G214" s="168">
        <v>25800</v>
      </c>
      <c r="H214" s="168">
        <v>28650</v>
      </c>
      <c r="I214" s="168">
        <v>30950</v>
      </c>
      <c r="J214" s="168">
        <v>33250</v>
      </c>
      <c r="K214" s="168">
        <v>35550</v>
      </c>
      <c r="L214" s="168">
        <v>37850</v>
      </c>
      <c r="M214" s="168">
        <v>24120</v>
      </c>
      <c r="N214" s="168">
        <v>27540</v>
      </c>
      <c r="O214" s="168">
        <v>30960</v>
      </c>
      <c r="P214" s="168">
        <v>34380</v>
      </c>
      <c r="Q214" s="168">
        <v>37140</v>
      </c>
      <c r="R214" s="168">
        <v>39900</v>
      </c>
      <c r="S214" s="168">
        <v>42660</v>
      </c>
      <c r="T214" s="168">
        <v>45420</v>
      </c>
      <c r="U214" s="168" t="s">
        <v>286</v>
      </c>
      <c r="V214" s="168">
        <v>22050</v>
      </c>
      <c r="W214" s="168">
        <v>25200</v>
      </c>
      <c r="X214" s="168">
        <v>28350</v>
      </c>
      <c r="Y214" s="168">
        <v>31450</v>
      </c>
      <c r="Z214" s="168">
        <v>34000</v>
      </c>
      <c r="AA214" s="168">
        <v>36500</v>
      </c>
      <c r="AB214" s="168">
        <v>39000</v>
      </c>
      <c r="AC214" s="168">
        <v>41550</v>
      </c>
      <c r="AD214" s="168">
        <v>26460</v>
      </c>
      <c r="AE214" s="168">
        <v>30240</v>
      </c>
      <c r="AF214" s="168">
        <v>34020</v>
      </c>
      <c r="AG214" s="168">
        <v>37740</v>
      </c>
      <c r="AH214" s="168">
        <v>40800</v>
      </c>
      <c r="AI214" s="168">
        <v>43800</v>
      </c>
      <c r="AJ214" s="168">
        <v>46800</v>
      </c>
      <c r="AK214" s="168">
        <v>49860</v>
      </c>
      <c r="AL214" s="163" t="s">
        <v>889</v>
      </c>
      <c r="AM214" s="163" t="s">
        <v>889</v>
      </c>
      <c r="AN214" s="163" t="s">
        <v>288</v>
      </c>
      <c r="AO214" s="163">
        <v>0</v>
      </c>
      <c r="AP214" s="163" t="s">
        <v>890</v>
      </c>
      <c r="AQ214" s="163" t="s">
        <v>290</v>
      </c>
      <c r="AR214" s="163">
        <v>421</v>
      </c>
      <c r="AS214" s="163" t="s">
        <v>890</v>
      </c>
    </row>
    <row r="215" spans="1:45">
      <c r="A215" s="184" t="str">
        <f t="shared" si="3"/>
        <v>1/18/2013 - 12/17/2013Smith</v>
      </c>
      <c r="B215" s="163" t="s">
        <v>893</v>
      </c>
      <c r="C215" s="162" t="s">
        <v>86</v>
      </c>
      <c r="D215" s="168">
        <v>64200</v>
      </c>
      <c r="E215" s="168">
        <v>21600</v>
      </c>
      <c r="F215" s="168">
        <v>24650</v>
      </c>
      <c r="G215" s="168">
        <v>27750</v>
      </c>
      <c r="H215" s="168">
        <v>30800</v>
      </c>
      <c r="I215" s="168">
        <v>33300</v>
      </c>
      <c r="J215" s="168">
        <v>35750</v>
      </c>
      <c r="K215" s="168">
        <v>38200</v>
      </c>
      <c r="L215" s="168">
        <v>40700</v>
      </c>
      <c r="M215" s="168">
        <v>25920</v>
      </c>
      <c r="N215" s="168">
        <v>29580</v>
      </c>
      <c r="O215" s="168">
        <v>33300</v>
      </c>
      <c r="P215" s="168">
        <v>36960</v>
      </c>
      <c r="Q215" s="168">
        <v>39960</v>
      </c>
      <c r="R215" s="168">
        <v>42900</v>
      </c>
      <c r="S215" s="168">
        <v>45840</v>
      </c>
      <c r="T215" s="168">
        <v>48840</v>
      </c>
      <c r="U215" s="168" t="s">
        <v>286</v>
      </c>
      <c r="V215" s="168">
        <v>22500</v>
      </c>
      <c r="W215" s="168">
        <v>25700</v>
      </c>
      <c r="X215" s="168">
        <v>28900</v>
      </c>
      <c r="Y215" s="168">
        <v>32100</v>
      </c>
      <c r="Z215" s="168">
        <v>34700</v>
      </c>
      <c r="AA215" s="168">
        <v>37250</v>
      </c>
      <c r="AB215" s="168">
        <v>39850</v>
      </c>
      <c r="AC215" s="168">
        <v>42400</v>
      </c>
      <c r="AD215" s="168">
        <v>27000</v>
      </c>
      <c r="AE215" s="168">
        <v>30840</v>
      </c>
      <c r="AF215" s="168">
        <v>34680</v>
      </c>
      <c r="AG215" s="168">
        <v>38520</v>
      </c>
      <c r="AH215" s="168">
        <v>41640</v>
      </c>
      <c r="AI215" s="168">
        <v>44700</v>
      </c>
      <c r="AJ215" s="168">
        <v>47820</v>
      </c>
      <c r="AK215" s="168">
        <v>50880</v>
      </c>
      <c r="AL215" s="163" t="s">
        <v>892</v>
      </c>
      <c r="AM215" s="163" t="s">
        <v>892</v>
      </c>
      <c r="AN215" s="163" t="s">
        <v>288</v>
      </c>
      <c r="AO215" s="163">
        <v>1</v>
      </c>
      <c r="AP215" s="163" t="s">
        <v>893</v>
      </c>
      <c r="AQ215" s="163" t="s">
        <v>290</v>
      </c>
      <c r="AR215" s="163">
        <v>423</v>
      </c>
      <c r="AS215" s="163" t="s">
        <v>893</v>
      </c>
    </row>
    <row r="216" spans="1:45">
      <c r="A216" s="184" t="str">
        <f t="shared" si="3"/>
        <v>1/18/2013 - 12/17/2013Somervell</v>
      </c>
      <c r="B216" s="163" t="s">
        <v>896</v>
      </c>
      <c r="C216" s="162" t="s">
        <v>254</v>
      </c>
      <c r="D216" s="168">
        <v>73300</v>
      </c>
      <c r="E216" s="168">
        <v>23950</v>
      </c>
      <c r="F216" s="168">
        <v>27400</v>
      </c>
      <c r="G216" s="168">
        <v>30800</v>
      </c>
      <c r="H216" s="168">
        <v>34200</v>
      </c>
      <c r="I216" s="168">
        <v>36950</v>
      </c>
      <c r="J216" s="168">
        <v>39700</v>
      </c>
      <c r="K216" s="168">
        <v>42450</v>
      </c>
      <c r="L216" s="168">
        <v>45150</v>
      </c>
      <c r="M216" s="168">
        <v>28740</v>
      </c>
      <c r="N216" s="168">
        <v>32880</v>
      </c>
      <c r="O216" s="168">
        <v>36960</v>
      </c>
      <c r="P216" s="168">
        <v>41040</v>
      </c>
      <c r="Q216" s="168">
        <v>44340</v>
      </c>
      <c r="R216" s="168">
        <v>47640</v>
      </c>
      <c r="S216" s="168">
        <v>50940</v>
      </c>
      <c r="T216" s="168">
        <v>54180</v>
      </c>
      <c r="U216" s="168" t="s">
        <v>286</v>
      </c>
      <c r="V216" s="168">
        <v>25700</v>
      </c>
      <c r="W216" s="168">
        <v>29350</v>
      </c>
      <c r="X216" s="168">
        <v>33000</v>
      </c>
      <c r="Y216" s="168">
        <v>36650</v>
      </c>
      <c r="Z216" s="168">
        <v>39600</v>
      </c>
      <c r="AA216" s="168">
        <v>42550</v>
      </c>
      <c r="AB216" s="168">
        <v>45450</v>
      </c>
      <c r="AC216" s="168">
        <v>48400</v>
      </c>
      <c r="AD216" s="168">
        <v>30840</v>
      </c>
      <c r="AE216" s="168">
        <v>35220</v>
      </c>
      <c r="AF216" s="168">
        <v>39600</v>
      </c>
      <c r="AG216" s="168">
        <v>43980</v>
      </c>
      <c r="AH216" s="168">
        <v>47520</v>
      </c>
      <c r="AI216" s="168">
        <v>51060</v>
      </c>
      <c r="AJ216" s="168">
        <v>54540</v>
      </c>
      <c r="AK216" s="168">
        <v>58080</v>
      </c>
      <c r="AL216" s="163" t="s">
        <v>895</v>
      </c>
      <c r="AM216" s="163" t="s">
        <v>895</v>
      </c>
      <c r="AN216" s="163" t="s">
        <v>288</v>
      </c>
      <c r="AO216" s="163">
        <v>0</v>
      </c>
      <c r="AP216" s="163" t="s">
        <v>896</v>
      </c>
      <c r="AQ216" s="163" t="s">
        <v>290</v>
      </c>
      <c r="AR216" s="163">
        <v>425</v>
      </c>
      <c r="AS216" s="163" t="s">
        <v>896</v>
      </c>
    </row>
    <row r="217" spans="1:45">
      <c r="A217" s="184" t="str">
        <f t="shared" si="3"/>
        <v>1/18/2013 - 12/17/2013Starr</v>
      </c>
      <c r="B217" s="163" t="s">
        <v>899</v>
      </c>
      <c r="C217" s="162" t="s">
        <v>255</v>
      </c>
      <c r="D217" s="168">
        <v>29900</v>
      </c>
      <c r="E217" s="168">
        <v>17700</v>
      </c>
      <c r="F217" s="168">
        <v>20200</v>
      </c>
      <c r="G217" s="168">
        <v>22750</v>
      </c>
      <c r="H217" s="168">
        <v>25250</v>
      </c>
      <c r="I217" s="168">
        <v>27300</v>
      </c>
      <c r="J217" s="168">
        <v>29300</v>
      </c>
      <c r="K217" s="168">
        <v>31350</v>
      </c>
      <c r="L217" s="168">
        <v>33350</v>
      </c>
      <c r="M217" s="168">
        <v>21240</v>
      </c>
      <c r="N217" s="168">
        <v>24240</v>
      </c>
      <c r="O217" s="168">
        <v>27300</v>
      </c>
      <c r="P217" s="168">
        <v>30300</v>
      </c>
      <c r="Q217" s="168">
        <v>32760</v>
      </c>
      <c r="R217" s="168">
        <v>35160</v>
      </c>
      <c r="S217" s="168">
        <v>37620</v>
      </c>
      <c r="T217" s="168">
        <v>40020</v>
      </c>
      <c r="U217" s="168" t="s">
        <v>286</v>
      </c>
      <c r="V217" s="168">
        <v>21650</v>
      </c>
      <c r="W217" s="168">
        <v>24750</v>
      </c>
      <c r="X217" s="168">
        <v>27850</v>
      </c>
      <c r="Y217" s="168">
        <v>30900</v>
      </c>
      <c r="Z217" s="168">
        <v>33400</v>
      </c>
      <c r="AA217" s="168">
        <v>35850</v>
      </c>
      <c r="AB217" s="168">
        <v>38350</v>
      </c>
      <c r="AC217" s="168">
        <v>40800</v>
      </c>
      <c r="AD217" s="168">
        <v>25980</v>
      </c>
      <c r="AE217" s="168">
        <v>29700</v>
      </c>
      <c r="AF217" s="168">
        <v>33420</v>
      </c>
      <c r="AG217" s="168">
        <v>37080</v>
      </c>
      <c r="AH217" s="168">
        <v>40080</v>
      </c>
      <c r="AI217" s="168">
        <v>43020</v>
      </c>
      <c r="AJ217" s="168">
        <v>46020</v>
      </c>
      <c r="AK217" s="168">
        <v>48960</v>
      </c>
      <c r="AL217" s="163" t="s">
        <v>898</v>
      </c>
      <c r="AM217" s="163" t="s">
        <v>898</v>
      </c>
      <c r="AN217" s="163" t="s">
        <v>288</v>
      </c>
      <c r="AO217" s="163">
        <v>0</v>
      </c>
      <c r="AP217" s="163" t="s">
        <v>899</v>
      </c>
      <c r="AQ217" s="163" t="s">
        <v>290</v>
      </c>
      <c r="AR217" s="163">
        <v>427</v>
      </c>
      <c r="AS217" s="163" t="s">
        <v>899</v>
      </c>
    </row>
    <row r="218" spans="1:45">
      <c r="A218" s="184" t="str">
        <f t="shared" si="3"/>
        <v>1/18/2013 - 12/17/2013Stephens</v>
      </c>
      <c r="B218" s="163" t="s">
        <v>902</v>
      </c>
      <c r="C218" s="162" t="s">
        <v>256</v>
      </c>
      <c r="D218" s="168">
        <v>49000</v>
      </c>
      <c r="E218" s="168">
        <v>17700</v>
      </c>
      <c r="F218" s="168">
        <v>20200</v>
      </c>
      <c r="G218" s="168">
        <v>22750</v>
      </c>
      <c r="H218" s="168">
        <v>25250</v>
      </c>
      <c r="I218" s="168">
        <v>27300</v>
      </c>
      <c r="J218" s="168">
        <v>29300</v>
      </c>
      <c r="K218" s="168">
        <v>31350</v>
      </c>
      <c r="L218" s="168">
        <v>33350</v>
      </c>
      <c r="M218" s="168">
        <v>21240</v>
      </c>
      <c r="N218" s="168">
        <v>24240</v>
      </c>
      <c r="O218" s="168">
        <v>27300</v>
      </c>
      <c r="P218" s="168">
        <v>30300</v>
      </c>
      <c r="Q218" s="168">
        <v>32760</v>
      </c>
      <c r="R218" s="168">
        <v>35160</v>
      </c>
      <c r="S218" s="168">
        <v>37620</v>
      </c>
      <c r="T218" s="168">
        <v>40020</v>
      </c>
      <c r="U218" s="168" t="s">
        <v>286</v>
      </c>
      <c r="V218" s="168">
        <v>17750</v>
      </c>
      <c r="W218" s="168">
        <v>20250</v>
      </c>
      <c r="X218" s="168">
        <v>22800</v>
      </c>
      <c r="Y218" s="168">
        <v>25300</v>
      </c>
      <c r="Z218" s="168">
        <v>27350</v>
      </c>
      <c r="AA218" s="168">
        <v>29350</v>
      </c>
      <c r="AB218" s="168">
        <v>31400</v>
      </c>
      <c r="AC218" s="168">
        <v>33400</v>
      </c>
      <c r="AD218" s="168">
        <v>21300</v>
      </c>
      <c r="AE218" s="168">
        <v>24300</v>
      </c>
      <c r="AF218" s="168">
        <v>27360</v>
      </c>
      <c r="AG218" s="168">
        <v>30360</v>
      </c>
      <c r="AH218" s="168">
        <v>32820</v>
      </c>
      <c r="AI218" s="168">
        <v>35220</v>
      </c>
      <c r="AJ218" s="168">
        <v>37680</v>
      </c>
      <c r="AK218" s="168">
        <v>40080</v>
      </c>
      <c r="AL218" s="163" t="s">
        <v>901</v>
      </c>
      <c r="AM218" s="163" t="s">
        <v>901</v>
      </c>
      <c r="AN218" s="163" t="s">
        <v>288</v>
      </c>
      <c r="AO218" s="163">
        <v>0</v>
      </c>
      <c r="AP218" s="163" t="s">
        <v>902</v>
      </c>
      <c r="AQ218" s="163" t="s">
        <v>290</v>
      </c>
      <c r="AR218" s="163">
        <v>429</v>
      </c>
      <c r="AS218" s="163" t="s">
        <v>902</v>
      </c>
    </row>
    <row r="219" spans="1:45">
      <c r="A219" s="184" t="str">
        <f t="shared" si="3"/>
        <v>1/18/2013 - 12/17/2013Sterling</v>
      </c>
      <c r="B219" s="163" t="s">
        <v>905</v>
      </c>
      <c r="C219" s="162" t="s">
        <v>257</v>
      </c>
      <c r="D219" s="168">
        <v>53900</v>
      </c>
      <c r="E219" s="168">
        <v>18900</v>
      </c>
      <c r="F219" s="168">
        <v>21600</v>
      </c>
      <c r="G219" s="168">
        <v>24300</v>
      </c>
      <c r="H219" s="168">
        <v>26950</v>
      </c>
      <c r="I219" s="168">
        <v>29150</v>
      </c>
      <c r="J219" s="168">
        <v>31300</v>
      </c>
      <c r="K219" s="168">
        <v>33450</v>
      </c>
      <c r="L219" s="168">
        <v>35600</v>
      </c>
      <c r="M219" s="168">
        <v>22680</v>
      </c>
      <c r="N219" s="168">
        <v>25920</v>
      </c>
      <c r="O219" s="168">
        <v>29160</v>
      </c>
      <c r="P219" s="168">
        <v>32340</v>
      </c>
      <c r="Q219" s="168">
        <v>34980</v>
      </c>
      <c r="R219" s="168">
        <v>37560</v>
      </c>
      <c r="S219" s="168">
        <v>40140</v>
      </c>
      <c r="T219" s="168">
        <v>42720</v>
      </c>
      <c r="U219" s="168" t="s">
        <v>286</v>
      </c>
      <c r="V219" s="168">
        <v>21150</v>
      </c>
      <c r="W219" s="168">
        <v>24150</v>
      </c>
      <c r="X219" s="168">
        <v>27150</v>
      </c>
      <c r="Y219" s="168">
        <v>30150</v>
      </c>
      <c r="Z219" s="168">
        <v>32600</v>
      </c>
      <c r="AA219" s="168">
        <v>35000</v>
      </c>
      <c r="AB219" s="168">
        <v>37400</v>
      </c>
      <c r="AC219" s="168">
        <v>39800</v>
      </c>
      <c r="AD219" s="168">
        <v>25380</v>
      </c>
      <c r="AE219" s="168">
        <v>28980</v>
      </c>
      <c r="AF219" s="168">
        <v>32580</v>
      </c>
      <c r="AG219" s="168">
        <v>36180</v>
      </c>
      <c r="AH219" s="168">
        <v>39120</v>
      </c>
      <c r="AI219" s="168">
        <v>42000</v>
      </c>
      <c r="AJ219" s="168">
        <v>44880</v>
      </c>
      <c r="AK219" s="168">
        <v>47760</v>
      </c>
      <c r="AL219" s="163" t="s">
        <v>904</v>
      </c>
      <c r="AM219" s="163" t="s">
        <v>904</v>
      </c>
      <c r="AN219" s="163" t="s">
        <v>288</v>
      </c>
      <c r="AO219" s="163">
        <v>0</v>
      </c>
      <c r="AP219" s="163" t="s">
        <v>905</v>
      </c>
      <c r="AQ219" s="163" t="s">
        <v>290</v>
      </c>
      <c r="AR219" s="163">
        <v>431</v>
      </c>
      <c r="AS219" s="163" t="s">
        <v>905</v>
      </c>
    </row>
    <row r="220" spans="1:45">
      <c r="A220" s="184" t="str">
        <f t="shared" si="3"/>
        <v>1/18/2013 - 12/17/2013Stonewall</v>
      </c>
      <c r="B220" s="163" t="s">
        <v>908</v>
      </c>
      <c r="C220" s="162" t="s">
        <v>258</v>
      </c>
      <c r="D220" s="168">
        <v>64000</v>
      </c>
      <c r="E220" s="168">
        <v>18800</v>
      </c>
      <c r="F220" s="168">
        <v>21500</v>
      </c>
      <c r="G220" s="168">
        <v>24200</v>
      </c>
      <c r="H220" s="168">
        <v>26850</v>
      </c>
      <c r="I220" s="168">
        <v>29000</v>
      </c>
      <c r="J220" s="168">
        <v>31150</v>
      </c>
      <c r="K220" s="168">
        <v>33300</v>
      </c>
      <c r="L220" s="168">
        <v>35450</v>
      </c>
      <c r="M220" s="168">
        <v>22560</v>
      </c>
      <c r="N220" s="168">
        <v>25800</v>
      </c>
      <c r="O220" s="168">
        <v>29040</v>
      </c>
      <c r="P220" s="168">
        <v>32220</v>
      </c>
      <c r="Q220" s="168">
        <v>34800</v>
      </c>
      <c r="R220" s="168">
        <v>37380</v>
      </c>
      <c r="S220" s="168">
        <v>39960</v>
      </c>
      <c r="T220" s="168">
        <v>42540</v>
      </c>
      <c r="U220" s="168" t="s">
        <v>286</v>
      </c>
      <c r="V220" s="168">
        <v>23250</v>
      </c>
      <c r="W220" s="168">
        <v>26550</v>
      </c>
      <c r="X220" s="168">
        <v>29850</v>
      </c>
      <c r="Y220" s="168">
        <v>33150</v>
      </c>
      <c r="Z220" s="168">
        <v>35850</v>
      </c>
      <c r="AA220" s="168">
        <v>38500</v>
      </c>
      <c r="AB220" s="168">
        <v>41150</v>
      </c>
      <c r="AC220" s="168">
        <v>43800</v>
      </c>
      <c r="AD220" s="168">
        <v>27900</v>
      </c>
      <c r="AE220" s="168">
        <v>31860</v>
      </c>
      <c r="AF220" s="168">
        <v>35820</v>
      </c>
      <c r="AG220" s="168">
        <v>39780</v>
      </c>
      <c r="AH220" s="168">
        <v>43020</v>
      </c>
      <c r="AI220" s="168">
        <v>46200</v>
      </c>
      <c r="AJ220" s="168">
        <v>49380</v>
      </c>
      <c r="AK220" s="168">
        <v>52560</v>
      </c>
      <c r="AL220" s="163" t="s">
        <v>907</v>
      </c>
      <c r="AM220" s="163" t="s">
        <v>907</v>
      </c>
      <c r="AN220" s="163" t="s">
        <v>288</v>
      </c>
      <c r="AO220" s="163">
        <v>0</v>
      </c>
      <c r="AP220" s="163" t="s">
        <v>908</v>
      </c>
      <c r="AQ220" s="163" t="s">
        <v>290</v>
      </c>
      <c r="AR220" s="163">
        <v>433</v>
      </c>
      <c r="AS220" s="163" t="s">
        <v>908</v>
      </c>
    </row>
    <row r="221" spans="1:45">
      <c r="A221" s="184" t="str">
        <f t="shared" si="3"/>
        <v>1/18/2013 - 12/17/2013Sutton</v>
      </c>
      <c r="B221" s="163" t="s">
        <v>911</v>
      </c>
      <c r="C221" s="162" t="s">
        <v>259</v>
      </c>
      <c r="D221" s="168">
        <v>68700</v>
      </c>
      <c r="E221" s="168">
        <v>19700</v>
      </c>
      <c r="F221" s="168">
        <v>22500</v>
      </c>
      <c r="G221" s="168">
        <v>25300</v>
      </c>
      <c r="H221" s="168">
        <v>28100</v>
      </c>
      <c r="I221" s="168">
        <v>30350</v>
      </c>
      <c r="J221" s="168">
        <v>32600</v>
      </c>
      <c r="K221" s="168">
        <v>34850</v>
      </c>
      <c r="L221" s="168">
        <v>37100</v>
      </c>
      <c r="M221" s="168">
        <v>23640</v>
      </c>
      <c r="N221" s="168">
        <v>27000</v>
      </c>
      <c r="O221" s="168">
        <v>30360</v>
      </c>
      <c r="P221" s="168">
        <v>33720</v>
      </c>
      <c r="Q221" s="168">
        <v>36420</v>
      </c>
      <c r="R221" s="168">
        <v>39120</v>
      </c>
      <c r="S221" s="168">
        <v>41820</v>
      </c>
      <c r="T221" s="168">
        <v>44520</v>
      </c>
      <c r="U221" s="168" t="s">
        <v>286</v>
      </c>
      <c r="V221" s="168">
        <v>24050</v>
      </c>
      <c r="W221" s="168">
        <v>27500</v>
      </c>
      <c r="X221" s="168">
        <v>30950</v>
      </c>
      <c r="Y221" s="168">
        <v>34350</v>
      </c>
      <c r="Z221" s="168">
        <v>37100</v>
      </c>
      <c r="AA221" s="168">
        <v>39850</v>
      </c>
      <c r="AB221" s="168">
        <v>42600</v>
      </c>
      <c r="AC221" s="168">
        <v>45350</v>
      </c>
      <c r="AD221" s="168">
        <v>28860</v>
      </c>
      <c r="AE221" s="168">
        <v>33000</v>
      </c>
      <c r="AF221" s="168">
        <v>37140</v>
      </c>
      <c r="AG221" s="168">
        <v>41220</v>
      </c>
      <c r="AH221" s="168">
        <v>44520</v>
      </c>
      <c r="AI221" s="168">
        <v>47820</v>
      </c>
      <c r="AJ221" s="168">
        <v>51120</v>
      </c>
      <c r="AK221" s="168">
        <v>54420</v>
      </c>
      <c r="AL221" s="163" t="s">
        <v>910</v>
      </c>
      <c r="AM221" s="163" t="s">
        <v>910</v>
      </c>
      <c r="AN221" s="163" t="s">
        <v>288</v>
      </c>
      <c r="AO221" s="163">
        <v>0</v>
      </c>
      <c r="AP221" s="163" t="s">
        <v>911</v>
      </c>
      <c r="AQ221" s="163" t="s">
        <v>290</v>
      </c>
      <c r="AR221" s="163">
        <v>435</v>
      </c>
      <c r="AS221" s="163" t="s">
        <v>911</v>
      </c>
    </row>
    <row r="222" spans="1:45">
      <c r="A222" s="184" t="str">
        <f t="shared" si="3"/>
        <v>1/18/2013 - 12/17/2013Swisher</v>
      </c>
      <c r="B222" s="163" t="s">
        <v>914</v>
      </c>
      <c r="C222" s="162" t="s">
        <v>260</v>
      </c>
      <c r="D222" s="168">
        <v>53600</v>
      </c>
      <c r="E222" s="168">
        <v>18100</v>
      </c>
      <c r="F222" s="168">
        <v>20700</v>
      </c>
      <c r="G222" s="168">
        <v>23300</v>
      </c>
      <c r="H222" s="168">
        <v>25850</v>
      </c>
      <c r="I222" s="168">
        <v>27950</v>
      </c>
      <c r="J222" s="168">
        <v>30000</v>
      </c>
      <c r="K222" s="168">
        <v>32100</v>
      </c>
      <c r="L222" s="168">
        <v>34150</v>
      </c>
      <c r="M222" s="168">
        <v>21720</v>
      </c>
      <c r="N222" s="168">
        <v>24840</v>
      </c>
      <c r="O222" s="168">
        <v>27960</v>
      </c>
      <c r="P222" s="168">
        <v>31020</v>
      </c>
      <c r="Q222" s="168">
        <v>33540</v>
      </c>
      <c r="R222" s="168">
        <v>36000</v>
      </c>
      <c r="S222" s="168">
        <v>38520</v>
      </c>
      <c r="T222" s="168">
        <v>40980</v>
      </c>
      <c r="U222" s="168" t="s">
        <v>286</v>
      </c>
      <c r="V222" s="168">
        <v>20000</v>
      </c>
      <c r="W222" s="168">
        <v>22850</v>
      </c>
      <c r="X222" s="168">
        <v>25700</v>
      </c>
      <c r="Y222" s="168">
        <v>28550</v>
      </c>
      <c r="Z222" s="168">
        <v>30850</v>
      </c>
      <c r="AA222" s="168">
        <v>33150</v>
      </c>
      <c r="AB222" s="168">
        <v>35450</v>
      </c>
      <c r="AC222" s="168">
        <v>37700</v>
      </c>
      <c r="AD222" s="168">
        <v>24000</v>
      </c>
      <c r="AE222" s="168">
        <v>27420</v>
      </c>
      <c r="AF222" s="168">
        <v>30840</v>
      </c>
      <c r="AG222" s="168">
        <v>34260</v>
      </c>
      <c r="AH222" s="168">
        <v>37020</v>
      </c>
      <c r="AI222" s="168">
        <v>39780</v>
      </c>
      <c r="AJ222" s="168">
        <v>42540</v>
      </c>
      <c r="AK222" s="168">
        <v>45240</v>
      </c>
      <c r="AL222" s="163" t="s">
        <v>913</v>
      </c>
      <c r="AM222" s="163" t="s">
        <v>913</v>
      </c>
      <c r="AN222" s="163" t="s">
        <v>288</v>
      </c>
      <c r="AO222" s="163">
        <v>0</v>
      </c>
      <c r="AP222" s="163" t="s">
        <v>914</v>
      </c>
      <c r="AQ222" s="163" t="s">
        <v>290</v>
      </c>
      <c r="AR222" s="163">
        <v>437</v>
      </c>
      <c r="AS222" s="163" t="s">
        <v>914</v>
      </c>
    </row>
    <row r="223" spans="1:45">
      <c r="A223" s="184" t="str">
        <f t="shared" si="3"/>
        <v>1/18/2013 - 12/17/2013Tarrant</v>
      </c>
      <c r="B223" s="163" t="s">
        <v>916</v>
      </c>
      <c r="C223" s="162" t="s">
        <v>50</v>
      </c>
      <c r="D223" s="168">
        <v>65600</v>
      </c>
      <c r="E223" s="168">
        <v>23050</v>
      </c>
      <c r="F223" s="168">
        <v>26350</v>
      </c>
      <c r="G223" s="168">
        <v>29650</v>
      </c>
      <c r="H223" s="168">
        <v>32900</v>
      </c>
      <c r="I223" s="168">
        <v>35550</v>
      </c>
      <c r="J223" s="168">
        <v>38200</v>
      </c>
      <c r="K223" s="168">
        <v>40800</v>
      </c>
      <c r="L223" s="168">
        <v>43450</v>
      </c>
      <c r="M223" s="168">
        <v>27660</v>
      </c>
      <c r="N223" s="168">
        <v>31620</v>
      </c>
      <c r="O223" s="168">
        <v>35580</v>
      </c>
      <c r="P223" s="168">
        <v>39480</v>
      </c>
      <c r="Q223" s="168">
        <v>42660</v>
      </c>
      <c r="R223" s="168">
        <v>45840</v>
      </c>
      <c r="S223" s="168">
        <v>48960</v>
      </c>
      <c r="T223" s="168">
        <v>52140</v>
      </c>
      <c r="U223" s="168" t="s">
        <v>286</v>
      </c>
      <c r="V223" s="168">
        <v>24250</v>
      </c>
      <c r="W223" s="168">
        <v>27700</v>
      </c>
      <c r="X223" s="168">
        <v>31150</v>
      </c>
      <c r="Y223" s="168">
        <v>34600</v>
      </c>
      <c r="Z223" s="168">
        <v>37400</v>
      </c>
      <c r="AA223" s="168">
        <v>40150</v>
      </c>
      <c r="AB223" s="168">
        <v>42950</v>
      </c>
      <c r="AC223" s="168">
        <v>45700</v>
      </c>
      <c r="AD223" s="168">
        <v>29100</v>
      </c>
      <c r="AE223" s="168">
        <v>33240</v>
      </c>
      <c r="AF223" s="168">
        <v>37380</v>
      </c>
      <c r="AG223" s="168">
        <v>41520</v>
      </c>
      <c r="AH223" s="168">
        <v>44880</v>
      </c>
      <c r="AI223" s="168">
        <v>48180</v>
      </c>
      <c r="AJ223" s="168">
        <v>51540</v>
      </c>
      <c r="AK223" s="168">
        <v>54840</v>
      </c>
      <c r="AL223" s="163" t="s">
        <v>915</v>
      </c>
      <c r="AM223" s="163" t="s">
        <v>915</v>
      </c>
      <c r="AN223" s="163" t="s">
        <v>288</v>
      </c>
      <c r="AO223" s="163">
        <v>1</v>
      </c>
      <c r="AP223" s="163" t="s">
        <v>916</v>
      </c>
      <c r="AQ223" s="163" t="s">
        <v>290</v>
      </c>
      <c r="AR223" s="163">
        <v>439</v>
      </c>
      <c r="AS223" s="163" t="s">
        <v>916</v>
      </c>
    </row>
    <row r="224" spans="1:45">
      <c r="A224" s="184" t="str">
        <f t="shared" si="3"/>
        <v>1/18/2013 - 12/17/2013Taylor</v>
      </c>
      <c r="B224" s="163" t="s">
        <v>918</v>
      </c>
      <c r="C224" s="162" t="s">
        <v>19</v>
      </c>
      <c r="D224" s="168">
        <v>54900</v>
      </c>
      <c r="E224" s="168">
        <v>19250</v>
      </c>
      <c r="F224" s="168">
        <v>22000</v>
      </c>
      <c r="G224" s="168">
        <v>24750</v>
      </c>
      <c r="H224" s="168">
        <v>27450</v>
      </c>
      <c r="I224" s="168">
        <v>29650</v>
      </c>
      <c r="J224" s="168">
        <v>31850</v>
      </c>
      <c r="K224" s="168">
        <v>34050</v>
      </c>
      <c r="L224" s="168">
        <v>36250</v>
      </c>
      <c r="M224" s="168">
        <v>23100</v>
      </c>
      <c r="N224" s="168">
        <v>26400</v>
      </c>
      <c r="O224" s="168">
        <v>29700</v>
      </c>
      <c r="P224" s="168">
        <v>32940</v>
      </c>
      <c r="Q224" s="168">
        <v>35580</v>
      </c>
      <c r="R224" s="168">
        <v>38220</v>
      </c>
      <c r="S224" s="168">
        <v>40860</v>
      </c>
      <c r="T224" s="168">
        <v>43500</v>
      </c>
      <c r="U224" s="168" t="s">
        <v>301</v>
      </c>
      <c r="V224" s="59"/>
      <c r="W224" s="59"/>
      <c r="X224" s="59"/>
      <c r="Y224" s="59"/>
      <c r="Z224" s="59"/>
      <c r="AA224" s="59"/>
      <c r="AB224" s="59"/>
      <c r="AC224" s="59"/>
      <c r="AD224" s="59"/>
      <c r="AE224" s="59"/>
      <c r="AF224" s="59"/>
      <c r="AG224" s="59"/>
      <c r="AH224" s="59"/>
      <c r="AI224" s="59"/>
      <c r="AJ224" s="59"/>
      <c r="AK224" s="59"/>
      <c r="AL224" s="163" t="s">
        <v>917</v>
      </c>
      <c r="AM224" s="163" t="s">
        <v>917</v>
      </c>
      <c r="AN224" s="163" t="s">
        <v>288</v>
      </c>
      <c r="AO224" s="163">
        <v>1</v>
      </c>
      <c r="AP224" s="163" t="s">
        <v>918</v>
      </c>
      <c r="AQ224" s="163" t="s">
        <v>290</v>
      </c>
      <c r="AR224" s="163">
        <v>441</v>
      </c>
      <c r="AS224" s="163" t="s">
        <v>918</v>
      </c>
    </row>
    <row r="225" spans="1:45">
      <c r="A225" s="184" t="str">
        <f t="shared" si="3"/>
        <v>1/18/2013 - 12/17/2013Terrell</v>
      </c>
      <c r="B225" s="163" t="s">
        <v>921</v>
      </c>
      <c r="C225" s="162" t="s">
        <v>261</v>
      </c>
      <c r="D225" s="168">
        <v>43500</v>
      </c>
      <c r="E225" s="168">
        <v>17700</v>
      </c>
      <c r="F225" s="168">
        <v>20200</v>
      </c>
      <c r="G225" s="168">
        <v>22750</v>
      </c>
      <c r="H225" s="168">
        <v>25250</v>
      </c>
      <c r="I225" s="168">
        <v>27300</v>
      </c>
      <c r="J225" s="168">
        <v>29300</v>
      </c>
      <c r="K225" s="168">
        <v>31350</v>
      </c>
      <c r="L225" s="168">
        <v>33350</v>
      </c>
      <c r="M225" s="168">
        <v>21240</v>
      </c>
      <c r="N225" s="168">
        <v>24240</v>
      </c>
      <c r="O225" s="168">
        <v>27300</v>
      </c>
      <c r="P225" s="168">
        <v>30300</v>
      </c>
      <c r="Q225" s="168">
        <v>32760</v>
      </c>
      <c r="R225" s="168">
        <v>35160</v>
      </c>
      <c r="S225" s="168">
        <v>37620</v>
      </c>
      <c r="T225" s="168">
        <v>40020</v>
      </c>
      <c r="U225" s="168" t="s">
        <v>286</v>
      </c>
      <c r="V225" s="168">
        <v>19000</v>
      </c>
      <c r="W225" s="168">
        <v>21700</v>
      </c>
      <c r="X225" s="168">
        <v>24400</v>
      </c>
      <c r="Y225" s="168">
        <v>27100</v>
      </c>
      <c r="Z225" s="168">
        <v>29300</v>
      </c>
      <c r="AA225" s="168">
        <v>31450</v>
      </c>
      <c r="AB225" s="168">
        <v>33650</v>
      </c>
      <c r="AC225" s="168">
        <v>35800</v>
      </c>
      <c r="AD225" s="168">
        <v>22800</v>
      </c>
      <c r="AE225" s="168">
        <v>26040</v>
      </c>
      <c r="AF225" s="168">
        <v>29280</v>
      </c>
      <c r="AG225" s="168">
        <v>32520</v>
      </c>
      <c r="AH225" s="168">
        <v>35160</v>
      </c>
      <c r="AI225" s="168">
        <v>37740</v>
      </c>
      <c r="AJ225" s="168">
        <v>40380</v>
      </c>
      <c r="AK225" s="168">
        <v>42960</v>
      </c>
      <c r="AL225" s="163" t="s">
        <v>920</v>
      </c>
      <c r="AM225" s="163" t="s">
        <v>920</v>
      </c>
      <c r="AN225" s="163" t="s">
        <v>288</v>
      </c>
      <c r="AO225" s="163">
        <v>0</v>
      </c>
      <c r="AP225" s="163" t="s">
        <v>921</v>
      </c>
      <c r="AQ225" s="163" t="s">
        <v>290</v>
      </c>
      <c r="AR225" s="163">
        <v>443</v>
      </c>
      <c r="AS225" s="163" t="s">
        <v>921</v>
      </c>
    </row>
    <row r="226" spans="1:45">
      <c r="A226" s="184" t="str">
        <f t="shared" si="3"/>
        <v>1/18/2013 - 12/17/2013Terry</v>
      </c>
      <c r="B226" s="163" t="s">
        <v>924</v>
      </c>
      <c r="C226" s="162" t="s">
        <v>262</v>
      </c>
      <c r="D226" s="168">
        <v>51300</v>
      </c>
      <c r="E226" s="168">
        <v>18000</v>
      </c>
      <c r="F226" s="168">
        <v>20550</v>
      </c>
      <c r="G226" s="168">
        <v>23100</v>
      </c>
      <c r="H226" s="168">
        <v>25650</v>
      </c>
      <c r="I226" s="168">
        <v>27750</v>
      </c>
      <c r="J226" s="168">
        <v>29800</v>
      </c>
      <c r="K226" s="168">
        <v>31850</v>
      </c>
      <c r="L226" s="168">
        <v>33900</v>
      </c>
      <c r="M226" s="168">
        <v>21600</v>
      </c>
      <c r="N226" s="168">
        <v>24660</v>
      </c>
      <c r="O226" s="168">
        <v>27720</v>
      </c>
      <c r="P226" s="168">
        <v>30780</v>
      </c>
      <c r="Q226" s="168">
        <v>33300</v>
      </c>
      <c r="R226" s="168">
        <v>35760</v>
      </c>
      <c r="S226" s="168">
        <v>38220</v>
      </c>
      <c r="T226" s="168">
        <v>40680</v>
      </c>
      <c r="U226" s="168" t="s">
        <v>286</v>
      </c>
      <c r="V226" s="168">
        <v>19550</v>
      </c>
      <c r="W226" s="168">
        <v>22350</v>
      </c>
      <c r="X226" s="168">
        <v>25150</v>
      </c>
      <c r="Y226" s="168">
        <v>27900</v>
      </c>
      <c r="Z226" s="168">
        <v>30150</v>
      </c>
      <c r="AA226" s="168">
        <v>32400</v>
      </c>
      <c r="AB226" s="168">
        <v>34600</v>
      </c>
      <c r="AC226" s="168">
        <v>36850</v>
      </c>
      <c r="AD226" s="168">
        <v>23460</v>
      </c>
      <c r="AE226" s="168">
        <v>26820</v>
      </c>
      <c r="AF226" s="168">
        <v>30180</v>
      </c>
      <c r="AG226" s="168">
        <v>33480</v>
      </c>
      <c r="AH226" s="168">
        <v>36180</v>
      </c>
      <c r="AI226" s="168">
        <v>38880</v>
      </c>
      <c r="AJ226" s="168">
        <v>41520</v>
      </c>
      <c r="AK226" s="168">
        <v>44220</v>
      </c>
      <c r="AL226" s="163" t="s">
        <v>923</v>
      </c>
      <c r="AM226" s="163" t="s">
        <v>923</v>
      </c>
      <c r="AN226" s="163" t="s">
        <v>288</v>
      </c>
      <c r="AO226" s="163">
        <v>0</v>
      </c>
      <c r="AP226" s="163" t="s">
        <v>924</v>
      </c>
      <c r="AQ226" s="163" t="s">
        <v>290</v>
      </c>
      <c r="AR226" s="163">
        <v>445</v>
      </c>
      <c r="AS226" s="163" t="s">
        <v>924</v>
      </c>
    </row>
    <row r="227" spans="1:45">
      <c r="A227" s="184" t="str">
        <f t="shared" si="3"/>
        <v>1/18/2013 - 12/17/2013Throckmorton</v>
      </c>
      <c r="B227" s="163" t="s">
        <v>927</v>
      </c>
      <c r="C227" s="162" t="s">
        <v>263</v>
      </c>
      <c r="D227" s="168">
        <v>46200</v>
      </c>
      <c r="E227" s="168">
        <v>17700</v>
      </c>
      <c r="F227" s="168">
        <v>20200</v>
      </c>
      <c r="G227" s="168">
        <v>22750</v>
      </c>
      <c r="H227" s="168">
        <v>25250</v>
      </c>
      <c r="I227" s="168">
        <v>27300</v>
      </c>
      <c r="J227" s="168">
        <v>29300</v>
      </c>
      <c r="K227" s="168">
        <v>31350</v>
      </c>
      <c r="L227" s="168">
        <v>33350</v>
      </c>
      <c r="M227" s="168">
        <v>21240</v>
      </c>
      <c r="N227" s="168">
        <v>24240</v>
      </c>
      <c r="O227" s="168">
        <v>27300</v>
      </c>
      <c r="P227" s="168">
        <v>30300</v>
      </c>
      <c r="Q227" s="168">
        <v>32760</v>
      </c>
      <c r="R227" s="168">
        <v>35160</v>
      </c>
      <c r="S227" s="168">
        <v>37620</v>
      </c>
      <c r="T227" s="168">
        <v>40020</v>
      </c>
      <c r="U227" s="168" t="s">
        <v>301</v>
      </c>
      <c r="V227" s="59"/>
      <c r="W227" s="59"/>
      <c r="X227" s="59"/>
      <c r="Y227" s="59"/>
      <c r="Z227" s="59"/>
      <c r="AA227" s="59"/>
      <c r="AB227" s="59"/>
      <c r="AC227" s="59"/>
      <c r="AD227" s="59"/>
      <c r="AE227" s="59"/>
      <c r="AF227" s="59"/>
      <c r="AG227" s="59"/>
      <c r="AH227" s="59"/>
      <c r="AI227" s="59"/>
      <c r="AJ227" s="59"/>
      <c r="AK227" s="59"/>
      <c r="AL227" s="163" t="s">
        <v>926</v>
      </c>
      <c r="AM227" s="163" t="s">
        <v>926</v>
      </c>
      <c r="AN227" s="163" t="s">
        <v>288</v>
      </c>
      <c r="AO227" s="163">
        <v>0</v>
      </c>
      <c r="AP227" s="163" t="s">
        <v>927</v>
      </c>
      <c r="AQ227" s="163" t="s">
        <v>290</v>
      </c>
      <c r="AR227" s="163">
        <v>447</v>
      </c>
      <c r="AS227" s="163" t="s">
        <v>927</v>
      </c>
    </row>
    <row r="228" spans="1:45">
      <c r="A228" s="184" t="str">
        <f t="shared" si="3"/>
        <v>1/18/2013 - 12/17/2013Titus</v>
      </c>
      <c r="B228" s="163" t="s">
        <v>930</v>
      </c>
      <c r="C228" s="162" t="s">
        <v>264</v>
      </c>
      <c r="D228" s="168">
        <v>46600</v>
      </c>
      <c r="E228" s="168">
        <v>17700</v>
      </c>
      <c r="F228" s="168">
        <v>20200</v>
      </c>
      <c r="G228" s="168">
        <v>22750</v>
      </c>
      <c r="H228" s="168">
        <v>25250</v>
      </c>
      <c r="I228" s="168">
        <v>27300</v>
      </c>
      <c r="J228" s="168">
        <v>29300</v>
      </c>
      <c r="K228" s="168">
        <v>31350</v>
      </c>
      <c r="L228" s="168">
        <v>33350</v>
      </c>
      <c r="M228" s="168">
        <v>21240</v>
      </c>
      <c r="N228" s="168">
        <v>24240</v>
      </c>
      <c r="O228" s="168">
        <v>27300</v>
      </c>
      <c r="P228" s="168">
        <v>30300</v>
      </c>
      <c r="Q228" s="168">
        <v>32760</v>
      </c>
      <c r="R228" s="168">
        <v>35160</v>
      </c>
      <c r="S228" s="168">
        <v>37620</v>
      </c>
      <c r="T228" s="168">
        <v>40020</v>
      </c>
      <c r="U228" s="168" t="s">
        <v>301</v>
      </c>
      <c r="V228" s="59"/>
      <c r="W228" s="59"/>
      <c r="X228" s="59"/>
      <c r="Y228" s="59"/>
      <c r="Z228" s="59"/>
      <c r="AA228" s="59"/>
      <c r="AB228" s="59"/>
      <c r="AC228" s="59"/>
      <c r="AD228" s="59"/>
      <c r="AE228" s="59"/>
      <c r="AF228" s="59"/>
      <c r="AG228" s="59"/>
      <c r="AH228" s="59"/>
      <c r="AI228" s="59"/>
      <c r="AJ228" s="59"/>
      <c r="AK228" s="59"/>
      <c r="AL228" s="163" t="s">
        <v>929</v>
      </c>
      <c r="AM228" s="163" t="s">
        <v>929</v>
      </c>
      <c r="AN228" s="163" t="s">
        <v>288</v>
      </c>
      <c r="AO228" s="163">
        <v>0</v>
      </c>
      <c r="AP228" s="163" t="s">
        <v>930</v>
      </c>
      <c r="AQ228" s="163" t="s">
        <v>290</v>
      </c>
      <c r="AR228" s="163">
        <v>449</v>
      </c>
      <c r="AS228" s="163" t="s">
        <v>930</v>
      </c>
    </row>
    <row r="229" spans="1:45">
      <c r="A229" s="184" t="str">
        <f t="shared" si="3"/>
        <v>1/18/2013 - 12/17/2013Tom Green</v>
      </c>
      <c r="B229" s="163" t="s">
        <v>932</v>
      </c>
      <c r="C229" s="162" t="s">
        <v>76</v>
      </c>
      <c r="D229" s="168">
        <v>55300</v>
      </c>
      <c r="E229" s="168">
        <v>19400</v>
      </c>
      <c r="F229" s="168">
        <v>22150</v>
      </c>
      <c r="G229" s="168">
        <v>24900</v>
      </c>
      <c r="H229" s="168">
        <v>27650</v>
      </c>
      <c r="I229" s="168">
        <v>29900</v>
      </c>
      <c r="J229" s="168">
        <v>32100</v>
      </c>
      <c r="K229" s="168">
        <v>34300</v>
      </c>
      <c r="L229" s="168">
        <v>36500</v>
      </c>
      <c r="M229" s="168">
        <v>23280</v>
      </c>
      <c r="N229" s="168">
        <v>26580</v>
      </c>
      <c r="O229" s="168">
        <v>29880</v>
      </c>
      <c r="P229" s="168">
        <v>33180</v>
      </c>
      <c r="Q229" s="168">
        <v>35880</v>
      </c>
      <c r="R229" s="168">
        <v>38520</v>
      </c>
      <c r="S229" s="168">
        <v>41160</v>
      </c>
      <c r="T229" s="168">
        <v>43800</v>
      </c>
      <c r="U229" s="168" t="s">
        <v>301</v>
      </c>
      <c r="V229" s="59"/>
      <c r="W229" s="59"/>
      <c r="X229" s="59"/>
      <c r="Y229" s="59"/>
      <c r="Z229" s="59"/>
      <c r="AA229" s="59"/>
      <c r="AB229" s="59"/>
      <c r="AC229" s="59"/>
      <c r="AD229" s="59"/>
      <c r="AE229" s="59"/>
      <c r="AF229" s="59"/>
      <c r="AG229" s="59"/>
      <c r="AH229" s="59"/>
      <c r="AI229" s="59"/>
      <c r="AJ229" s="59"/>
      <c r="AK229" s="59"/>
      <c r="AL229" s="163" t="s">
        <v>931</v>
      </c>
      <c r="AM229" s="163" t="s">
        <v>931</v>
      </c>
      <c r="AN229" s="163" t="s">
        <v>288</v>
      </c>
      <c r="AO229" s="163">
        <v>1</v>
      </c>
      <c r="AP229" s="163" t="s">
        <v>932</v>
      </c>
      <c r="AQ229" s="163" t="s">
        <v>290</v>
      </c>
      <c r="AR229" s="163">
        <v>451</v>
      </c>
      <c r="AS229" s="163" t="s">
        <v>932</v>
      </c>
    </row>
    <row r="230" spans="1:45">
      <c r="A230" s="184" t="str">
        <f t="shared" si="3"/>
        <v>1/18/2013 - 12/17/2013Travis</v>
      </c>
      <c r="B230" s="163" t="s">
        <v>934</v>
      </c>
      <c r="C230" s="162" t="s">
        <v>28</v>
      </c>
      <c r="D230" s="168">
        <v>73200</v>
      </c>
      <c r="E230" s="168">
        <v>25650</v>
      </c>
      <c r="F230" s="168">
        <v>29300</v>
      </c>
      <c r="G230" s="168">
        <v>32950</v>
      </c>
      <c r="H230" s="168">
        <v>36600</v>
      </c>
      <c r="I230" s="168">
        <v>39550</v>
      </c>
      <c r="J230" s="168">
        <v>42500</v>
      </c>
      <c r="K230" s="168">
        <v>45400</v>
      </c>
      <c r="L230" s="168">
        <v>48350</v>
      </c>
      <c r="M230" s="168">
        <v>30780</v>
      </c>
      <c r="N230" s="168">
        <v>35160</v>
      </c>
      <c r="O230" s="168">
        <v>39540</v>
      </c>
      <c r="P230" s="168">
        <v>43920</v>
      </c>
      <c r="Q230" s="168">
        <v>47460</v>
      </c>
      <c r="R230" s="168">
        <v>51000</v>
      </c>
      <c r="S230" s="168">
        <v>54480</v>
      </c>
      <c r="T230" s="168">
        <v>58020</v>
      </c>
      <c r="U230" s="168" t="s">
        <v>286</v>
      </c>
      <c r="V230" s="168">
        <v>27350</v>
      </c>
      <c r="W230" s="168">
        <v>31250</v>
      </c>
      <c r="X230" s="168">
        <v>35150</v>
      </c>
      <c r="Y230" s="168">
        <v>39050</v>
      </c>
      <c r="Z230" s="168">
        <v>42200</v>
      </c>
      <c r="AA230" s="168">
        <v>45300</v>
      </c>
      <c r="AB230" s="168">
        <v>48450</v>
      </c>
      <c r="AC230" s="168">
        <v>51550</v>
      </c>
      <c r="AD230" s="168">
        <v>32820</v>
      </c>
      <c r="AE230" s="168">
        <v>37500</v>
      </c>
      <c r="AF230" s="168">
        <v>42180</v>
      </c>
      <c r="AG230" s="168">
        <v>46860</v>
      </c>
      <c r="AH230" s="168">
        <v>50640</v>
      </c>
      <c r="AI230" s="168">
        <v>54360</v>
      </c>
      <c r="AJ230" s="168">
        <v>58140</v>
      </c>
      <c r="AK230" s="168">
        <v>61860</v>
      </c>
      <c r="AL230" s="163" t="s">
        <v>933</v>
      </c>
      <c r="AM230" s="163" t="s">
        <v>933</v>
      </c>
      <c r="AN230" s="163" t="s">
        <v>288</v>
      </c>
      <c r="AO230" s="163">
        <v>1</v>
      </c>
      <c r="AP230" s="163" t="s">
        <v>934</v>
      </c>
      <c r="AQ230" s="163" t="s">
        <v>290</v>
      </c>
      <c r="AR230" s="163">
        <v>453</v>
      </c>
      <c r="AS230" s="163" t="s">
        <v>934</v>
      </c>
    </row>
    <row r="231" spans="1:45">
      <c r="A231" s="184" t="str">
        <f t="shared" si="3"/>
        <v>1/18/2013 - 12/17/2013Trinity</v>
      </c>
      <c r="B231" s="163" t="s">
        <v>937</v>
      </c>
      <c r="C231" s="162" t="s">
        <v>265</v>
      </c>
      <c r="D231" s="168">
        <v>47400</v>
      </c>
      <c r="E231" s="168">
        <v>17700</v>
      </c>
      <c r="F231" s="168">
        <v>20200</v>
      </c>
      <c r="G231" s="168">
        <v>22750</v>
      </c>
      <c r="H231" s="168">
        <v>25250</v>
      </c>
      <c r="I231" s="168">
        <v>27300</v>
      </c>
      <c r="J231" s="168">
        <v>29300</v>
      </c>
      <c r="K231" s="168">
        <v>31350</v>
      </c>
      <c r="L231" s="168">
        <v>33350</v>
      </c>
      <c r="M231" s="168">
        <v>21240</v>
      </c>
      <c r="N231" s="168">
        <v>24240</v>
      </c>
      <c r="O231" s="168">
        <v>27300</v>
      </c>
      <c r="P231" s="168">
        <v>30300</v>
      </c>
      <c r="Q231" s="168">
        <v>32760</v>
      </c>
      <c r="R231" s="168">
        <v>35160</v>
      </c>
      <c r="S231" s="168">
        <v>37620</v>
      </c>
      <c r="T231" s="168">
        <v>40020</v>
      </c>
      <c r="U231" s="168" t="s">
        <v>286</v>
      </c>
      <c r="V231" s="168">
        <v>19050</v>
      </c>
      <c r="W231" s="168">
        <v>21800</v>
      </c>
      <c r="X231" s="168">
        <v>24500</v>
      </c>
      <c r="Y231" s="168">
        <v>27200</v>
      </c>
      <c r="Z231" s="168">
        <v>29400</v>
      </c>
      <c r="AA231" s="168">
        <v>31600</v>
      </c>
      <c r="AB231" s="168">
        <v>33750</v>
      </c>
      <c r="AC231" s="168">
        <v>35950</v>
      </c>
      <c r="AD231" s="168">
        <v>22860</v>
      </c>
      <c r="AE231" s="168">
        <v>26160</v>
      </c>
      <c r="AF231" s="168">
        <v>29400</v>
      </c>
      <c r="AG231" s="168">
        <v>32640</v>
      </c>
      <c r="AH231" s="168">
        <v>35280</v>
      </c>
      <c r="AI231" s="168">
        <v>37920</v>
      </c>
      <c r="AJ231" s="168">
        <v>40500</v>
      </c>
      <c r="AK231" s="168">
        <v>43140</v>
      </c>
      <c r="AL231" s="163" t="s">
        <v>936</v>
      </c>
      <c r="AM231" s="163" t="s">
        <v>936</v>
      </c>
      <c r="AN231" s="163" t="s">
        <v>288</v>
      </c>
      <c r="AO231" s="163">
        <v>0</v>
      </c>
      <c r="AP231" s="163" t="s">
        <v>937</v>
      </c>
      <c r="AQ231" s="163" t="s">
        <v>290</v>
      </c>
      <c r="AR231" s="163">
        <v>455</v>
      </c>
      <c r="AS231" s="163" t="s">
        <v>937</v>
      </c>
    </row>
    <row r="232" spans="1:45">
      <c r="A232" s="184" t="str">
        <f t="shared" si="3"/>
        <v>1/18/2013 - 12/17/2013Tyler</v>
      </c>
      <c r="B232" s="163" t="s">
        <v>940</v>
      </c>
      <c r="C232" s="162" t="s">
        <v>85</v>
      </c>
      <c r="D232" s="168">
        <v>43700</v>
      </c>
      <c r="E232" s="168">
        <v>17700</v>
      </c>
      <c r="F232" s="168">
        <v>20200</v>
      </c>
      <c r="G232" s="168">
        <v>22750</v>
      </c>
      <c r="H232" s="168">
        <v>25250</v>
      </c>
      <c r="I232" s="168">
        <v>27300</v>
      </c>
      <c r="J232" s="168">
        <v>29300</v>
      </c>
      <c r="K232" s="168">
        <v>31350</v>
      </c>
      <c r="L232" s="168">
        <v>33350</v>
      </c>
      <c r="M232" s="168">
        <v>21240</v>
      </c>
      <c r="N232" s="168">
        <v>24240</v>
      </c>
      <c r="O232" s="168">
        <v>27300</v>
      </c>
      <c r="P232" s="168">
        <v>30300</v>
      </c>
      <c r="Q232" s="168">
        <v>32760</v>
      </c>
      <c r="R232" s="168">
        <v>35160</v>
      </c>
      <c r="S232" s="168">
        <v>37620</v>
      </c>
      <c r="T232" s="168">
        <v>40020</v>
      </c>
      <c r="U232" s="168" t="s">
        <v>301</v>
      </c>
      <c r="V232" s="59"/>
      <c r="W232" s="59"/>
      <c r="X232" s="59"/>
      <c r="Y232" s="59"/>
      <c r="Z232" s="59"/>
      <c r="AA232" s="59"/>
      <c r="AB232" s="59"/>
      <c r="AC232" s="59"/>
      <c r="AD232" s="59"/>
      <c r="AE232" s="59"/>
      <c r="AF232" s="59"/>
      <c r="AG232" s="59"/>
      <c r="AH232" s="59"/>
      <c r="AI232" s="59"/>
      <c r="AJ232" s="59"/>
      <c r="AK232" s="59"/>
      <c r="AL232" s="163" t="s">
        <v>939</v>
      </c>
      <c r="AM232" s="163" t="s">
        <v>939</v>
      </c>
      <c r="AN232" s="163" t="s">
        <v>288</v>
      </c>
      <c r="AO232" s="163">
        <v>0</v>
      </c>
      <c r="AP232" s="163" t="s">
        <v>940</v>
      </c>
      <c r="AQ232" s="163" t="s">
        <v>290</v>
      </c>
      <c r="AR232" s="163">
        <v>457</v>
      </c>
      <c r="AS232" s="163" t="s">
        <v>940</v>
      </c>
    </row>
    <row r="233" spans="1:45">
      <c r="A233" s="184" t="str">
        <f t="shared" si="3"/>
        <v>1/18/2013 - 12/17/2013Upshur</v>
      </c>
      <c r="B233" s="163" t="s">
        <v>942</v>
      </c>
      <c r="C233" s="162" t="s">
        <v>67</v>
      </c>
      <c r="D233" s="168">
        <v>54200</v>
      </c>
      <c r="E233" s="168">
        <v>19000</v>
      </c>
      <c r="F233" s="168">
        <v>21700</v>
      </c>
      <c r="G233" s="168">
        <v>24400</v>
      </c>
      <c r="H233" s="168">
        <v>27100</v>
      </c>
      <c r="I233" s="168">
        <v>29300</v>
      </c>
      <c r="J233" s="168">
        <v>31450</v>
      </c>
      <c r="K233" s="168">
        <v>33650</v>
      </c>
      <c r="L233" s="168">
        <v>35800</v>
      </c>
      <c r="M233" s="168">
        <v>22800</v>
      </c>
      <c r="N233" s="168">
        <v>26040</v>
      </c>
      <c r="O233" s="168">
        <v>29280</v>
      </c>
      <c r="P233" s="168">
        <v>32520</v>
      </c>
      <c r="Q233" s="168">
        <v>35160</v>
      </c>
      <c r="R233" s="168">
        <v>37740</v>
      </c>
      <c r="S233" s="168">
        <v>40380</v>
      </c>
      <c r="T233" s="168">
        <v>42960</v>
      </c>
      <c r="U233" s="168" t="s">
        <v>286</v>
      </c>
      <c r="V233" s="168">
        <v>19750</v>
      </c>
      <c r="W233" s="168">
        <v>22600</v>
      </c>
      <c r="X233" s="168">
        <v>25400</v>
      </c>
      <c r="Y233" s="168">
        <v>28200</v>
      </c>
      <c r="Z233" s="168">
        <v>30500</v>
      </c>
      <c r="AA233" s="168">
        <v>32750</v>
      </c>
      <c r="AB233" s="168">
        <v>35000</v>
      </c>
      <c r="AC233" s="168">
        <v>37250</v>
      </c>
      <c r="AD233" s="168">
        <v>23700</v>
      </c>
      <c r="AE233" s="168">
        <v>27120</v>
      </c>
      <c r="AF233" s="168">
        <v>30480</v>
      </c>
      <c r="AG233" s="168">
        <v>33840</v>
      </c>
      <c r="AH233" s="168">
        <v>36600</v>
      </c>
      <c r="AI233" s="168">
        <v>39300</v>
      </c>
      <c r="AJ233" s="168">
        <v>42000</v>
      </c>
      <c r="AK233" s="168">
        <v>44700</v>
      </c>
      <c r="AL233" s="163" t="s">
        <v>941</v>
      </c>
      <c r="AM233" s="163" t="s">
        <v>941</v>
      </c>
      <c r="AN233" s="163" t="s">
        <v>288</v>
      </c>
      <c r="AO233" s="163">
        <v>1</v>
      </c>
      <c r="AP233" s="163" t="s">
        <v>942</v>
      </c>
      <c r="AQ233" s="163" t="s">
        <v>290</v>
      </c>
      <c r="AR233" s="163">
        <v>459</v>
      </c>
      <c r="AS233" s="163" t="s">
        <v>942</v>
      </c>
    </row>
    <row r="234" spans="1:45">
      <c r="A234" s="184" t="str">
        <f t="shared" si="3"/>
        <v>1/18/2013 - 12/17/2013Upton</v>
      </c>
      <c r="B234" s="163" t="s">
        <v>945</v>
      </c>
      <c r="C234" s="162" t="s">
        <v>266</v>
      </c>
      <c r="D234" s="168">
        <v>58000</v>
      </c>
      <c r="E234" s="168">
        <v>19050</v>
      </c>
      <c r="F234" s="168">
        <v>21800</v>
      </c>
      <c r="G234" s="168">
        <v>24500</v>
      </c>
      <c r="H234" s="168">
        <v>27200</v>
      </c>
      <c r="I234" s="168">
        <v>29400</v>
      </c>
      <c r="J234" s="168">
        <v>31600</v>
      </c>
      <c r="K234" s="168">
        <v>33750</v>
      </c>
      <c r="L234" s="168">
        <v>35950</v>
      </c>
      <c r="M234" s="168">
        <v>22860</v>
      </c>
      <c r="N234" s="168">
        <v>26160</v>
      </c>
      <c r="O234" s="168">
        <v>29400</v>
      </c>
      <c r="P234" s="168">
        <v>32640</v>
      </c>
      <c r="Q234" s="168">
        <v>35280</v>
      </c>
      <c r="R234" s="168">
        <v>37920</v>
      </c>
      <c r="S234" s="168">
        <v>40500</v>
      </c>
      <c r="T234" s="168">
        <v>43140</v>
      </c>
      <c r="U234" s="168" t="s">
        <v>286</v>
      </c>
      <c r="V234" s="168">
        <v>20300</v>
      </c>
      <c r="W234" s="168">
        <v>23200</v>
      </c>
      <c r="X234" s="168">
        <v>26100</v>
      </c>
      <c r="Y234" s="168">
        <v>29000</v>
      </c>
      <c r="Z234" s="168">
        <v>31350</v>
      </c>
      <c r="AA234" s="168">
        <v>33650</v>
      </c>
      <c r="AB234" s="168">
        <v>36000</v>
      </c>
      <c r="AC234" s="168">
        <v>38300</v>
      </c>
      <c r="AD234" s="168">
        <v>24360</v>
      </c>
      <c r="AE234" s="168">
        <v>27840</v>
      </c>
      <c r="AF234" s="168">
        <v>31320</v>
      </c>
      <c r="AG234" s="168">
        <v>34800</v>
      </c>
      <c r="AH234" s="168">
        <v>37620</v>
      </c>
      <c r="AI234" s="168">
        <v>40380</v>
      </c>
      <c r="AJ234" s="168">
        <v>43200</v>
      </c>
      <c r="AK234" s="168">
        <v>45960</v>
      </c>
      <c r="AL234" s="163" t="s">
        <v>944</v>
      </c>
      <c r="AM234" s="163" t="s">
        <v>944</v>
      </c>
      <c r="AN234" s="163" t="s">
        <v>288</v>
      </c>
      <c r="AO234" s="163">
        <v>0</v>
      </c>
      <c r="AP234" s="163" t="s">
        <v>945</v>
      </c>
      <c r="AQ234" s="163" t="s">
        <v>290</v>
      </c>
      <c r="AR234" s="163">
        <v>461</v>
      </c>
      <c r="AS234" s="163" t="s">
        <v>945</v>
      </c>
    </row>
    <row r="235" spans="1:45">
      <c r="A235" s="184" t="str">
        <f t="shared" si="3"/>
        <v>1/18/2013 - 12/17/2013Uvalde</v>
      </c>
      <c r="B235" s="163" t="s">
        <v>948</v>
      </c>
      <c r="C235" s="162" t="s">
        <v>267</v>
      </c>
      <c r="D235" s="168">
        <v>41800</v>
      </c>
      <c r="E235" s="168">
        <v>17700</v>
      </c>
      <c r="F235" s="168">
        <v>20200</v>
      </c>
      <c r="G235" s="168">
        <v>22750</v>
      </c>
      <c r="H235" s="168">
        <v>25250</v>
      </c>
      <c r="I235" s="168">
        <v>27300</v>
      </c>
      <c r="J235" s="168">
        <v>29300</v>
      </c>
      <c r="K235" s="168">
        <v>31350</v>
      </c>
      <c r="L235" s="168">
        <v>33350</v>
      </c>
      <c r="M235" s="168">
        <v>21240</v>
      </c>
      <c r="N235" s="168">
        <v>24240</v>
      </c>
      <c r="O235" s="168">
        <v>27300</v>
      </c>
      <c r="P235" s="168">
        <v>30300</v>
      </c>
      <c r="Q235" s="168">
        <v>32760</v>
      </c>
      <c r="R235" s="168">
        <v>35160</v>
      </c>
      <c r="S235" s="168">
        <v>37620</v>
      </c>
      <c r="T235" s="168">
        <v>40020</v>
      </c>
      <c r="U235" s="168" t="s">
        <v>301</v>
      </c>
      <c r="V235" s="59"/>
      <c r="W235" s="59"/>
      <c r="X235" s="59"/>
      <c r="Y235" s="59"/>
      <c r="Z235" s="59"/>
      <c r="AA235" s="59"/>
      <c r="AB235" s="59"/>
      <c r="AC235" s="59"/>
      <c r="AD235" s="59"/>
      <c r="AE235" s="59"/>
      <c r="AF235" s="59"/>
      <c r="AG235" s="59"/>
      <c r="AH235" s="59"/>
      <c r="AI235" s="59"/>
      <c r="AJ235" s="59"/>
      <c r="AK235" s="59"/>
      <c r="AL235" s="163" t="s">
        <v>947</v>
      </c>
      <c r="AM235" s="163" t="s">
        <v>947</v>
      </c>
      <c r="AN235" s="163" t="s">
        <v>288</v>
      </c>
      <c r="AO235" s="163">
        <v>0</v>
      </c>
      <c r="AP235" s="163" t="s">
        <v>948</v>
      </c>
      <c r="AQ235" s="163" t="s">
        <v>290</v>
      </c>
      <c r="AR235" s="163">
        <v>463</v>
      </c>
      <c r="AS235" s="163" t="s">
        <v>948</v>
      </c>
    </row>
    <row r="236" spans="1:45">
      <c r="A236" s="184" t="str">
        <f t="shared" si="3"/>
        <v>1/18/2013 - 12/17/2013Val Verde</v>
      </c>
      <c r="B236" s="163" t="s">
        <v>951</v>
      </c>
      <c r="C236" s="162" t="s">
        <v>269</v>
      </c>
      <c r="D236" s="168">
        <v>42400</v>
      </c>
      <c r="E236" s="168">
        <v>17700</v>
      </c>
      <c r="F236" s="168">
        <v>20200</v>
      </c>
      <c r="G236" s="168">
        <v>22750</v>
      </c>
      <c r="H236" s="168">
        <v>25250</v>
      </c>
      <c r="I236" s="168">
        <v>27300</v>
      </c>
      <c r="J236" s="168">
        <v>29300</v>
      </c>
      <c r="K236" s="168">
        <v>31350</v>
      </c>
      <c r="L236" s="168">
        <v>33350</v>
      </c>
      <c r="M236" s="168">
        <v>21240</v>
      </c>
      <c r="N236" s="168">
        <v>24240</v>
      </c>
      <c r="O236" s="168">
        <v>27300</v>
      </c>
      <c r="P236" s="168">
        <v>30300</v>
      </c>
      <c r="Q236" s="168">
        <v>32760</v>
      </c>
      <c r="R236" s="168">
        <v>35160</v>
      </c>
      <c r="S236" s="168">
        <v>37620</v>
      </c>
      <c r="T236" s="168">
        <v>40020</v>
      </c>
      <c r="U236" s="168" t="s">
        <v>301</v>
      </c>
      <c r="V236" s="59"/>
      <c r="W236" s="59"/>
      <c r="X236" s="59"/>
      <c r="Y236" s="59"/>
      <c r="Z236" s="59"/>
      <c r="AA236" s="59"/>
      <c r="AB236" s="59"/>
      <c r="AC236" s="59"/>
      <c r="AD236" s="59"/>
      <c r="AE236" s="59"/>
      <c r="AF236" s="59"/>
      <c r="AG236" s="59"/>
      <c r="AH236" s="59"/>
      <c r="AI236" s="59"/>
      <c r="AJ236" s="59"/>
      <c r="AK236" s="59"/>
      <c r="AL236" s="163" t="s">
        <v>950</v>
      </c>
      <c r="AM236" s="163" t="s">
        <v>950</v>
      </c>
      <c r="AN236" s="163" t="s">
        <v>288</v>
      </c>
      <c r="AO236" s="163">
        <v>0</v>
      </c>
      <c r="AP236" s="163" t="s">
        <v>951</v>
      </c>
      <c r="AQ236" s="163" t="s">
        <v>290</v>
      </c>
      <c r="AR236" s="163">
        <v>465</v>
      </c>
      <c r="AS236" s="163" t="s">
        <v>951</v>
      </c>
    </row>
    <row r="237" spans="1:45">
      <c r="A237" s="184" t="str">
        <f t="shared" si="3"/>
        <v>1/18/2013 - 12/17/2013Van Zandt</v>
      </c>
      <c r="B237" s="163" t="s">
        <v>954</v>
      </c>
      <c r="C237" s="162" t="s">
        <v>270</v>
      </c>
      <c r="D237" s="168">
        <v>54600</v>
      </c>
      <c r="E237" s="168">
        <v>19150</v>
      </c>
      <c r="F237" s="168">
        <v>21850</v>
      </c>
      <c r="G237" s="168">
        <v>24600</v>
      </c>
      <c r="H237" s="168">
        <v>27300</v>
      </c>
      <c r="I237" s="168">
        <v>29500</v>
      </c>
      <c r="J237" s="168">
        <v>31700</v>
      </c>
      <c r="K237" s="168">
        <v>33900</v>
      </c>
      <c r="L237" s="168">
        <v>36050</v>
      </c>
      <c r="M237" s="168">
        <v>22980</v>
      </c>
      <c r="N237" s="168">
        <v>26220</v>
      </c>
      <c r="O237" s="168">
        <v>29520</v>
      </c>
      <c r="P237" s="168">
        <v>32760</v>
      </c>
      <c r="Q237" s="168">
        <v>35400</v>
      </c>
      <c r="R237" s="168">
        <v>38040</v>
      </c>
      <c r="S237" s="168">
        <v>40680</v>
      </c>
      <c r="T237" s="168">
        <v>43260</v>
      </c>
      <c r="U237" s="168" t="s">
        <v>301</v>
      </c>
      <c r="V237" s="59"/>
      <c r="W237" s="59"/>
      <c r="X237" s="59"/>
      <c r="Y237" s="59"/>
      <c r="Z237" s="59"/>
      <c r="AA237" s="59"/>
      <c r="AB237" s="59"/>
      <c r="AC237" s="59"/>
      <c r="AD237" s="59"/>
      <c r="AE237" s="59"/>
      <c r="AF237" s="59"/>
      <c r="AG237" s="59"/>
      <c r="AH237" s="59"/>
      <c r="AI237" s="59"/>
      <c r="AJ237" s="59"/>
      <c r="AK237" s="59"/>
      <c r="AL237" s="163" t="s">
        <v>953</v>
      </c>
      <c r="AM237" s="163" t="s">
        <v>953</v>
      </c>
      <c r="AN237" s="163" t="s">
        <v>288</v>
      </c>
      <c r="AO237" s="163">
        <v>0</v>
      </c>
      <c r="AP237" s="163" t="s">
        <v>954</v>
      </c>
      <c r="AQ237" s="163" t="s">
        <v>290</v>
      </c>
      <c r="AR237" s="163">
        <v>467</v>
      </c>
      <c r="AS237" s="163" t="s">
        <v>954</v>
      </c>
    </row>
    <row r="238" spans="1:45">
      <c r="A238" s="184" t="str">
        <f t="shared" si="3"/>
        <v>1/18/2013 - 12/17/2013Victoria</v>
      </c>
      <c r="B238" s="163" t="s">
        <v>956</v>
      </c>
      <c r="C238" s="162" t="s">
        <v>87</v>
      </c>
      <c r="D238" s="168">
        <v>56400</v>
      </c>
      <c r="E238" s="168">
        <v>19750</v>
      </c>
      <c r="F238" s="168">
        <v>22600</v>
      </c>
      <c r="G238" s="168">
        <v>25400</v>
      </c>
      <c r="H238" s="168">
        <v>28200</v>
      </c>
      <c r="I238" s="168">
        <v>30500</v>
      </c>
      <c r="J238" s="168">
        <v>32750</v>
      </c>
      <c r="K238" s="168">
        <v>35000</v>
      </c>
      <c r="L238" s="168">
        <v>37250</v>
      </c>
      <c r="M238" s="168">
        <v>23700</v>
      </c>
      <c r="N238" s="168">
        <v>27120</v>
      </c>
      <c r="O238" s="168">
        <v>30480</v>
      </c>
      <c r="P238" s="168">
        <v>33840</v>
      </c>
      <c r="Q238" s="168">
        <v>36600</v>
      </c>
      <c r="R238" s="168">
        <v>39300</v>
      </c>
      <c r="S238" s="168">
        <v>42000</v>
      </c>
      <c r="T238" s="168">
        <v>44700</v>
      </c>
      <c r="U238" s="168" t="s">
        <v>286</v>
      </c>
      <c r="V238" s="168">
        <v>20750</v>
      </c>
      <c r="W238" s="168">
        <v>23700</v>
      </c>
      <c r="X238" s="168">
        <v>26650</v>
      </c>
      <c r="Y238" s="168">
        <v>29600</v>
      </c>
      <c r="Z238" s="168">
        <v>32000</v>
      </c>
      <c r="AA238" s="168">
        <v>34350</v>
      </c>
      <c r="AB238" s="168">
        <v>36750</v>
      </c>
      <c r="AC238" s="168">
        <v>39100</v>
      </c>
      <c r="AD238" s="168">
        <v>24900</v>
      </c>
      <c r="AE238" s="168">
        <v>28440</v>
      </c>
      <c r="AF238" s="168">
        <v>31980</v>
      </c>
      <c r="AG238" s="168">
        <v>35520</v>
      </c>
      <c r="AH238" s="168">
        <v>38400</v>
      </c>
      <c r="AI238" s="168">
        <v>41220</v>
      </c>
      <c r="AJ238" s="168">
        <v>44100</v>
      </c>
      <c r="AK238" s="168">
        <v>46920</v>
      </c>
      <c r="AL238" s="163" t="s">
        <v>955</v>
      </c>
      <c r="AM238" s="163" t="s">
        <v>955</v>
      </c>
      <c r="AN238" s="163" t="s">
        <v>288</v>
      </c>
      <c r="AO238" s="163">
        <v>1</v>
      </c>
      <c r="AP238" s="163" t="s">
        <v>956</v>
      </c>
      <c r="AQ238" s="163" t="s">
        <v>290</v>
      </c>
      <c r="AR238" s="163">
        <v>469</v>
      </c>
      <c r="AS238" s="163" t="s">
        <v>956</v>
      </c>
    </row>
    <row r="239" spans="1:45">
      <c r="A239" s="184" t="str">
        <f t="shared" si="3"/>
        <v>1/18/2013 - 12/17/2013Walker</v>
      </c>
      <c r="B239" s="163" t="s">
        <v>959</v>
      </c>
      <c r="C239" s="162" t="s">
        <v>271</v>
      </c>
      <c r="D239" s="168">
        <v>57100</v>
      </c>
      <c r="E239" s="168">
        <v>18100</v>
      </c>
      <c r="F239" s="168">
        <v>20700</v>
      </c>
      <c r="G239" s="168">
        <v>23300</v>
      </c>
      <c r="H239" s="168">
        <v>25850</v>
      </c>
      <c r="I239" s="168">
        <v>27950</v>
      </c>
      <c r="J239" s="168">
        <v>30000</v>
      </c>
      <c r="K239" s="168">
        <v>32100</v>
      </c>
      <c r="L239" s="168">
        <v>34150</v>
      </c>
      <c r="M239" s="168">
        <v>21720</v>
      </c>
      <c r="N239" s="168">
        <v>24840</v>
      </c>
      <c r="O239" s="168">
        <v>27960</v>
      </c>
      <c r="P239" s="168">
        <v>31020</v>
      </c>
      <c r="Q239" s="168">
        <v>33540</v>
      </c>
      <c r="R239" s="168">
        <v>36000</v>
      </c>
      <c r="S239" s="168">
        <v>38520</v>
      </c>
      <c r="T239" s="168">
        <v>40980</v>
      </c>
      <c r="U239" s="168" t="s">
        <v>286</v>
      </c>
      <c r="V239" s="168">
        <v>20000</v>
      </c>
      <c r="W239" s="168">
        <v>22850</v>
      </c>
      <c r="X239" s="168">
        <v>25700</v>
      </c>
      <c r="Y239" s="168">
        <v>28550</v>
      </c>
      <c r="Z239" s="168">
        <v>30850</v>
      </c>
      <c r="AA239" s="168">
        <v>33150</v>
      </c>
      <c r="AB239" s="168">
        <v>35450</v>
      </c>
      <c r="AC239" s="168">
        <v>37700</v>
      </c>
      <c r="AD239" s="168">
        <v>24000</v>
      </c>
      <c r="AE239" s="168">
        <v>27420</v>
      </c>
      <c r="AF239" s="168">
        <v>30840</v>
      </c>
      <c r="AG239" s="168">
        <v>34260</v>
      </c>
      <c r="AH239" s="168">
        <v>37020</v>
      </c>
      <c r="AI239" s="168">
        <v>39780</v>
      </c>
      <c r="AJ239" s="168">
        <v>42540</v>
      </c>
      <c r="AK239" s="168">
        <v>45240</v>
      </c>
      <c r="AL239" s="163" t="s">
        <v>958</v>
      </c>
      <c r="AM239" s="163" t="s">
        <v>958</v>
      </c>
      <c r="AN239" s="163" t="s">
        <v>288</v>
      </c>
      <c r="AO239" s="163">
        <v>0</v>
      </c>
      <c r="AP239" s="163" t="s">
        <v>959</v>
      </c>
      <c r="AQ239" s="163" t="s">
        <v>290</v>
      </c>
      <c r="AR239" s="163">
        <v>471</v>
      </c>
      <c r="AS239" s="163" t="s">
        <v>959</v>
      </c>
    </row>
    <row r="240" spans="1:45">
      <c r="A240" s="184" t="str">
        <f t="shared" si="3"/>
        <v>1/18/2013 - 12/17/2013Waller</v>
      </c>
      <c r="B240" s="163" t="s">
        <v>961</v>
      </c>
      <c r="C240" s="162" t="s">
        <v>59</v>
      </c>
      <c r="D240" s="168">
        <v>66200</v>
      </c>
      <c r="E240" s="168">
        <v>23200</v>
      </c>
      <c r="F240" s="168">
        <v>26500</v>
      </c>
      <c r="G240" s="168">
        <v>29800</v>
      </c>
      <c r="H240" s="168">
        <v>33100</v>
      </c>
      <c r="I240" s="168">
        <v>35750</v>
      </c>
      <c r="J240" s="168">
        <v>38400</v>
      </c>
      <c r="K240" s="168">
        <v>41050</v>
      </c>
      <c r="L240" s="168">
        <v>43700</v>
      </c>
      <c r="M240" s="168">
        <v>27840</v>
      </c>
      <c r="N240" s="168">
        <v>31800</v>
      </c>
      <c r="O240" s="168">
        <v>35760</v>
      </c>
      <c r="P240" s="168">
        <v>39720</v>
      </c>
      <c r="Q240" s="168">
        <v>42900</v>
      </c>
      <c r="R240" s="168">
        <v>46080</v>
      </c>
      <c r="S240" s="168">
        <v>49260</v>
      </c>
      <c r="T240" s="168">
        <v>52440</v>
      </c>
      <c r="U240" s="168" t="s">
        <v>286</v>
      </c>
      <c r="V240" s="168">
        <v>23450</v>
      </c>
      <c r="W240" s="168">
        <v>26800</v>
      </c>
      <c r="X240" s="168">
        <v>30150</v>
      </c>
      <c r="Y240" s="168">
        <v>33450</v>
      </c>
      <c r="Z240" s="168">
        <v>36150</v>
      </c>
      <c r="AA240" s="168">
        <v>38850</v>
      </c>
      <c r="AB240" s="168">
        <v>41500</v>
      </c>
      <c r="AC240" s="168">
        <v>44200</v>
      </c>
      <c r="AD240" s="168">
        <v>28140</v>
      </c>
      <c r="AE240" s="168">
        <v>32160</v>
      </c>
      <c r="AF240" s="168">
        <v>36180</v>
      </c>
      <c r="AG240" s="168">
        <v>40140</v>
      </c>
      <c r="AH240" s="168">
        <v>43380</v>
      </c>
      <c r="AI240" s="168">
        <v>46620</v>
      </c>
      <c r="AJ240" s="168">
        <v>49800</v>
      </c>
      <c r="AK240" s="168">
        <v>53040</v>
      </c>
      <c r="AL240" s="163" t="s">
        <v>960</v>
      </c>
      <c r="AM240" s="163" t="s">
        <v>960</v>
      </c>
      <c r="AN240" s="163" t="s">
        <v>288</v>
      </c>
      <c r="AO240" s="163">
        <v>1</v>
      </c>
      <c r="AP240" s="163" t="s">
        <v>961</v>
      </c>
      <c r="AQ240" s="163" t="s">
        <v>290</v>
      </c>
      <c r="AR240" s="163">
        <v>473</v>
      </c>
      <c r="AS240" s="163" t="s">
        <v>961</v>
      </c>
    </row>
    <row r="241" spans="1:45">
      <c r="A241" s="184" t="str">
        <f t="shared" si="3"/>
        <v>1/18/2013 - 12/17/2013Ward</v>
      </c>
      <c r="B241" s="163" t="s">
        <v>964</v>
      </c>
      <c r="C241" s="162" t="s">
        <v>272</v>
      </c>
      <c r="D241" s="168">
        <v>49500</v>
      </c>
      <c r="E241" s="168">
        <v>17700</v>
      </c>
      <c r="F241" s="168">
        <v>20200</v>
      </c>
      <c r="G241" s="168">
        <v>22750</v>
      </c>
      <c r="H241" s="168">
        <v>25250</v>
      </c>
      <c r="I241" s="168">
        <v>27300</v>
      </c>
      <c r="J241" s="168">
        <v>29300</v>
      </c>
      <c r="K241" s="168">
        <v>31350</v>
      </c>
      <c r="L241" s="168">
        <v>33350</v>
      </c>
      <c r="M241" s="168">
        <v>21240</v>
      </c>
      <c r="N241" s="168">
        <v>24240</v>
      </c>
      <c r="O241" s="168">
        <v>27300</v>
      </c>
      <c r="P241" s="168">
        <v>30300</v>
      </c>
      <c r="Q241" s="168">
        <v>32760</v>
      </c>
      <c r="R241" s="168">
        <v>35160</v>
      </c>
      <c r="S241" s="168">
        <v>37620</v>
      </c>
      <c r="T241" s="168">
        <v>40020</v>
      </c>
      <c r="U241" s="168" t="s">
        <v>301</v>
      </c>
      <c r="V241" s="59"/>
      <c r="W241" s="59"/>
      <c r="X241" s="59"/>
      <c r="Y241" s="59"/>
      <c r="Z241" s="59"/>
      <c r="AA241" s="59"/>
      <c r="AB241" s="59"/>
      <c r="AC241" s="59"/>
      <c r="AD241" s="59"/>
      <c r="AE241" s="59"/>
      <c r="AF241" s="59"/>
      <c r="AG241" s="59"/>
      <c r="AH241" s="59"/>
      <c r="AI241" s="59"/>
      <c r="AJ241" s="59"/>
      <c r="AK241" s="59"/>
      <c r="AL241" s="163" t="s">
        <v>963</v>
      </c>
      <c r="AM241" s="163" t="s">
        <v>963</v>
      </c>
      <c r="AN241" s="163" t="s">
        <v>288</v>
      </c>
      <c r="AO241" s="163">
        <v>0</v>
      </c>
      <c r="AP241" s="163" t="s">
        <v>964</v>
      </c>
      <c r="AQ241" s="163" t="s">
        <v>290</v>
      </c>
      <c r="AR241" s="163">
        <v>475</v>
      </c>
      <c r="AS241" s="163" t="s">
        <v>964</v>
      </c>
    </row>
    <row r="242" spans="1:45">
      <c r="A242" s="184" t="str">
        <f t="shared" si="3"/>
        <v>1/18/2013 - 12/17/2013Washington</v>
      </c>
      <c r="B242" s="163" t="s">
        <v>967</v>
      </c>
      <c r="C242" s="162" t="s">
        <v>273</v>
      </c>
      <c r="D242" s="168">
        <v>59600</v>
      </c>
      <c r="E242" s="168">
        <v>20900</v>
      </c>
      <c r="F242" s="168">
        <v>23850</v>
      </c>
      <c r="G242" s="168">
        <v>26850</v>
      </c>
      <c r="H242" s="168">
        <v>29800</v>
      </c>
      <c r="I242" s="168">
        <v>32200</v>
      </c>
      <c r="J242" s="168">
        <v>34600</v>
      </c>
      <c r="K242" s="168">
        <v>37000</v>
      </c>
      <c r="L242" s="168">
        <v>39350</v>
      </c>
      <c r="M242" s="168">
        <v>25080</v>
      </c>
      <c r="N242" s="168">
        <v>28620</v>
      </c>
      <c r="O242" s="168">
        <v>32220</v>
      </c>
      <c r="P242" s="168">
        <v>35760</v>
      </c>
      <c r="Q242" s="168">
        <v>38640</v>
      </c>
      <c r="R242" s="168">
        <v>41520</v>
      </c>
      <c r="S242" s="168">
        <v>44400</v>
      </c>
      <c r="T242" s="168">
        <v>47220</v>
      </c>
      <c r="U242" s="168" t="s">
        <v>286</v>
      </c>
      <c r="V242" s="168">
        <v>21250</v>
      </c>
      <c r="W242" s="168">
        <v>24250</v>
      </c>
      <c r="X242" s="168">
        <v>27300</v>
      </c>
      <c r="Y242" s="168">
        <v>30300</v>
      </c>
      <c r="Z242" s="168">
        <v>32750</v>
      </c>
      <c r="AA242" s="168">
        <v>35150</v>
      </c>
      <c r="AB242" s="168">
        <v>37600</v>
      </c>
      <c r="AC242" s="168">
        <v>40000</v>
      </c>
      <c r="AD242" s="168">
        <v>25500</v>
      </c>
      <c r="AE242" s="168">
        <v>29100</v>
      </c>
      <c r="AF242" s="168">
        <v>32760</v>
      </c>
      <c r="AG242" s="168">
        <v>36360</v>
      </c>
      <c r="AH242" s="168">
        <v>39300</v>
      </c>
      <c r="AI242" s="168">
        <v>42180</v>
      </c>
      <c r="AJ242" s="168">
        <v>45120</v>
      </c>
      <c r="AK242" s="168">
        <v>48000</v>
      </c>
      <c r="AL242" s="163" t="s">
        <v>966</v>
      </c>
      <c r="AM242" s="163" t="s">
        <v>966</v>
      </c>
      <c r="AN242" s="163" t="s">
        <v>288</v>
      </c>
      <c r="AO242" s="163">
        <v>0</v>
      </c>
      <c r="AP242" s="163" t="s">
        <v>967</v>
      </c>
      <c r="AQ242" s="163" t="s">
        <v>290</v>
      </c>
      <c r="AR242" s="163">
        <v>477</v>
      </c>
      <c r="AS242" s="163" t="s">
        <v>967</v>
      </c>
    </row>
    <row r="243" spans="1:45">
      <c r="A243" s="184" t="str">
        <f t="shared" si="3"/>
        <v>1/18/2013 - 12/17/2013Webb</v>
      </c>
      <c r="B243" s="163" t="s">
        <v>970</v>
      </c>
      <c r="C243" s="162" t="s">
        <v>63</v>
      </c>
      <c r="D243" s="168">
        <v>40300</v>
      </c>
      <c r="E243" s="168">
        <v>17700</v>
      </c>
      <c r="F243" s="168">
        <v>20200</v>
      </c>
      <c r="G243" s="168">
        <v>22750</v>
      </c>
      <c r="H243" s="168">
        <v>25250</v>
      </c>
      <c r="I243" s="168">
        <v>27300</v>
      </c>
      <c r="J243" s="168">
        <v>29300</v>
      </c>
      <c r="K243" s="168">
        <v>31350</v>
      </c>
      <c r="L243" s="168">
        <v>33350</v>
      </c>
      <c r="M243" s="168">
        <v>21240</v>
      </c>
      <c r="N243" s="168">
        <v>24240</v>
      </c>
      <c r="O243" s="168">
        <v>27300</v>
      </c>
      <c r="P243" s="168">
        <v>30300</v>
      </c>
      <c r="Q243" s="168">
        <v>32760</v>
      </c>
      <c r="R243" s="168">
        <v>35160</v>
      </c>
      <c r="S243" s="168">
        <v>37620</v>
      </c>
      <c r="T243" s="168">
        <v>40020</v>
      </c>
      <c r="U243" s="168" t="s">
        <v>301</v>
      </c>
      <c r="V243" s="59"/>
      <c r="W243" s="59"/>
      <c r="X243" s="59"/>
      <c r="Y243" s="59"/>
      <c r="Z243" s="59"/>
      <c r="AA243" s="59"/>
      <c r="AB243" s="59"/>
      <c r="AC243" s="59"/>
      <c r="AD243" s="59"/>
      <c r="AE243" s="59"/>
      <c r="AF243" s="59"/>
      <c r="AG243" s="59"/>
      <c r="AH243" s="59"/>
      <c r="AI243" s="59"/>
      <c r="AJ243" s="59"/>
      <c r="AK243" s="59"/>
      <c r="AL243" s="163" t="s">
        <v>969</v>
      </c>
      <c r="AM243" s="163" t="s">
        <v>969</v>
      </c>
      <c r="AN243" s="163" t="s">
        <v>288</v>
      </c>
      <c r="AO243" s="163">
        <v>1</v>
      </c>
      <c r="AP243" s="163" t="s">
        <v>970</v>
      </c>
      <c r="AQ243" s="163" t="s">
        <v>290</v>
      </c>
      <c r="AR243" s="163">
        <v>479</v>
      </c>
      <c r="AS243" s="163" t="s">
        <v>970</v>
      </c>
    </row>
    <row r="244" spans="1:45">
      <c r="A244" s="184" t="str">
        <f t="shared" si="3"/>
        <v>1/18/2013 - 12/17/2013Wharton</v>
      </c>
      <c r="B244" s="163" t="s">
        <v>973</v>
      </c>
      <c r="C244" s="162" t="s">
        <v>274</v>
      </c>
      <c r="D244" s="168">
        <v>53200</v>
      </c>
      <c r="E244" s="168">
        <v>18650</v>
      </c>
      <c r="F244" s="168">
        <v>21300</v>
      </c>
      <c r="G244" s="168">
        <v>23950</v>
      </c>
      <c r="H244" s="168">
        <v>26600</v>
      </c>
      <c r="I244" s="168">
        <v>28750</v>
      </c>
      <c r="J244" s="168">
        <v>30900</v>
      </c>
      <c r="K244" s="168">
        <v>33000</v>
      </c>
      <c r="L244" s="168">
        <v>35150</v>
      </c>
      <c r="M244" s="168">
        <v>22380</v>
      </c>
      <c r="N244" s="168">
        <v>25560</v>
      </c>
      <c r="O244" s="168">
        <v>28740</v>
      </c>
      <c r="P244" s="168">
        <v>31920</v>
      </c>
      <c r="Q244" s="168">
        <v>34500</v>
      </c>
      <c r="R244" s="168">
        <v>37080</v>
      </c>
      <c r="S244" s="168">
        <v>39600</v>
      </c>
      <c r="T244" s="168">
        <v>42180</v>
      </c>
      <c r="U244" s="168" t="s">
        <v>286</v>
      </c>
      <c r="V244" s="168">
        <v>18900</v>
      </c>
      <c r="W244" s="168">
        <v>21600</v>
      </c>
      <c r="X244" s="168">
        <v>24300</v>
      </c>
      <c r="Y244" s="168">
        <v>26950</v>
      </c>
      <c r="Z244" s="168">
        <v>29150</v>
      </c>
      <c r="AA244" s="168">
        <v>31300</v>
      </c>
      <c r="AB244" s="168">
        <v>33450</v>
      </c>
      <c r="AC244" s="168">
        <v>35600</v>
      </c>
      <c r="AD244" s="168">
        <v>22680</v>
      </c>
      <c r="AE244" s="168">
        <v>25920</v>
      </c>
      <c r="AF244" s="168">
        <v>29160</v>
      </c>
      <c r="AG244" s="168">
        <v>32340</v>
      </c>
      <c r="AH244" s="168">
        <v>34980</v>
      </c>
      <c r="AI244" s="168">
        <v>37560</v>
      </c>
      <c r="AJ244" s="168">
        <v>40140</v>
      </c>
      <c r="AK244" s="168">
        <v>42720</v>
      </c>
      <c r="AL244" s="163" t="s">
        <v>972</v>
      </c>
      <c r="AM244" s="163" t="s">
        <v>972</v>
      </c>
      <c r="AN244" s="163" t="s">
        <v>288</v>
      </c>
      <c r="AO244" s="163">
        <v>0</v>
      </c>
      <c r="AP244" s="163" t="s">
        <v>973</v>
      </c>
      <c r="AQ244" s="163" t="s">
        <v>290</v>
      </c>
      <c r="AR244" s="163">
        <v>481</v>
      </c>
      <c r="AS244" s="163" t="s">
        <v>973</v>
      </c>
    </row>
    <row r="245" spans="1:45">
      <c r="A245" s="184" t="str">
        <f t="shared" si="3"/>
        <v>1/18/2013 - 12/17/2013Wheeler</v>
      </c>
      <c r="B245" s="163" t="s">
        <v>976</v>
      </c>
      <c r="C245" s="162" t="s">
        <v>275</v>
      </c>
      <c r="D245" s="168">
        <v>57900</v>
      </c>
      <c r="E245" s="168">
        <v>19150</v>
      </c>
      <c r="F245" s="168">
        <v>21850</v>
      </c>
      <c r="G245" s="168">
        <v>24600</v>
      </c>
      <c r="H245" s="168">
        <v>27300</v>
      </c>
      <c r="I245" s="168">
        <v>29500</v>
      </c>
      <c r="J245" s="168">
        <v>31700</v>
      </c>
      <c r="K245" s="168">
        <v>33900</v>
      </c>
      <c r="L245" s="168">
        <v>36050</v>
      </c>
      <c r="M245" s="168">
        <v>22980</v>
      </c>
      <c r="N245" s="168">
        <v>26220</v>
      </c>
      <c r="O245" s="168">
        <v>29520</v>
      </c>
      <c r="P245" s="168">
        <v>32760</v>
      </c>
      <c r="Q245" s="168">
        <v>35400</v>
      </c>
      <c r="R245" s="168">
        <v>38040</v>
      </c>
      <c r="S245" s="168">
        <v>40680</v>
      </c>
      <c r="T245" s="168">
        <v>43260</v>
      </c>
      <c r="U245" s="168" t="s">
        <v>286</v>
      </c>
      <c r="V245" s="168">
        <v>20300</v>
      </c>
      <c r="W245" s="168">
        <v>23200</v>
      </c>
      <c r="X245" s="168">
        <v>26100</v>
      </c>
      <c r="Y245" s="168">
        <v>28950</v>
      </c>
      <c r="Z245" s="168">
        <v>31300</v>
      </c>
      <c r="AA245" s="168">
        <v>33600</v>
      </c>
      <c r="AB245" s="168">
        <v>35900</v>
      </c>
      <c r="AC245" s="168">
        <v>38250</v>
      </c>
      <c r="AD245" s="168">
        <v>24360</v>
      </c>
      <c r="AE245" s="168">
        <v>27840</v>
      </c>
      <c r="AF245" s="168">
        <v>31320</v>
      </c>
      <c r="AG245" s="168">
        <v>34740</v>
      </c>
      <c r="AH245" s="168">
        <v>37560</v>
      </c>
      <c r="AI245" s="168">
        <v>40320</v>
      </c>
      <c r="AJ245" s="168">
        <v>43080</v>
      </c>
      <c r="AK245" s="168">
        <v>45900</v>
      </c>
      <c r="AL245" s="163" t="s">
        <v>975</v>
      </c>
      <c r="AM245" s="163" t="s">
        <v>975</v>
      </c>
      <c r="AN245" s="163" t="s">
        <v>288</v>
      </c>
      <c r="AO245" s="163">
        <v>0</v>
      </c>
      <c r="AP245" s="163" t="s">
        <v>976</v>
      </c>
      <c r="AQ245" s="163" t="s">
        <v>290</v>
      </c>
      <c r="AR245" s="163">
        <v>483</v>
      </c>
      <c r="AS245" s="163" t="s">
        <v>976</v>
      </c>
    </row>
    <row r="246" spans="1:45">
      <c r="A246" s="184" t="str">
        <f t="shared" si="3"/>
        <v>1/18/2013 - 12/17/2013Wichita</v>
      </c>
      <c r="B246" s="163" t="s">
        <v>978</v>
      </c>
      <c r="C246" s="162" t="s">
        <v>94</v>
      </c>
      <c r="D246" s="168">
        <v>54400</v>
      </c>
      <c r="E246" s="168">
        <v>19050</v>
      </c>
      <c r="F246" s="168">
        <v>21800</v>
      </c>
      <c r="G246" s="168">
        <v>24500</v>
      </c>
      <c r="H246" s="168">
        <v>27200</v>
      </c>
      <c r="I246" s="168">
        <v>29400</v>
      </c>
      <c r="J246" s="168">
        <v>31600</v>
      </c>
      <c r="K246" s="168">
        <v>33750</v>
      </c>
      <c r="L246" s="168">
        <v>35950</v>
      </c>
      <c r="M246" s="168">
        <v>22860</v>
      </c>
      <c r="N246" s="168">
        <v>26160</v>
      </c>
      <c r="O246" s="168">
        <v>29400</v>
      </c>
      <c r="P246" s="168">
        <v>32640</v>
      </c>
      <c r="Q246" s="168">
        <v>35280</v>
      </c>
      <c r="R246" s="168">
        <v>37920</v>
      </c>
      <c r="S246" s="168">
        <v>40500</v>
      </c>
      <c r="T246" s="168">
        <v>43140</v>
      </c>
      <c r="U246" s="168" t="s">
        <v>301</v>
      </c>
      <c r="V246" s="59"/>
      <c r="W246" s="59"/>
      <c r="X246" s="59"/>
      <c r="Y246" s="59"/>
      <c r="Z246" s="59"/>
      <c r="AA246" s="59"/>
      <c r="AB246" s="59"/>
      <c r="AC246" s="59"/>
      <c r="AD246" s="59"/>
      <c r="AE246" s="59"/>
      <c r="AF246" s="59"/>
      <c r="AG246" s="59"/>
      <c r="AH246" s="59"/>
      <c r="AI246" s="59"/>
      <c r="AJ246" s="59"/>
      <c r="AK246" s="59"/>
      <c r="AL246" s="163" t="s">
        <v>977</v>
      </c>
      <c r="AM246" s="163" t="s">
        <v>977</v>
      </c>
      <c r="AN246" s="163" t="s">
        <v>288</v>
      </c>
      <c r="AO246" s="163">
        <v>1</v>
      </c>
      <c r="AP246" s="163" t="s">
        <v>978</v>
      </c>
      <c r="AQ246" s="163" t="s">
        <v>290</v>
      </c>
      <c r="AR246" s="163">
        <v>485</v>
      </c>
      <c r="AS246" s="163" t="s">
        <v>978</v>
      </c>
    </row>
    <row r="247" spans="1:45">
      <c r="A247" s="184" t="str">
        <f t="shared" si="3"/>
        <v>1/18/2013 - 12/17/2013Wilbarger</v>
      </c>
      <c r="B247" s="163" t="s">
        <v>981</v>
      </c>
      <c r="C247" s="162" t="s">
        <v>276</v>
      </c>
      <c r="D247" s="168">
        <v>48200</v>
      </c>
      <c r="E247" s="168">
        <v>17700</v>
      </c>
      <c r="F247" s="168">
        <v>20200</v>
      </c>
      <c r="G247" s="168">
        <v>22750</v>
      </c>
      <c r="H247" s="168">
        <v>25250</v>
      </c>
      <c r="I247" s="168">
        <v>27300</v>
      </c>
      <c r="J247" s="168">
        <v>29300</v>
      </c>
      <c r="K247" s="168">
        <v>31350</v>
      </c>
      <c r="L247" s="168">
        <v>33350</v>
      </c>
      <c r="M247" s="168">
        <v>21240</v>
      </c>
      <c r="N247" s="168">
        <v>24240</v>
      </c>
      <c r="O247" s="168">
        <v>27300</v>
      </c>
      <c r="P247" s="168">
        <v>30300</v>
      </c>
      <c r="Q247" s="168">
        <v>32760</v>
      </c>
      <c r="R247" s="168">
        <v>35160</v>
      </c>
      <c r="S247" s="168">
        <v>37620</v>
      </c>
      <c r="T247" s="168">
        <v>40020</v>
      </c>
      <c r="U247" s="168" t="s">
        <v>301</v>
      </c>
      <c r="V247" s="59"/>
      <c r="W247" s="59"/>
      <c r="X247" s="59"/>
      <c r="Y247" s="59"/>
      <c r="Z247" s="59"/>
      <c r="AA247" s="59"/>
      <c r="AB247" s="59"/>
      <c r="AC247" s="59"/>
      <c r="AD247" s="59"/>
      <c r="AE247" s="59"/>
      <c r="AF247" s="59"/>
      <c r="AG247" s="59"/>
      <c r="AH247" s="59"/>
      <c r="AI247" s="59"/>
      <c r="AJ247" s="59"/>
      <c r="AK247" s="59"/>
      <c r="AL247" s="163" t="s">
        <v>980</v>
      </c>
      <c r="AM247" s="163" t="s">
        <v>980</v>
      </c>
      <c r="AN247" s="163" t="s">
        <v>288</v>
      </c>
      <c r="AO247" s="163">
        <v>0</v>
      </c>
      <c r="AP247" s="163" t="s">
        <v>981</v>
      </c>
      <c r="AQ247" s="163" t="s">
        <v>290</v>
      </c>
      <c r="AR247" s="163">
        <v>487</v>
      </c>
      <c r="AS247" s="163" t="s">
        <v>981</v>
      </c>
    </row>
    <row r="248" spans="1:45">
      <c r="A248" s="184" t="str">
        <f t="shared" si="3"/>
        <v>1/18/2013 - 12/17/2013Willacy</v>
      </c>
      <c r="B248" s="163" t="s">
        <v>984</v>
      </c>
      <c r="C248" s="162" t="s">
        <v>277</v>
      </c>
      <c r="D248" s="168">
        <v>27000</v>
      </c>
      <c r="E248" s="168">
        <v>17700</v>
      </c>
      <c r="F248" s="168">
        <v>20200</v>
      </c>
      <c r="G248" s="168">
        <v>22750</v>
      </c>
      <c r="H248" s="168">
        <v>25250</v>
      </c>
      <c r="I248" s="168">
        <v>27300</v>
      </c>
      <c r="J248" s="168">
        <v>29300</v>
      </c>
      <c r="K248" s="168">
        <v>31350</v>
      </c>
      <c r="L248" s="168">
        <v>33350</v>
      </c>
      <c r="M248" s="168">
        <v>21240</v>
      </c>
      <c r="N248" s="168">
        <v>24240</v>
      </c>
      <c r="O248" s="168">
        <v>27300</v>
      </c>
      <c r="P248" s="168">
        <v>30300</v>
      </c>
      <c r="Q248" s="168">
        <v>32760</v>
      </c>
      <c r="R248" s="168">
        <v>35160</v>
      </c>
      <c r="S248" s="168">
        <v>37620</v>
      </c>
      <c r="T248" s="168">
        <v>40020</v>
      </c>
      <c r="U248" s="168" t="s">
        <v>301</v>
      </c>
      <c r="V248" s="59"/>
      <c r="W248" s="59"/>
      <c r="X248" s="59"/>
      <c r="Y248" s="59"/>
      <c r="Z248" s="59"/>
      <c r="AA248" s="59"/>
      <c r="AB248" s="59"/>
      <c r="AC248" s="59"/>
      <c r="AD248" s="59"/>
      <c r="AE248" s="59"/>
      <c r="AF248" s="59"/>
      <c r="AG248" s="59"/>
      <c r="AH248" s="59"/>
      <c r="AI248" s="59"/>
      <c r="AJ248" s="59"/>
      <c r="AK248" s="59"/>
      <c r="AL248" s="163" t="s">
        <v>983</v>
      </c>
      <c r="AM248" s="163" t="s">
        <v>983</v>
      </c>
      <c r="AN248" s="163" t="s">
        <v>288</v>
      </c>
      <c r="AO248" s="163">
        <v>0</v>
      </c>
      <c r="AP248" s="163" t="s">
        <v>984</v>
      </c>
      <c r="AQ248" s="163" t="s">
        <v>290</v>
      </c>
      <c r="AR248" s="163">
        <v>489</v>
      </c>
      <c r="AS248" s="163" t="s">
        <v>984</v>
      </c>
    </row>
    <row r="249" spans="1:45">
      <c r="A249" s="184" t="str">
        <f t="shared" si="3"/>
        <v>1/18/2013 - 12/17/2013Williamson</v>
      </c>
      <c r="B249" s="163" t="s">
        <v>986</v>
      </c>
      <c r="C249" s="162" t="s">
        <v>29</v>
      </c>
      <c r="D249" s="168">
        <v>73200</v>
      </c>
      <c r="E249" s="168">
        <v>25650</v>
      </c>
      <c r="F249" s="168">
        <v>29300</v>
      </c>
      <c r="G249" s="168">
        <v>32950</v>
      </c>
      <c r="H249" s="168">
        <v>36600</v>
      </c>
      <c r="I249" s="168">
        <v>39550</v>
      </c>
      <c r="J249" s="168">
        <v>42500</v>
      </c>
      <c r="K249" s="168">
        <v>45400</v>
      </c>
      <c r="L249" s="168">
        <v>48350</v>
      </c>
      <c r="M249" s="168">
        <v>30780</v>
      </c>
      <c r="N249" s="168">
        <v>35160</v>
      </c>
      <c r="O249" s="168">
        <v>39540</v>
      </c>
      <c r="P249" s="168">
        <v>43920</v>
      </c>
      <c r="Q249" s="168">
        <v>47460</v>
      </c>
      <c r="R249" s="168">
        <v>51000</v>
      </c>
      <c r="S249" s="168">
        <v>54480</v>
      </c>
      <c r="T249" s="168">
        <v>58020</v>
      </c>
      <c r="U249" s="168" t="s">
        <v>286</v>
      </c>
      <c r="V249" s="168">
        <v>27350</v>
      </c>
      <c r="W249" s="168">
        <v>31250</v>
      </c>
      <c r="X249" s="168">
        <v>35150</v>
      </c>
      <c r="Y249" s="168">
        <v>39050</v>
      </c>
      <c r="Z249" s="168">
        <v>42200</v>
      </c>
      <c r="AA249" s="168">
        <v>45300</v>
      </c>
      <c r="AB249" s="168">
        <v>48450</v>
      </c>
      <c r="AC249" s="168">
        <v>51550</v>
      </c>
      <c r="AD249" s="168">
        <v>32820</v>
      </c>
      <c r="AE249" s="168">
        <v>37500</v>
      </c>
      <c r="AF249" s="168">
        <v>42180</v>
      </c>
      <c r="AG249" s="168">
        <v>46860</v>
      </c>
      <c r="AH249" s="168">
        <v>50640</v>
      </c>
      <c r="AI249" s="168">
        <v>54360</v>
      </c>
      <c r="AJ249" s="168">
        <v>58140</v>
      </c>
      <c r="AK249" s="168">
        <v>61860</v>
      </c>
      <c r="AL249" s="163" t="s">
        <v>985</v>
      </c>
      <c r="AM249" s="163" t="s">
        <v>985</v>
      </c>
      <c r="AN249" s="163" t="s">
        <v>288</v>
      </c>
      <c r="AO249" s="163">
        <v>1</v>
      </c>
      <c r="AP249" s="163" t="s">
        <v>986</v>
      </c>
      <c r="AQ249" s="163" t="s">
        <v>290</v>
      </c>
      <c r="AR249" s="163">
        <v>491</v>
      </c>
      <c r="AS249" s="163" t="s">
        <v>986</v>
      </c>
    </row>
    <row r="250" spans="1:45">
      <c r="A250" s="184" t="str">
        <f t="shared" si="3"/>
        <v>1/18/2013 - 12/17/2013Wilson</v>
      </c>
      <c r="B250" s="163" t="s">
        <v>988</v>
      </c>
      <c r="C250" s="162" t="s">
        <v>82</v>
      </c>
      <c r="D250" s="168">
        <v>61300</v>
      </c>
      <c r="E250" s="168">
        <v>21500</v>
      </c>
      <c r="F250" s="168">
        <v>24550</v>
      </c>
      <c r="G250" s="168">
        <v>27600</v>
      </c>
      <c r="H250" s="168">
        <v>30650</v>
      </c>
      <c r="I250" s="168">
        <v>33150</v>
      </c>
      <c r="J250" s="168">
        <v>35600</v>
      </c>
      <c r="K250" s="168">
        <v>38050</v>
      </c>
      <c r="L250" s="168">
        <v>40500</v>
      </c>
      <c r="M250" s="168">
        <v>25800</v>
      </c>
      <c r="N250" s="168">
        <v>29460</v>
      </c>
      <c r="O250" s="168">
        <v>33120</v>
      </c>
      <c r="P250" s="168">
        <v>36780</v>
      </c>
      <c r="Q250" s="168">
        <v>39780</v>
      </c>
      <c r="R250" s="168">
        <v>42720</v>
      </c>
      <c r="S250" s="168">
        <v>45660</v>
      </c>
      <c r="T250" s="168">
        <v>48600</v>
      </c>
      <c r="U250" s="168" t="s">
        <v>301</v>
      </c>
      <c r="V250" s="59"/>
      <c r="W250" s="59"/>
      <c r="X250" s="59"/>
      <c r="Y250" s="59"/>
      <c r="Z250" s="59"/>
      <c r="AA250" s="59"/>
      <c r="AB250" s="59"/>
      <c r="AC250" s="59"/>
      <c r="AD250" s="59"/>
      <c r="AE250" s="59"/>
      <c r="AF250" s="59"/>
      <c r="AG250" s="59"/>
      <c r="AH250" s="59"/>
      <c r="AI250" s="59"/>
      <c r="AJ250" s="59"/>
      <c r="AK250" s="59"/>
      <c r="AL250" s="163" t="s">
        <v>987</v>
      </c>
      <c r="AM250" s="163" t="s">
        <v>987</v>
      </c>
      <c r="AN250" s="163" t="s">
        <v>288</v>
      </c>
      <c r="AO250" s="163">
        <v>1</v>
      </c>
      <c r="AP250" s="163" t="s">
        <v>988</v>
      </c>
      <c r="AQ250" s="163" t="s">
        <v>290</v>
      </c>
      <c r="AR250" s="163">
        <v>493</v>
      </c>
      <c r="AS250" s="163" t="s">
        <v>988</v>
      </c>
    </row>
    <row r="251" spans="1:45">
      <c r="A251" s="184" t="str">
        <f t="shared" si="3"/>
        <v>1/18/2013 - 12/17/2013Winkler</v>
      </c>
      <c r="B251" s="163" t="s">
        <v>991</v>
      </c>
      <c r="C251" s="162" t="s">
        <v>278</v>
      </c>
      <c r="D251" s="168">
        <v>51400</v>
      </c>
      <c r="E251" s="168">
        <v>18000</v>
      </c>
      <c r="F251" s="168">
        <v>20600</v>
      </c>
      <c r="G251" s="168">
        <v>23150</v>
      </c>
      <c r="H251" s="168">
        <v>25700</v>
      </c>
      <c r="I251" s="168">
        <v>27800</v>
      </c>
      <c r="J251" s="168">
        <v>29850</v>
      </c>
      <c r="K251" s="168">
        <v>31900</v>
      </c>
      <c r="L251" s="168">
        <v>33950</v>
      </c>
      <c r="M251" s="168">
        <v>21600</v>
      </c>
      <c r="N251" s="168">
        <v>24720</v>
      </c>
      <c r="O251" s="168">
        <v>27780</v>
      </c>
      <c r="P251" s="168">
        <v>30840</v>
      </c>
      <c r="Q251" s="168">
        <v>33360</v>
      </c>
      <c r="R251" s="168">
        <v>35820</v>
      </c>
      <c r="S251" s="168">
        <v>38280</v>
      </c>
      <c r="T251" s="168">
        <v>40740</v>
      </c>
      <c r="U251" s="168" t="s">
        <v>286</v>
      </c>
      <c r="V251" s="168">
        <v>18450</v>
      </c>
      <c r="W251" s="168">
        <v>21050</v>
      </c>
      <c r="X251" s="168">
        <v>23700</v>
      </c>
      <c r="Y251" s="168">
        <v>26300</v>
      </c>
      <c r="Z251" s="168">
        <v>28450</v>
      </c>
      <c r="AA251" s="168">
        <v>30550</v>
      </c>
      <c r="AB251" s="168">
        <v>32650</v>
      </c>
      <c r="AC251" s="168">
        <v>34750</v>
      </c>
      <c r="AD251" s="168">
        <v>22140</v>
      </c>
      <c r="AE251" s="168">
        <v>25260</v>
      </c>
      <c r="AF251" s="168">
        <v>28440</v>
      </c>
      <c r="AG251" s="168">
        <v>31560</v>
      </c>
      <c r="AH251" s="168">
        <v>34140</v>
      </c>
      <c r="AI251" s="168">
        <v>36660</v>
      </c>
      <c r="AJ251" s="168">
        <v>39180</v>
      </c>
      <c r="AK251" s="168">
        <v>41700</v>
      </c>
      <c r="AL251" s="163" t="s">
        <v>990</v>
      </c>
      <c r="AM251" s="163" t="s">
        <v>990</v>
      </c>
      <c r="AN251" s="163" t="s">
        <v>288</v>
      </c>
      <c r="AO251" s="163">
        <v>0</v>
      </c>
      <c r="AP251" s="163" t="s">
        <v>991</v>
      </c>
      <c r="AQ251" s="163" t="s">
        <v>290</v>
      </c>
      <c r="AR251" s="163">
        <v>495</v>
      </c>
      <c r="AS251" s="163" t="s">
        <v>991</v>
      </c>
    </row>
    <row r="252" spans="1:45">
      <c r="A252" s="184" t="str">
        <f t="shared" si="3"/>
        <v>1/18/2013 - 12/17/2013Wise</v>
      </c>
      <c r="B252" s="163" t="s">
        <v>994</v>
      </c>
      <c r="C252" s="162" t="s">
        <v>279</v>
      </c>
      <c r="D252" s="168">
        <v>67700</v>
      </c>
      <c r="E252" s="168">
        <v>23700</v>
      </c>
      <c r="F252" s="168">
        <v>27100</v>
      </c>
      <c r="G252" s="168">
        <v>30500</v>
      </c>
      <c r="H252" s="168">
        <v>33850</v>
      </c>
      <c r="I252" s="168">
        <v>36600</v>
      </c>
      <c r="J252" s="168">
        <v>39300</v>
      </c>
      <c r="K252" s="168">
        <v>42000</v>
      </c>
      <c r="L252" s="168">
        <v>44700</v>
      </c>
      <c r="M252" s="168">
        <v>28440</v>
      </c>
      <c r="N252" s="168">
        <v>32520</v>
      </c>
      <c r="O252" s="168">
        <v>36600</v>
      </c>
      <c r="P252" s="168">
        <v>40620</v>
      </c>
      <c r="Q252" s="168">
        <v>43920</v>
      </c>
      <c r="R252" s="168">
        <v>47160</v>
      </c>
      <c r="S252" s="168">
        <v>50400</v>
      </c>
      <c r="T252" s="168">
        <v>53640</v>
      </c>
      <c r="U252" s="168" t="s">
        <v>301</v>
      </c>
      <c r="V252" s="59"/>
      <c r="W252" s="59"/>
      <c r="X252" s="59"/>
      <c r="Y252" s="59"/>
      <c r="Z252" s="59"/>
      <c r="AA252" s="59"/>
      <c r="AB252" s="59"/>
      <c r="AC252" s="59"/>
      <c r="AD252" s="59"/>
      <c r="AE252" s="59"/>
      <c r="AF252" s="59"/>
      <c r="AG252" s="59"/>
      <c r="AH252" s="59"/>
      <c r="AI252" s="59"/>
      <c r="AJ252" s="59"/>
      <c r="AK252" s="59"/>
      <c r="AL252" s="163" t="s">
        <v>993</v>
      </c>
      <c r="AM252" s="163" t="s">
        <v>993</v>
      </c>
      <c r="AN252" s="163" t="s">
        <v>288</v>
      </c>
      <c r="AO252" s="163">
        <v>1</v>
      </c>
      <c r="AP252" s="163" t="s">
        <v>994</v>
      </c>
      <c r="AQ252" s="163" t="s">
        <v>290</v>
      </c>
      <c r="AR252" s="163">
        <v>497</v>
      </c>
      <c r="AS252" s="163" t="s">
        <v>994</v>
      </c>
    </row>
    <row r="253" spans="1:45">
      <c r="A253" s="184" t="str">
        <f t="shared" si="3"/>
        <v>1/18/2013 - 12/17/2013Wood</v>
      </c>
      <c r="B253" s="163" t="s">
        <v>997</v>
      </c>
      <c r="C253" s="162" t="s">
        <v>280</v>
      </c>
      <c r="D253" s="168">
        <v>54100</v>
      </c>
      <c r="E253" s="168">
        <v>18950</v>
      </c>
      <c r="F253" s="168">
        <v>21650</v>
      </c>
      <c r="G253" s="168">
        <v>24350</v>
      </c>
      <c r="H253" s="168">
        <v>27050</v>
      </c>
      <c r="I253" s="168">
        <v>29250</v>
      </c>
      <c r="J253" s="168">
        <v>31400</v>
      </c>
      <c r="K253" s="168">
        <v>33550</v>
      </c>
      <c r="L253" s="168">
        <v>35750</v>
      </c>
      <c r="M253" s="168">
        <v>22740</v>
      </c>
      <c r="N253" s="168">
        <v>25980</v>
      </c>
      <c r="O253" s="168">
        <v>29220</v>
      </c>
      <c r="P253" s="168">
        <v>32460</v>
      </c>
      <c r="Q253" s="168">
        <v>35100</v>
      </c>
      <c r="R253" s="168">
        <v>37680</v>
      </c>
      <c r="S253" s="168">
        <v>40260</v>
      </c>
      <c r="T253" s="168">
        <v>42900</v>
      </c>
      <c r="U253" s="168" t="s">
        <v>301</v>
      </c>
      <c r="V253" s="59"/>
      <c r="W253" s="59"/>
      <c r="X253" s="59"/>
      <c r="Y253" s="59"/>
      <c r="Z253" s="59"/>
      <c r="AA253" s="59"/>
      <c r="AB253" s="59"/>
      <c r="AC253" s="59"/>
      <c r="AD253" s="59"/>
      <c r="AE253" s="59"/>
      <c r="AF253" s="59"/>
      <c r="AG253" s="59"/>
      <c r="AH253" s="59"/>
      <c r="AI253" s="59"/>
      <c r="AJ253" s="59"/>
      <c r="AK253" s="59"/>
      <c r="AL253" s="163" t="s">
        <v>996</v>
      </c>
      <c r="AM253" s="163" t="s">
        <v>996</v>
      </c>
      <c r="AN253" s="163" t="s">
        <v>288</v>
      </c>
      <c r="AO253" s="163">
        <v>0</v>
      </c>
      <c r="AP253" s="163" t="s">
        <v>997</v>
      </c>
      <c r="AQ253" s="163" t="s">
        <v>290</v>
      </c>
      <c r="AR253" s="163">
        <v>499</v>
      </c>
      <c r="AS253" s="163" t="s">
        <v>997</v>
      </c>
    </row>
    <row r="254" spans="1:45">
      <c r="A254" s="184" t="str">
        <f t="shared" si="3"/>
        <v>1/18/2013 - 12/17/2013Yoakum</v>
      </c>
      <c r="B254" s="163" t="s">
        <v>1000</v>
      </c>
      <c r="C254" s="162" t="s">
        <v>281</v>
      </c>
      <c r="D254" s="168">
        <v>54500</v>
      </c>
      <c r="E254" s="168">
        <v>18950</v>
      </c>
      <c r="F254" s="168">
        <v>21650</v>
      </c>
      <c r="G254" s="168">
        <v>24350</v>
      </c>
      <c r="H254" s="168">
        <v>27050</v>
      </c>
      <c r="I254" s="168">
        <v>29250</v>
      </c>
      <c r="J254" s="168">
        <v>31400</v>
      </c>
      <c r="K254" s="168">
        <v>33550</v>
      </c>
      <c r="L254" s="168">
        <v>35750</v>
      </c>
      <c r="M254" s="168">
        <v>22740</v>
      </c>
      <c r="N254" s="168">
        <v>25980</v>
      </c>
      <c r="O254" s="168">
        <v>29220</v>
      </c>
      <c r="P254" s="168">
        <v>32460</v>
      </c>
      <c r="Q254" s="168">
        <v>35100</v>
      </c>
      <c r="R254" s="168">
        <v>37680</v>
      </c>
      <c r="S254" s="168">
        <v>40260</v>
      </c>
      <c r="T254" s="168">
        <v>42900</v>
      </c>
      <c r="U254" s="168" t="s">
        <v>286</v>
      </c>
      <c r="V254" s="168">
        <v>19100</v>
      </c>
      <c r="W254" s="168">
        <v>21800</v>
      </c>
      <c r="X254" s="168">
        <v>24550</v>
      </c>
      <c r="Y254" s="168">
        <v>27250</v>
      </c>
      <c r="Z254" s="168">
        <v>29450</v>
      </c>
      <c r="AA254" s="168">
        <v>31650</v>
      </c>
      <c r="AB254" s="168">
        <v>33800</v>
      </c>
      <c r="AC254" s="168">
        <v>36000</v>
      </c>
      <c r="AD254" s="168">
        <v>22920</v>
      </c>
      <c r="AE254" s="168">
        <v>26160</v>
      </c>
      <c r="AF254" s="168">
        <v>29460</v>
      </c>
      <c r="AG254" s="168">
        <v>32700</v>
      </c>
      <c r="AH254" s="168">
        <v>35340</v>
      </c>
      <c r="AI254" s="168">
        <v>37980</v>
      </c>
      <c r="AJ254" s="168">
        <v>40560</v>
      </c>
      <c r="AK254" s="168">
        <v>43200</v>
      </c>
      <c r="AL254" s="163" t="s">
        <v>999</v>
      </c>
      <c r="AM254" s="163" t="s">
        <v>999</v>
      </c>
      <c r="AN254" s="163" t="s">
        <v>288</v>
      </c>
      <c r="AO254" s="163">
        <v>0</v>
      </c>
      <c r="AP254" s="163" t="s">
        <v>1000</v>
      </c>
      <c r="AQ254" s="163" t="s">
        <v>290</v>
      </c>
      <c r="AR254" s="163">
        <v>501</v>
      </c>
      <c r="AS254" s="163" t="s">
        <v>1000</v>
      </c>
    </row>
    <row r="255" spans="1:45">
      <c r="A255" s="184" t="str">
        <f t="shared" si="3"/>
        <v>1/18/2013 - 12/17/2013Young</v>
      </c>
      <c r="B255" s="163" t="s">
        <v>1003</v>
      </c>
      <c r="C255" s="162" t="s">
        <v>282</v>
      </c>
      <c r="D255" s="168">
        <v>53700</v>
      </c>
      <c r="E255" s="168">
        <v>18550</v>
      </c>
      <c r="F255" s="168">
        <v>21200</v>
      </c>
      <c r="G255" s="168">
        <v>23850</v>
      </c>
      <c r="H255" s="168">
        <v>26500</v>
      </c>
      <c r="I255" s="168">
        <v>28650</v>
      </c>
      <c r="J255" s="168">
        <v>30750</v>
      </c>
      <c r="K255" s="168">
        <v>32900</v>
      </c>
      <c r="L255" s="168">
        <v>35000</v>
      </c>
      <c r="M255" s="168">
        <v>22260</v>
      </c>
      <c r="N255" s="168">
        <v>25440</v>
      </c>
      <c r="O255" s="168">
        <v>28620</v>
      </c>
      <c r="P255" s="168">
        <v>31800</v>
      </c>
      <c r="Q255" s="168">
        <v>34380</v>
      </c>
      <c r="R255" s="168">
        <v>36900</v>
      </c>
      <c r="S255" s="168">
        <v>39480</v>
      </c>
      <c r="T255" s="168">
        <v>42000</v>
      </c>
      <c r="U255" s="168" t="s">
        <v>286</v>
      </c>
      <c r="V255" s="168">
        <v>18800</v>
      </c>
      <c r="W255" s="168">
        <v>21500</v>
      </c>
      <c r="X255" s="168">
        <v>24200</v>
      </c>
      <c r="Y255" s="168">
        <v>26850</v>
      </c>
      <c r="Z255" s="168">
        <v>29000</v>
      </c>
      <c r="AA255" s="168">
        <v>31150</v>
      </c>
      <c r="AB255" s="168">
        <v>33300</v>
      </c>
      <c r="AC255" s="168">
        <v>35450</v>
      </c>
      <c r="AD255" s="168">
        <v>22560</v>
      </c>
      <c r="AE255" s="168">
        <v>25800</v>
      </c>
      <c r="AF255" s="168">
        <v>29040</v>
      </c>
      <c r="AG255" s="168">
        <v>32220</v>
      </c>
      <c r="AH255" s="168">
        <v>34800</v>
      </c>
      <c r="AI255" s="168">
        <v>37380</v>
      </c>
      <c r="AJ255" s="168">
        <v>39960</v>
      </c>
      <c r="AK255" s="168">
        <v>42540</v>
      </c>
      <c r="AL255" s="163" t="s">
        <v>1002</v>
      </c>
      <c r="AM255" s="163" t="s">
        <v>1002</v>
      </c>
      <c r="AN255" s="163" t="s">
        <v>288</v>
      </c>
      <c r="AO255" s="163">
        <v>0</v>
      </c>
      <c r="AP255" s="163" t="s">
        <v>1003</v>
      </c>
      <c r="AQ255" s="163" t="s">
        <v>290</v>
      </c>
      <c r="AR255" s="163">
        <v>503</v>
      </c>
      <c r="AS255" s="163" t="s">
        <v>1003</v>
      </c>
    </row>
    <row r="256" spans="1:45">
      <c r="A256" s="184" t="str">
        <f t="shared" si="3"/>
        <v>1/18/2013 - 12/17/2013Zapata</v>
      </c>
      <c r="B256" s="163" t="s">
        <v>1006</v>
      </c>
      <c r="C256" s="162" t="s">
        <v>283</v>
      </c>
      <c r="D256" s="168">
        <v>28100</v>
      </c>
      <c r="E256" s="168">
        <v>17700</v>
      </c>
      <c r="F256" s="168">
        <v>20200</v>
      </c>
      <c r="G256" s="168">
        <v>22750</v>
      </c>
      <c r="H256" s="168">
        <v>25250</v>
      </c>
      <c r="I256" s="168">
        <v>27300</v>
      </c>
      <c r="J256" s="168">
        <v>29300</v>
      </c>
      <c r="K256" s="168">
        <v>31350</v>
      </c>
      <c r="L256" s="168">
        <v>33350</v>
      </c>
      <c r="M256" s="168">
        <v>21240</v>
      </c>
      <c r="N256" s="168">
        <v>24240</v>
      </c>
      <c r="O256" s="168">
        <v>27300</v>
      </c>
      <c r="P256" s="168">
        <v>30300</v>
      </c>
      <c r="Q256" s="168">
        <v>32760</v>
      </c>
      <c r="R256" s="168">
        <v>35160</v>
      </c>
      <c r="S256" s="168">
        <v>37620</v>
      </c>
      <c r="T256" s="168">
        <v>40020</v>
      </c>
      <c r="U256" s="168" t="s">
        <v>301</v>
      </c>
      <c r="V256" s="59"/>
      <c r="W256" s="59"/>
      <c r="X256" s="59"/>
      <c r="Y256" s="59"/>
      <c r="Z256" s="59"/>
      <c r="AA256" s="59"/>
      <c r="AB256" s="59"/>
      <c r="AC256" s="59"/>
      <c r="AD256" s="59"/>
      <c r="AE256" s="59"/>
      <c r="AF256" s="59"/>
      <c r="AG256" s="59"/>
      <c r="AH256" s="59"/>
      <c r="AI256" s="59"/>
      <c r="AJ256" s="59"/>
      <c r="AK256" s="59"/>
      <c r="AL256" s="163" t="s">
        <v>1005</v>
      </c>
      <c r="AM256" s="163" t="s">
        <v>1005</v>
      </c>
      <c r="AN256" s="163" t="s">
        <v>288</v>
      </c>
      <c r="AO256" s="163">
        <v>0</v>
      </c>
      <c r="AP256" s="163" t="s">
        <v>1006</v>
      </c>
      <c r="AQ256" s="163" t="s">
        <v>290</v>
      </c>
      <c r="AR256" s="163">
        <v>505</v>
      </c>
      <c r="AS256" s="163" t="s">
        <v>1006</v>
      </c>
    </row>
    <row r="257" spans="1:45">
      <c r="A257" s="184" t="str">
        <f t="shared" si="3"/>
        <v>1/18/2013 - 12/17/2013Zavala</v>
      </c>
      <c r="B257" s="163" t="s">
        <v>1009</v>
      </c>
      <c r="C257" s="162" t="s">
        <v>284</v>
      </c>
      <c r="D257" s="168">
        <v>26300</v>
      </c>
      <c r="E257" s="168">
        <v>17700</v>
      </c>
      <c r="F257" s="168">
        <v>20200</v>
      </c>
      <c r="G257" s="168">
        <v>22750</v>
      </c>
      <c r="H257" s="168">
        <v>25250</v>
      </c>
      <c r="I257" s="168">
        <v>27300</v>
      </c>
      <c r="J257" s="168">
        <v>29300</v>
      </c>
      <c r="K257" s="168">
        <v>31350</v>
      </c>
      <c r="L257" s="168">
        <v>33350</v>
      </c>
      <c r="M257" s="168">
        <v>21240</v>
      </c>
      <c r="N257" s="168">
        <v>24240</v>
      </c>
      <c r="O257" s="168">
        <v>27300</v>
      </c>
      <c r="P257" s="168">
        <v>30300</v>
      </c>
      <c r="Q257" s="168">
        <v>32760</v>
      </c>
      <c r="R257" s="168">
        <v>35160</v>
      </c>
      <c r="S257" s="168">
        <v>37620</v>
      </c>
      <c r="T257" s="168">
        <v>40020</v>
      </c>
      <c r="U257" s="168" t="s">
        <v>301</v>
      </c>
      <c r="V257" s="59"/>
      <c r="W257" s="59"/>
      <c r="X257" s="59"/>
      <c r="Y257" s="59"/>
      <c r="Z257" s="59"/>
      <c r="AA257" s="59"/>
      <c r="AB257" s="59"/>
      <c r="AC257" s="59"/>
      <c r="AD257" s="59"/>
      <c r="AE257" s="59"/>
      <c r="AF257" s="59"/>
      <c r="AG257" s="59"/>
      <c r="AH257" s="59"/>
      <c r="AI257" s="59"/>
      <c r="AJ257" s="59"/>
      <c r="AK257" s="59"/>
      <c r="AL257" s="163" t="s">
        <v>1008</v>
      </c>
      <c r="AM257" s="163" t="s">
        <v>1008</v>
      </c>
      <c r="AN257" s="163" t="s">
        <v>288</v>
      </c>
      <c r="AO257" s="163">
        <v>0</v>
      </c>
      <c r="AP257" s="163" t="s">
        <v>1009</v>
      </c>
      <c r="AQ257" s="163" t="s">
        <v>290</v>
      </c>
      <c r="AR257" s="163">
        <v>507</v>
      </c>
      <c r="AS257" s="163"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3:R260"/>
  <sheetViews>
    <sheetView topLeftCell="A217" workbookViewId="0">
      <selection activeCell="A18" sqref="A18"/>
    </sheetView>
  </sheetViews>
  <sheetFormatPr defaultRowHeight="15"/>
  <cols>
    <col min="1" max="1" width="13.7109375" bestFit="1" customWidth="1"/>
    <col min="2" max="2" width="50.5703125" bestFit="1" customWidth="1"/>
    <col min="3" max="10" width="11" bestFit="1" customWidth="1"/>
    <col min="11" max="18" width="12" bestFit="1" customWidth="1"/>
  </cols>
  <sheetData>
    <row r="3" spans="1:18">
      <c r="B3" s="95" t="s">
        <v>1591</v>
      </c>
      <c r="C3" t="s">
        <v>2129</v>
      </c>
      <c r="D3" t="s">
        <v>2130</v>
      </c>
      <c r="E3" t="s">
        <v>2131</v>
      </c>
      <c r="F3" t="s">
        <v>2132</v>
      </c>
      <c r="G3" t="s">
        <v>2133</v>
      </c>
      <c r="H3" t="s">
        <v>2134</v>
      </c>
      <c r="I3" t="s">
        <v>2135</v>
      </c>
      <c r="J3" t="s">
        <v>2136</v>
      </c>
      <c r="K3" t="s">
        <v>2182</v>
      </c>
      <c r="L3" t="s">
        <v>2183</v>
      </c>
      <c r="M3" t="s">
        <v>2184</v>
      </c>
      <c r="N3" t="s">
        <v>2185</v>
      </c>
      <c r="O3" t="s">
        <v>2186</v>
      </c>
      <c r="P3" t="s">
        <v>2187</v>
      </c>
      <c r="Q3" t="s">
        <v>2188</v>
      </c>
      <c r="R3" t="s">
        <v>2189</v>
      </c>
    </row>
    <row r="4" spans="1:18">
      <c r="A4" t="s">
        <v>95</v>
      </c>
      <c r="B4" t="s">
        <v>285</v>
      </c>
      <c r="C4" s="243">
        <v>19600</v>
      </c>
      <c r="D4" s="243">
        <v>22400</v>
      </c>
      <c r="E4" s="243">
        <v>25200</v>
      </c>
      <c r="F4" s="243">
        <v>28000</v>
      </c>
      <c r="G4" s="243">
        <v>30250</v>
      </c>
      <c r="H4" s="243">
        <v>32500</v>
      </c>
      <c r="I4" s="243">
        <v>34750</v>
      </c>
      <c r="J4" s="243">
        <v>37000</v>
      </c>
      <c r="K4" s="243">
        <v>47050</v>
      </c>
      <c r="L4" s="243">
        <v>53750</v>
      </c>
      <c r="M4" s="243">
        <v>60500</v>
      </c>
      <c r="N4" s="243">
        <v>67200</v>
      </c>
      <c r="O4" s="243">
        <v>72600</v>
      </c>
      <c r="P4" s="243">
        <v>77950</v>
      </c>
      <c r="Q4" s="243">
        <v>83350</v>
      </c>
      <c r="R4" s="243">
        <v>88700</v>
      </c>
    </row>
    <row r="5" spans="1:18">
      <c r="A5" t="s">
        <v>96</v>
      </c>
      <c r="B5" t="s">
        <v>291</v>
      </c>
      <c r="C5" s="243">
        <v>23850</v>
      </c>
      <c r="D5" s="243">
        <v>27250</v>
      </c>
      <c r="E5" s="243">
        <v>30650</v>
      </c>
      <c r="F5" s="243">
        <v>34050</v>
      </c>
      <c r="G5" s="243">
        <v>36800</v>
      </c>
      <c r="H5" s="243">
        <v>39500</v>
      </c>
      <c r="I5" s="243">
        <v>42250</v>
      </c>
      <c r="J5" s="243">
        <v>44950</v>
      </c>
      <c r="K5" s="243">
        <v>57200</v>
      </c>
      <c r="L5" s="243">
        <v>65400</v>
      </c>
      <c r="M5" s="243">
        <v>73550</v>
      </c>
      <c r="N5" s="243">
        <v>81700</v>
      </c>
      <c r="O5" s="243">
        <v>88250</v>
      </c>
      <c r="P5" s="243">
        <v>94800</v>
      </c>
      <c r="Q5" s="243">
        <v>101350</v>
      </c>
      <c r="R5" s="243">
        <v>107850</v>
      </c>
    </row>
    <row r="6" spans="1:18">
      <c r="A6" t="s">
        <v>97</v>
      </c>
      <c r="B6" t="s">
        <v>294</v>
      </c>
      <c r="C6" s="243">
        <v>19000</v>
      </c>
      <c r="D6" s="243">
        <v>21700</v>
      </c>
      <c r="E6" s="243">
        <v>24400</v>
      </c>
      <c r="F6" s="243">
        <v>27100</v>
      </c>
      <c r="G6" s="243">
        <v>29300</v>
      </c>
      <c r="H6" s="243">
        <v>31450</v>
      </c>
      <c r="I6" s="243">
        <v>33650</v>
      </c>
      <c r="J6" s="243">
        <v>35800</v>
      </c>
      <c r="K6" s="243">
        <v>45550</v>
      </c>
      <c r="L6" s="243">
        <v>52050</v>
      </c>
      <c r="M6" s="243">
        <v>58550</v>
      </c>
      <c r="N6" s="243">
        <v>65050</v>
      </c>
      <c r="O6" s="243">
        <v>70250</v>
      </c>
      <c r="P6" s="243">
        <v>75450</v>
      </c>
      <c r="Q6" s="243">
        <v>80650</v>
      </c>
      <c r="R6" s="243">
        <v>85850</v>
      </c>
    </row>
    <row r="7" spans="1:18">
      <c r="A7" t="s">
        <v>98</v>
      </c>
      <c r="B7" t="s">
        <v>297</v>
      </c>
      <c r="C7" s="243">
        <v>19150</v>
      </c>
      <c r="D7" s="243">
        <v>21850</v>
      </c>
      <c r="E7" s="243">
        <v>24600</v>
      </c>
      <c r="F7" s="243">
        <v>27300</v>
      </c>
      <c r="G7" s="243">
        <v>29500</v>
      </c>
      <c r="H7" s="243">
        <v>31700</v>
      </c>
      <c r="I7" s="243">
        <v>33900</v>
      </c>
      <c r="J7" s="243">
        <v>36050</v>
      </c>
      <c r="K7" s="243">
        <v>45850</v>
      </c>
      <c r="L7" s="243">
        <v>52400</v>
      </c>
      <c r="M7" s="243">
        <v>58950</v>
      </c>
      <c r="N7" s="243">
        <v>65500</v>
      </c>
      <c r="O7" s="243">
        <v>70750</v>
      </c>
      <c r="P7" s="243">
        <v>76000</v>
      </c>
      <c r="Q7" s="243">
        <v>81250</v>
      </c>
      <c r="R7" s="243">
        <v>86500</v>
      </c>
    </row>
    <row r="8" spans="1:18">
      <c r="A8" t="s">
        <v>92</v>
      </c>
      <c r="B8" t="s">
        <v>300</v>
      </c>
      <c r="C8" s="243">
        <v>20550</v>
      </c>
      <c r="D8" s="243">
        <v>23500</v>
      </c>
      <c r="E8" s="243">
        <v>26450</v>
      </c>
      <c r="F8" s="243">
        <v>29350</v>
      </c>
      <c r="G8" s="243">
        <v>31700</v>
      </c>
      <c r="H8" s="243">
        <v>34050</v>
      </c>
      <c r="I8" s="243">
        <v>36400</v>
      </c>
      <c r="J8" s="243">
        <v>38750</v>
      </c>
      <c r="K8" s="243">
        <v>49300</v>
      </c>
      <c r="L8" s="243">
        <v>56350</v>
      </c>
      <c r="M8" s="243">
        <v>63400</v>
      </c>
      <c r="N8" s="243">
        <v>70450</v>
      </c>
      <c r="O8" s="243">
        <v>76100</v>
      </c>
      <c r="P8" s="243">
        <v>81700</v>
      </c>
      <c r="Q8" s="243">
        <v>87350</v>
      </c>
      <c r="R8" s="243">
        <v>93000</v>
      </c>
    </row>
    <row r="9" spans="1:18">
      <c r="A9" t="s">
        <v>21</v>
      </c>
      <c r="B9" t="s">
        <v>304</v>
      </c>
      <c r="C9" s="243">
        <v>22900</v>
      </c>
      <c r="D9" s="243">
        <v>26150</v>
      </c>
      <c r="E9" s="243">
        <v>29400</v>
      </c>
      <c r="F9" s="243">
        <v>32650</v>
      </c>
      <c r="G9" s="243">
        <v>35300</v>
      </c>
      <c r="H9" s="243">
        <v>37900</v>
      </c>
      <c r="I9" s="243">
        <v>40500</v>
      </c>
      <c r="J9" s="243">
        <v>43100</v>
      </c>
      <c r="K9" s="243">
        <v>54850</v>
      </c>
      <c r="L9" s="243">
        <v>62700</v>
      </c>
      <c r="M9" s="243">
        <v>70500</v>
      </c>
      <c r="N9" s="243">
        <v>78350</v>
      </c>
      <c r="O9" s="243">
        <v>84650</v>
      </c>
      <c r="P9" s="243">
        <v>90900</v>
      </c>
      <c r="Q9" s="243">
        <v>97150</v>
      </c>
      <c r="R9" s="243">
        <v>103450</v>
      </c>
    </row>
    <row r="10" spans="1:18">
      <c r="A10" t="s">
        <v>99</v>
      </c>
      <c r="B10" t="s">
        <v>307</v>
      </c>
      <c r="C10" s="243">
        <v>20250</v>
      </c>
      <c r="D10" s="243">
        <v>23150</v>
      </c>
      <c r="E10" s="243">
        <v>26050</v>
      </c>
      <c r="F10" s="243">
        <v>28900</v>
      </c>
      <c r="G10" s="243">
        <v>31250</v>
      </c>
      <c r="H10" s="243">
        <v>33550</v>
      </c>
      <c r="I10" s="243">
        <v>35850</v>
      </c>
      <c r="J10" s="243">
        <v>38150</v>
      </c>
      <c r="K10" s="243">
        <v>48550</v>
      </c>
      <c r="L10" s="243">
        <v>55500</v>
      </c>
      <c r="M10" s="243">
        <v>62400</v>
      </c>
      <c r="N10" s="243">
        <v>69350</v>
      </c>
      <c r="O10" s="243">
        <v>74900</v>
      </c>
      <c r="P10" s="243">
        <v>80450</v>
      </c>
      <c r="Q10" s="243">
        <v>86000</v>
      </c>
      <c r="R10" s="243">
        <v>91550</v>
      </c>
    </row>
    <row r="11" spans="1:18">
      <c r="A11" t="s">
        <v>100</v>
      </c>
      <c r="B11" t="s">
        <v>310</v>
      </c>
      <c r="C11" s="243">
        <v>24450</v>
      </c>
      <c r="D11" s="243">
        <v>27950</v>
      </c>
      <c r="E11" s="243">
        <v>31450</v>
      </c>
      <c r="F11" s="243">
        <v>34900</v>
      </c>
      <c r="G11" s="243">
        <v>37700</v>
      </c>
      <c r="H11" s="243">
        <v>40500</v>
      </c>
      <c r="I11" s="243">
        <v>43300</v>
      </c>
      <c r="J11" s="243">
        <v>46100</v>
      </c>
      <c r="K11" s="243">
        <v>58650</v>
      </c>
      <c r="L11" s="243">
        <v>67000</v>
      </c>
      <c r="M11" s="243">
        <v>75400</v>
      </c>
      <c r="N11" s="243">
        <v>83750</v>
      </c>
      <c r="O11" s="243">
        <v>90450</v>
      </c>
      <c r="P11" s="243">
        <v>97150</v>
      </c>
      <c r="Q11" s="243">
        <v>103850</v>
      </c>
      <c r="R11" s="243">
        <v>110550</v>
      </c>
    </row>
    <row r="12" spans="1:18">
      <c r="A12" t="s">
        <v>101</v>
      </c>
      <c r="B12" t="s">
        <v>313</v>
      </c>
      <c r="C12" s="243">
        <v>19000</v>
      </c>
      <c r="D12" s="243">
        <v>21700</v>
      </c>
      <c r="E12" s="243">
        <v>24400</v>
      </c>
      <c r="F12" s="243">
        <v>27100</v>
      </c>
      <c r="G12" s="243">
        <v>29300</v>
      </c>
      <c r="H12" s="243">
        <v>31450</v>
      </c>
      <c r="I12" s="243">
        <v>33650</v>
      </c>
      <c r="J12" s="243">
        <v>35800</v>
      </c>
      <c r="K12" s="243">
        <v>45550</v>
      </c>
      <c r="L12" s="243">
        <v>52050</v>
      </c>
      <c r="M12" s="243">
        <v>58550</v>
      </c>
      <c r="N12" s="243">
        <v>65050</v>
      </c>
      <c r="O12" s="243">
        <v>70250</v>
      </c>
      <c r="P12" s="243">
        <v>75450</v>
      </c>
      <c r="Q12" s="243">
        <v>80650</v>
      </c>
      <c r="R12" s="243">
        <v>85850</v>
      </c>
    </row>
    <row r="13" spans="1:18">
      <c r="A13" t="s">
        <v>78</v>
      </c>
      <c r="B13" t="s">
        <v>316</v>
      </c>
      <c r="C13" s="243">
        <v>22250</v>
      </c>
      <c r="D13" s="243">
        <v>25400</v>
      </c>
      <c r="E13" s="243">
        <v>28600</v>
      </c>
      <c r="F13" s="243">
        <v>31750</v>
      </c>
      <c r="G13" s="243">
        <v>34300</v>
      </c>
      <c r="H13" s="243">
        <v>36850</v>
      </c>
      <c r="I13" s="243">
        <v>39400</v>
      </c>
      <c r="J13" s="243">
        <v>41950</v>
      </c>
      <c r="K13" s="243">
        <v>53350</v>
      </c>
      <c r="L13" s="243">
        <v>60950</v>
      </c>
      <c r="M13" s="243">
        <v>68600</v>
      </c>
      <c r="N13" s="243">
        <v>76200</v>
      </c>
      <c r="O13" s="243">
        <v>82300</v>
      </c>
      <c r="P13" s="243">
        <v>88400</v>
      </c>
      <c r="Q13" s="243">
        <v>94500</v>
      </c>
      <c r="R13" s="243">
        <v>100600</v>
      </c>
    </row>
    <row r="14" spans="1:18">
      <c r="A14" t="s">
        <v>25</v>
      </c>
      <c r="B14" t="s">
        <v>319</v>
      </c>
      <c r="C14" s="243">
        <v>28500</v>
      </c>
      <c r="D14" s="243">
        <v>32600</v>
      </c>
      <c r="E14" s="243">
        <v>36650</v>
      </c>
      <c r="F14" s="243">
        <v>40700</v>
      </c>
      <c r="G14" s="243">
        <v>44000</v>
      </c>
      <c r="H14" s="243">
        <v>47250</v>
      </c>
      <c r="I14" s="243">
        <v>50500</v>
      </c>
      <c r="J14" s="243">
        <v>53750</v>
      </c>
      <c r="K14" s="243">
        <v>68400</v>
      </c>
      <c r="L14" s="243">
        <v>78150</v>
      </c>
      <c r="M14" s="243">
        <v>87900</v>
      </c>
      <c r="N14" s="243">
        <v>97700</v>
      </c>
      <c r="O14" s="243">
        <v>105500</v>
      </c>
      <c r="P14" s="243">
        <v>113300</v>
      </c>
      <c r="Q14" s="243">
        <v>121100</v>
      </c>
      <c r="R14" s="243">
        <v>128950</v>
      </c>
    </row>
    <row r="15" spans="1:18">
      <c r="A15" t="s">
        <v>102</v>
      </c>
      <c r="B15" t="s">
        <v>322</v>
      </c>
      <c r="C15" s="243">
        <v>19400</v>
      </c>
      <c r="D15" s="243">
        <v>22200</v>
      </c>
      <c r="E15" s="243">
        <v>24950</v>
      </c>
      <c r="F15" s="243">
        <v>27700</v>
      </c>
      <c r="G15" s="243">
        <v>29950</v>
      </c>
      <c r="H15" s="243">
        <v>32150</v>
      </c>
      <c r="I15" s="243">
        <v>34350</v>
      </c>
      <c r="J15" s="243">
        <v>36600</v>
      </c>
      <c r="K15" s="243">
        <v>46550</v>
      </c>
      <c r="L15" s="243">
        <v>53200</v>
      </c>
      <c r="M15" s="243">
        <v>59850</v>
      </c>
      <c r="N15" s="243">
        <v>66500</v>
      </c>
      <c r="O15" s="243">
        <v>71800</v>
      </c>
      <c r="P15" s="243">
        <v>77100</v>
      </c>
      <c r="Q15" s="243">
        <v>82450</v>
      </c>
      <c r="R15" s="243">
        <v>87750</v>
      </c>
    </row>
    <row r="16" spans="1:18">
      <c r="A16" t="s">
        <v>103</v>
      </c>
      <c r="B16" t="s">
        <v>325</v>
      </c>
      <c r="C16" s="243">
        <v>19000</v>
      </c>
      <c r="D16" s="243">
        <v>21700</v>
      </c>
      <c r="E16" s="243">
        <v>24400</v>
      </c>
      <c r="F16" s="243">
        <v>27100</v>
      </c>
      <c r="G16" s="243">
        <v>29300</v>
      </c>
      <c r="H16" s="243">
        <v>31450</v>
      </c>
      <c r="I16" s="243">
        <v>33650</v>
      </c>
      <c r="J16" s="243">
        <v>35800</v>
      </c>
      <c r="K16" s="243">
        <v>45550</v>
      </c>
      <c r="L16" s="243">
        <v>52050</v>
      </c>
      <c r="M16" s="243">
        <v>58550</v>
      </c>
      <c r="N16" s="243">
        <v>65050</v>
      </c>
      <c r="O16" s="243">
        <v>70250</v>
      </c>
      <c r="P16" s="243">
        <v>75450</v>
      </c>
      <c r="Q16" s="243">
        <v>80650</v>
      </c>
      <c r="R16" s="243">
        <v>85850</v>
      </c>
    </row>
    <row r="17" spans="1:18">
      <c r="A17" t="s">
        <v>60</v>
      </c>
      <c r="B17" t="s">
        <v>328</v>
      </c>
      <c r="C17" s="243">
        <v>20650</v>
      </c>
      <c r="D17" s="243">
        <v>23600</v>
      </c>
      <c r="E17" s="243">
        <v>26550</v>
      </c>
      <c r="F17" s="243">
        <v>29500</v>
      </c>
      <c r="G17" s="243">
        <v>31900</v>
      </c>
      <c r="H17" s="243">
        <v>34250</v>
      </c>
      <c r="I17" s="243">
        <v>36600</v>
      </c>
      <c r="J17" s="243">
        <v>38950</v>
      </c>
      <c r="K17" s="243">
        <v>49550</v>
      </c>
      <c r="L17" s="243">
        <v>56650</v>
      </c>
      <c r="M17" s="243">
        <v>63700</v>
      </c>
      <c r="N17" s="243">
        <v>70800</v>
      </c>
      <c r="O17" s="243">
        <v>76450</v>
      </c>
      <c r="P17" s="243">
        <v>82150</v>
      </c>
      <c r="Q17" s="243">
        <v>87800</v>
      </c>
      <c r="R17" s="243">
        <v>93450</v>
      </c>
    </row>
    <row r="18" spans="1:18">
      <c r="A18" t="s">
        <v>79</v>
      </c>
      <c r="B18" t="s">
        <v>316</v>
      </c>
      <c r="C18" s="243">
        <v>22250</v>
      </c>
      <c r="D18" s="243">
        <v>25400</v>
      </c>
      <c r="E18" s="243">
        <v>28600</v>
      </c>
      <c r="F18" s="243">
        <v>31750</v>
      </c>
      <c r="G18" s="243">
        <v>34300</v>
      </c>
      <c r="H18" s="243">
        <v>36850</v>
      </c>
      <c r="I18" s="243">
        <v>39400</v>
      </c>
      <c r="J18" s="243">
        <v>41950</v>
      </c>
      <c r="K18" s="243">
        <v>53350</v>
      </c>
      <c r="L18" s="243">
        <v>60950</v>
      </c>
      <c r="M18" s="243">
        <v>68600</v>
      </c>
      <c r="N18" s="243">
        <v>76200</v>
      </c>
      <c r="O18" s="243">
        <v>82300</v>
      </c>
      <c r="P18" s="243">
        <v>88400</v>
      </c>
      <c r="Q18" s="243">
        <v>94500</v>
      </c>
      <c r="R18" s="243">
        <v>100600</v>
      </c>
    </row>
    <row r="19" spans="1:18">
      <c r="A19" t="s">
        <v>104</v>
      </c>
      <c r="B19" t="s">
        <v>333</v>
      </c>
      <c r="C19" s="243">
        <v>26400</v>
      </c>
      <c r="D19" s="243">
        <v>30150</v>
      </c>
      <c r="E19" s="243">
        <v>33900</v>
      </c>
      <c r="F19" s="243">
        <v>37650</v>
      </c>
      <c r="G19" s="243">
        <v>40700</v>
      </c>
      <c r="H19" s="243">
        <v>43700</v>
      </c>
      <c r="I19" s="243">
        <v>46700</v>
      </c>
      <c r="J19" s="243">
        <v>49700</v>
      </c>
      <c r="K19" s="243">
        <v>63250</v>
      </c>
      <c r="L19" s="243">
        <v>72300</v>
      </c>
      <c r="M19" s="243">
        <v>81300</v>
      </c>
      <c r="N19" s="243">
        <v>90350</v>
      </c>
      <c r="O19" s="243">
        <v>97600</v>
      </c>
      <c r="P19" s="243">
        <v>104800</v>
      </c>
      <c r="Q19" s="243">
        <v>112050</v>
      </c>
      <c r="R19" s="243">
        <v>119300</v>
      </c>
    </row>
    <row r="20" spans="1:18">
      <c r="A20" t="s">
        <v>105</v>
      </c>
      <c r="B20" t="s">
        <v>336</v>
      </c>
      <c r="C20" s="243">
        <v>23450</v>
      </c>
      <c r="D20" s="243">
        <v>26800</v>
      </c>
      <c r="E20" s="243">
        <v>30150</v>
      </c>
      <c r="F20" s="243">
        <v>33450</v>
      </c>
      <c r="G20" s="243">
        <v>36150</v>
      </c>
      <c r="H20" s="243">
        <v>38850</v>
      </c>
      <c r="I20" s="243">
        <v>41500</v>
      </c>
      <c r="J20" s="243">
        <v>44200</v>
      </c>
      <c r="K20" s="243">
        <v>56200</v>
      </c>
      <c r="L20" s="243">
        <v>64200</v>
      </c>
      <c r="M20" s="243">
        <v>72250</v>
      </c>
      <c r="N20" s="243">
        <v>80300</v>
      </c>
      <c r="O20" s="243">
        <v>86700</v>
      </c>
      <c r="P20" s="243">
        <v>93100</v>
      </c>
      <c r="Q20" s="243">
        <v>99550</v>
      </c>
      <c r="R20" s="243">
        <v>105950</v>
      </c>
    </row>
    <row r="21" spans="1:18">
      <c r="A21" t="s">
        <v>106</v>
      </c>
      <c r="B21" t="s">
        <v>339</v>
      </c>
      <c r="C21" s="243">
        <v>19850</v>
      </c>
      <c r="D21" s="243">
        <v>22650</v>
      </c>
      <c r="E21" s="243">
        <v>25500</v>
      </c>
      <c r="F21" s="243">
        <v>28300</v>
      </c>
      <c r="G21" s="243">
        <v>30600</v>
      </c>
      <c r="H21" s="243">
        <v>32850</v>
      </c>
      <c r="I21" s="243">
        <v>35100</v>
      </c>
      <c r="J21" s="243">
        <v>37400</v>
      </c>
      <c r="K21" s="243">
        <v>47550</v>
      </c>
      <c r="L21" s="243">
        <v>54350</v>
      </c>
      <c r="M21" s="243">
        <v>61150</v>
      </c>
      <c r="N21" s="243">
        <v>67900</v>
      </c>
      <c r="O21" s="243">
        <v>73350</v>
      </c>
      <c r="P21" s="243">
        <v>78800</v>
      </c>
      <c r="Q21" s="243">
        <v>84200</v>
      </c>
      <c r="R21" s="243">
        <v>89650</v>
      </c>
    </row>
    <row r="22" spans="1:18">
      <c r="A22" t="s">
        <v>84</v>
      </c>
      <c r="B22" t="s">
        <v>342</v>
      </c>
      <c r="C22" s="243">
        <v>19000</v>
      </c>
      <c r="D22" s="243">
        <v>21700</v>
      </c>
      <c r="E22" s="243">
        <v>24400</v>
      </c>
      <c r="F22" s="243">
        <v>27100</v>
      </c>
      <c r="G22" s="243">
        <v>29300</v>
      </c>
      <c r="H22" s="243">
        <v>31450</v>
      </c>
      <c r="I22" s="243">
        <v>33650</v>
      </c>
      <c r="J22" s="243">
        <v>35800</v>
      </c>
      <c r="K22" s="243">
        <v>45550</v>
      </c>
      <c r="L22" s="243">
        <v>52050</v>
      </c>
      <c r="M22" s="243">
        <v>58550</v>
      </c>
      <c r="N22" s="243">
        <v>65050</v>
      </c>
      <c r="O22" s="243">
        <v>70250</v>
      </c>
      <c r="P22" s="243">
        <v>75450</v>
      </c>
      <c r="Q22" s="243">
        <v>80650</v>
      </c>
      <c r="R22" s="243">
        <v>85850</v>
      </c>
    </row>
    <row r="23" spans="1:18">
      <c r="A23" t="s">
        <v>107</v>
      </c>
      <c r="B23" t="s">
        <v>345</v>
      </c>
      <c r="C23" s="243">
        <v>30000</v>
      </c>
      <c r="D23" s="243">
        <v>34250</v>
      </c>
      <c r="E23" s="243">
        <v>38550</v>
      </c>
      <c r="F23" s="243">
        <v>42800</v>
      </c>
      <c r="G23" s="243">
        <v>46250</v>
      </c>
      <c r="H23" s="243">
        <v>49650</v>
      </c>
      <c r="I23" s="243">
        <v>53100</v>
      </c>
      <c r="J23" s="243">
        <v>56500</v>
      </c>
      <c r="K23" s="243">
        <v>71900</v>
      </c>
      <c r="L23" s="243">
        <v>82200</v>
      </c>
      <c r="M23" s="243">
        <v>92450</v>
      </c>
      <c r="N23" s="243">
        <v>102700</v>
      </c>
      <c r="O23" s="243">
        <v>110950</v>
      </c>
      <c r="P23" s="243">
        <v>119150</v>
      </c>
      <c r="Q23" s="243">
        <v>127350</v>
      </c>
      <c r="R23" s="243">
        <v>135600</v>
      </c>
    </row>
    <row r="24" spans="1:18">
      <c r="A24" t="s">
        <v>34</v>
      </c>
      <c r="B24" t="s">
        <v>348</v>
      </c>
      <c r="C24" s="243">
        <v>21150</v>
      </c>
      <c r="D24" s="243">
        <v>24200</v>
      </c>
      <c r="E24" s="243">
        <v>27200</v>
      </c>
      <c r="F24" s="243">
        <v>30200</v>
      </c>
      <c r="G24" s="243">
        <v>32650</v>
      </c>
      <c r="H24" s="243">
        <v>35050</v>
      </c>
      <c r="I24" s="243">
        <v>37450</v>
      </c>
      <c r="J24" s="243">
        <v>39900</v>
      </c>
      <c r="K24" s="243">
        <v>50750</v>
      </c>
      <c r="L24" s="243">
        <v>58000</v>
      </c>
      <c r="M24" s="243">
        <v>65250</v>
      </c>
      <c r="N24" s="243">
        <v>72500</v>
      </c>
      <c r="O24" s="243">
        <v>78300</v>
      </c>
      <c r="P24" s="243">
        <v>84100</v>
      </c>
      <c r="Q24" s="243">
        <v>89900</v>
      </c>
      <c r="R24" s="243">
        <v>95650</v>
      </c>
    </row>
    <row r="25" spans="1:18">
      <c r="A25" t="s">
        <v>108</v>
      </c>
      <c r="B25" t="s">
        <v>351</v>
      </c>
      <c r="C25" s="243">
        <v>19400</v>
      </c>
      <c r="D25" s="243">
        <v>22150</v>
      </c>
      <c r="E25" s="243">
        <v>24900</v>
      </c>
      <c r="F25" s="243">
        <v>27650</v>
      </c>
      <c r="G25" s="243">
        <v>29900</v>
      </c>
      <c r="H25" s="243">
        <v>32100</v>
      </c>
      <c r="I25" s="243">
        <v>34300</v>
      </c>
      <c r="J25" s="243">
        <v>36500</v>
      </c>
      <c r="K25" s="243">
        <v>46450</v>
      </c>
      <c r="L25" s="243">
        <v>53100</v>
      </c>
      <c r="M25" s="243">
        <v>59700</v>
      </c>
      <c r="N25" s="243">
        <v>66350</v>
      </c>
      <c r="O25" s="243">
        <v>71650</v>
      </c>
      <c r="P25" s="243">
        <v>77000</v>
      </c>
      <c r="Q25" s="243">
        <v>82300</v>
      </c>
      <c r="R25" s="243">
        <v>87600</v>
      </c>
    </row>
    <row r="26" spans="1:18">
      <c r="A26" t="s">
        <v>109</v>
      </c>
      <c r="B26" t="s">
        <v>354</v>
      </c>
      <c r="C26" s="243">
        <v>19000</v>
      </c>
      <c r="D26" s="243">
        <v>21700</v>
      </c>
      <c r="E26" s="243">
        <v>24400</v>
      </c>
      <c r="F26" s="243">
        <v>27100</v>
      </c>
      <c r="G26" s="243">
        <v>29300</v>
      </c>
      <c r="H26" s="243">
        <v>31450</v>
      </c>
      <c r="I26" s="243">
        <v>33650</v>
      </c>
      <c r="J26" s="243">
        <v>35800</v>
      </c>
      <c r="K26" s="243">
        <v>45550</v>
      </c>
      <c r="L26" s="243">
        <v>52050</v>
      </c>
      <c r="M26" s="243">
        <v>58550</v>
      </c>
      <c r="N26" s="243">
        <v>65050</v>
      </c>
      <c r="O26" s="243">
        <v>70250</v>
      </c>
      <c r="P26" s="243">
        <v>75450</v>
      </c>
      <c r="Q26" s="243">
        <v>80650</v>
      </c>
      <c r="R26" s="243">
        <v>85850</v>
      </c>
    </row>
    <row r="27" spans="1:18">
      <c r="A27" t="s">
        <v>110</v>
      </c>
      <c r="B27" t="s">
        <v>357</v>
      </c>
      <c r="C27" s="243">
        <v>19000</v>
      </c>
      <c r="D27" s="243">
        <v>21700</v>
      </c>
      <c r="E27" s="243">
        <v>24400</v>
      </c>
      <c r="F27" s="243">
        <v>27100</v>
      </c>
      <c r="G27" s="243">
        <v>29300</v>
      </c>
      <c r="H27" s="243">
        <v>31450</v>
      </c>
      <c r="I27" s="243">
        <v>33650</v>
      </c>
      <c r="J27" s="243">
        <v>35800</v>
      </c>
      <c r="K27" s="243">
        <v>45550</v>
      </c>
      <c r="L27" s="243">
        <v>52050</v>
      </c>
      <c r="M27" s="243">
        <v>58550</v>
      </c>
      <c r="N27" s="243">
        <v>65050</v>
      </c>
      <c r="O27" s="243">
        <v>70250</v>
      </c>
      <c r="P27" s="243">
        <v>75450</v>
      </c>
      <c r="Q27" s="243">
        <v>80650</v>
      </c>
      <c r="R27" s="243">
        <v>85850</v>
      </c>
    </row>
    <row r="28" spans="1:18">
      <c r="A28" t="s">
        <v>111</v>
      </c>
      <c r="B28" t="s">
        <v>360</v>
      </c>
      <c r="C28" s="243">
        <v>19000</v>
      </c>
      <c r="D28" s="243">
        <v>21700</v>
      </c>
      <c r="E28" s="243">
        <v>24400</v>
      </c>
      <c r="F28" s="243">
        <v>27100</v>
      </c>
      <c r="G28" s="243">
        <v>29300</v>
      </c>
      <c r="H28" s="243">
        <v>31450</v>
      </c>
      <c r="I28" s="243">
        <v>33650</v>
      </c>
      <c r="J28" s="243">
        <v>35800</v>
      </c>
      <c r="K28" s="243">
        <v>45550</v>
      </c>
      <c r="L28" s="243">
        <v>52050</v>
      </c>
      <c r="M28" s="243">
        <v>58550</v>
      </c>
      <c r="N28" s="243">
        <v>65050</v>
      </c>
      <c r="O28" s="243">
        <v>70250</v>
      </c>
      <c r="P28" s="243">
        <v>75450</v>
      </c>
      <c r="Q28" s="243">
        <v>80650</v>
      </c>
      <c r="R28" s="243">
        <v>85850</v>
      </c>
    </row>
    <row r="29" spans="1:18">
      <c r="A29" t="s">
        <v>35</v>
      </c>
      <c r="B29" t="s">
        <v>348</v>
      </c>
      <c r="C29" s="243">
        <v>21150</v>
      </c>
      <c r="D29" s="243">
        <v>24200</v>
      </c>
      <c r="E29" s="243">
        <v>27200</v>
      </c>
      <c r="F29" s="243">
        <v>30200</v>
      </c>
      <c r="G29" s="243">
        <v>32650</v>
      </c>
      <c r="H29" s="243">
        <v>35050</v>
      </c>
      <c r="I29" s="243">
        <v>37450</v>
      </c>
      <c r="J29" s="243">
        <v>39900</v>
      </c>
      <c r="K29" s="243">
        <v>50750</v>
      </c>
      <c r="L29" s="243">
        <v>58000</v>
      </c>
      <c r="M29" s="243">
        <v>65250</v>
      </c>
      <c r="N29" s="243">
        <v>72500</v>
      </c>
      <c r="O29" s="243">
        <v>78300</v>
      </c>
      <c r="P29" s="243">
        <v>84100</v>
      </c>
      <c r="Q29" s="243">
        <v>89900</v>
      </c>
      <c r="R29" s="243">
        <v>95650</v>
      </c>
    </row>
    <row r="30" spans="1:18">
      <c r="A30" t="s">
        <v>112</v>
      </c>
      <c r="B30" t="s">
        <v>365</v>
      </c>
      <c r="C30" s="243">
        <v>21650</v>
      </c>
      <c r="D30" s="243">
        <v>24750</v>
      </c>
      <c r="E30" s="243">
        <v>27850</v>
      </c>
      <c r="F30" s="243">
        <v>30900</v>
      </c>
      <c r="G30" s="243">
        <v>33400</v>
      </c>
      <c r="H30" s="243">
        <v>35850</v>
      </c>
      <c r="I30" s="243">
        <v>38350</v>
      </c>
      <c r="J30" s="243">
        <v>40800</v>
      </c>
      <c r="K30" s="243">
        <v>51900</v>
      </c>
      <c r="L30" s="243">
        <v>59350</v>
      </c>
      <c r="M30" s="243">
        <v>66750</v>
      </c>
      <c r="N30" s="243">
        <v>74150</v>
      </c>
      <c r="O30" s="243">
        <v>80100</v>
      </c>
      <c r="P30" s="243">
        <v>86050</v>
      </c>
      <c r="Q30" s="243">
        <v>91950</v>
      </c>
      <c r="R30" s="243">
        <v>97900</v>
      </c>
    </row>
    <row r="31" spans="1:18">
      <c r="A31" t="s">
        <v>26</v>
      </c>
      <c r="B31" t="s">
        <v>319</v>
      </c>
      <c r="C31" s="243">
        <v>28500</v>
      </c>
      <c r="D31" s="243">
        <v>32600</v>
      </c>
      <c r="E31" s="243">
        <v>36650</v>
      </c>
      <c r="F31" s="243">
        <v>40700</v>
      </c>
      <c r="G31" s="243">
        <v>44000</v>
      </c>
      <c r="H31" s="243">
        <v>47250</v>
      </c>
      <c r="I31" s="243">
        <v>50500</v>
      </c>
      <c r="J31" s="243">
        <v>53750</v>
      </c>
      <c r="K31" s="243">
        <v>68400</v>
      </c>
      <c r="L31" s="243">
        <v>78150</v>
      </c>
      <c r="M31" s="243">
        <v>87900</v>
      </c>
      <c r="N31" s="243">
        <v>97700</v>
      </c>
      <c r="O31" s="243">
        <v>105500</v>
      </c>
      <c r="P31" s="243">
        <v>113300</v>
      </c>
      <c r="Q31" s="243">
        <v>121100</v>
      </c>
      <c r="R31" s="243">
        <v>128950</v>
      </c>
    </row>
    <row r="32" spans="1:18">
      <c r="A32" t="s">
        <v>113</v>
      </c>
      <c r="B32" t="s">
        <v>370</v>
      </c>
      <c r="C32" s="243">
        <v>20800</v>
      </c>
      <c r="D32" s="243">
        <v>23750</v>
      </c>
      <c r="E32" s="243">
        <v>26700</v>
      </c>
      <c r="F32" s="243">
        <v>29650</v>
      </c>
      <c r="G32" s="243">
        <v>32050</v>
      </c>
      <c r="H32" s="243">
        <v>34400</v>
      </c>
      <c r="I32" s="243">
        <v>36800</v>
      </c>
      <c r="J32" s="243">
        <v>39150</v>
      </c>
      <c r="K32" s="243">
        <v>49800</v>
      </c>
      <c r="L32" s="243">
        <v>56950</v>
      </c>
      <c r="M32" s="243">
        <v>64050</v>
      </c>
      <c r="N32" s="243">
        <v>71150</v>
      </c>
      <c r="O32" s="243">
        <v>76850</v>
      </c>
      <c r="P32" s="243">
        <v>82550</v>
      </c>
      <c r="Q32" s="243">
        <v>88250</v>
      </c>
      <c r="R32" s="243">
        <v>93950</v>
      </c>
    </row>
    <row r="33" spans="1:18">
      <c r="A33" t="s">
        <v>12</v>
      </c>
      <c r="B33" t="s">
        <v>373</v>
      </c>
      <c r="C33" s="243">
        <v>19650</v>
      </c>
      <c r="D33" s="243">
        <v>22450</v>
      </c>
      <c r="E33" s="243">
        <v>25250</v>
      </c>
      <c r="F33" s="243">
        <v>28050</v>
      </c>
      <c r="G33" s="243">
        <v>30300</v>
      </c>
      <c r="H33" s="243">
        <v>32550</v>
      </c>
      <c r="I33" s="243">
        <v>34800</v>
      </c>
      <c r="J33" s="243">
        <v>37050</v>
      </c>
      <c r="K33" s="243">
        <v>47100</v>
      </c>
      <c r="L33" s="243">
        <v>53850</v>
      </c>
      <c r="M33" s="243">
        <v>60600</v>
      </c>
      <c r="N33" s="243">
        <v>67300</v>
      </c>
      <c r="O33" s="243">
        <v>72700</v>
      </c>
      <c r="P33" s="243">
        <v>78100</v>
      </c>
      <c r="Q33" s="243">
        <v>83500</v>
      </c>
      <c r="R33" s="243">
        <v>88850</v>
      </c>
    </row>
    <row r="34" spans="1:18">
      <c r="A34" t="s">
        <v>33</v>
      </c>
      <c r="B34" t="s">
        <v>376</v>
      </c>
      <c r="C34" s="243">
        <v>19000</v>
      </c>
      <c r="D34" s="243">
        <v>21700</v>
      </c>
      <c r="E34" s="243">
        <v>24400</v>
      </c>
      <c r="F34" s="243">
        <v>27100</v>
      </c>
      <c r="G34" s="243">
        <v>29300</v>
      </c>
      <c r="H34" s="243">
        <v>31450</v>
      </c>
      <c r="I34" s="243">
        <v>33650</v>
      </c>
      <c r="J34" s="243">
        <v>35800</v>
      </c>
      <c r="K34" s="243">
        <v>45550</v>
      </c>
      <c r="L34" s="243">
        <v>52050</v>
      </c>
      <c r="M34" s="243">
        <v>58550</v>
      </c>
      <c r="N34" s="243">
        <v>65050</v>
      </c>
      <c r="O34" s="243">
        <v>70250</v>
      </c>
      <c r="P34" s="243">
        <v>75450</v>
      </c>
      <c r="Q34" s="243">
        <v>80650</v>
      </c>
      <c r="R34" s="243">
        <v>85850</v>
      </c>
    </row>
    <row r="35" spans="1:18">
      <c r="A35" t="s">
        <v>114</v>
      </c>
      <c r="B35" t="s">
        <v>379</v>
      </c>
      <c r="C35" s="243">
        <v>19000</v>
      </c>
      <c r="D35" s="243">
        <v>21700</v>
      </c>
      <c r="E35" s="243">
        <v>24400</v>
      </c>
      <c r="F35" s="243">
        <v>27100</v>
      </c>
      <c r="G35" s="243">
        <v>29300</v>
      </c>
      <c r="H35" s="243">
        <v>31450</v>
      </c>
      <c r="I35" s="243">
        <v>33650</v>
      </c>
      <c r="J35" s="243">
        <v>35800</v>
      </c>
      <c r="K35" s="243">
        <v>45550</v>
      </c>
      <c r="L35" s="243">
        <v>52050</v>
      </c>
      <c r="M35" s="243">
        <v>58550</v>
      </c>
      <c r="N35" s="243">
        <v>65050</v>
      </c>
      <c r="O35" s="243">
        <v>70250</v>
      </c>
      <c r="P35" s="243">
        <v>75450</v>
      </c>
      <c r="Q35" s="243">
        <v>80650</v>
      </c>
      <c r="R35" s="243">
        <v>85850</v>
      </c>
    </row>
    <row r="36" spans="1:18">
      <c r="A36" t="s">
        <v>22</v>
      </c>
      <c r="B36" t="s">
        <v>304</v>
      </c>
      <c r="C36" s="243">
        <v>22900</v>
      </c>
      <c r="D36" s="243">
        <v>26150</v>
      </c>
      <c r="E36" s="243">
        <v>29400</v>
      </c>
      <c r="F36" s="243">
        <v>32650</v>
      </c>
      <c r="G36" s="243">
        <v>35300</v>
      </c>
      <c r="H36" s="243">
        <v>37900</v>
      </c>
      <c r="I36" s="243">
        <v>40500</v>
      </c>
      <c r="J36" s="243">
        <v>43100</v>
      </c>
      <c r="K36" s="243">
        <v>54850</v>
      </c>
      <c r="L36" s="243">
        <v>62700</v>
      </c>
      <c r="M36" s="243">
        <v>70500</v>
      </c>
      <c r="N36" s="243">
        <v>78350</v>
      </c>
      <c r="O36" s="243">
        <v>84650</v>
      </c>
      <c r="P36" s="243">
        <v>90900</v>
      </c>
      <c r="Q36" s="243">
        <v>97150</v>
      </c>
      <c r="R36" s="243">
        <v>103450</v>
      </c>
    </row>
    <row r="37" spans="1:18">
      <c r="A37" t="s">
        <v>115</v>
      </c>
      <c r="B37" t="s">
        <v>384</v>
      </c>
      <c r="C37" s="243">
        <v>19000</v>
      </c>
      <c r="D37" s="243">
        <v>21700</v>
      </c>
      <c r="E37" s="243">
        <v>24400</v>
      </c>
      <c r="F37" s="243">
        <v>27100</v>
      </c>
      <c r="G37" s="243">
        <v>29300</v>
      </c>
      <c r="H37" s="243">
        <v>31450</v>
      </c>
      <c r="I37" s="243">
        <v>33650</v>
      </c>
      <c r="J37" s="243">
        <v>35800</v>
      </c>
      <c r="K37" s="243">
        <v>45550</v>
      </c>
      <c r="L37" s="243">
        <v>52050</v>
      </c>
      <c r="M37" s="243">
        <v>58550</v>
      </c>
      <c r="N37" s="243">
        <v>65050</v>
      </c>
      <c r="O37" s="243">
        <v>70250</v>
      </c>
      <c r="P37" s="243">
        <v>75450</v>
      </c>
      <c r="Q37" s="243">
        <v>80650</v>
      </c>
      <c r="R37" s="243">
        <v>85850</v>
      </c>
    </row>
    <row r="38" spans="1:18">
      <c r="A38" t="s">
        <v>116</v>
      </c>
      <c r="B38" t="s">
        <v>387</v>
      </c>
      <c r="C38" s="243">
        <v>19000</v>
      </c>
      <c r="D38" s="243">
        <v>21700</v>
      </c>
      <c r="E38" s="243">
        <v>24400</v>
      </c>
      <c r="F38" s="243">
        <v>27100</v>
      </c>
      <c r="G38" s="243">
        <v>29300</v>
      </c>
      <c r="H38" s="243">
        <v>31450</v>
      </c>
      <c r="I38" s="243">
        <v>33650</v>
      </c>
      <c r="J38" s="243">
        <v>35800</v>
      </c>
      <c r="K38" s="243">
        <v>45550</v>
      </c>
      <c r="L38" s="243">
        <v>52050</v>
      </c>
      <c r="M38" s="243">
        <v>58550</v>
      </c>
      <c r="N38" s="243">
        <v>65050</v>
      </c>
      <c r="O38" s="243">
        <v>70250</v>
      </c>
      <c r="P38" s="243">
        <v>75450</v>
      </c>
      <c r="Q38" s="243">
        <v>80650</v>
      </c>
      <c r="R38" s="243">
        <v>85850</v>
      </c>
    </row>
    <row r="39" spans="1:18">
      <c r="A39" t="s">
        <v>52</v>
      </c>
      <c r="B39" t="s">
        <v>390</v>
      </c>
      <c r="C39" s="243">
        <v>25050</v>
      </c>
      <c r="D39" s="243">
        <v>28600</v>
      </c>
      <c r="E39" s="243">
        <v>32200</v>
      </c>
      <c r="F39" s="243">
        <v>35750</v>
      </c>
      <c r="G39" s="243">
        <v>38650</v>
      </c>
      <c r="H39" s="243">
        <v>41500</v>
      </c>
      <c r="I39" s="243">
        <v>44350</v>
      </c>
      <c r="J39" s="243">
        <v>47200</v>
      </c>
      <c r="K39" s="243">
        <v>60050</v>
      </c>
      <c r="L39" s="243">
        <v>68650</v>
      </c>
      <c r="M39" s="243">
        <v>77200</v>
      </c>
      <c r="N39" s="243">
        <v>85800</v>
      </c>
      <c r="O39" s="243">
        <v>92650</v>
      </c>
      <c r="P39" s="243">
        <v>99550</v>
      </c>
      <c r="Q39" s="243">
        <v>106400</v>
      </c>
      <c r="R39" s="243">
        <v>113250</v>
      </c>
    </row>
    <row r="40" spans="1:18">
      <c r="A40" t="s">
        <v>117</v>
      </c>
      <c r="B40" t="s">
        <v>393</v>
      </c>
      <c r="C40" s="243">
        <v>19000</v>
      </c>
      <c r="D40" s="243">
        <v>21700</v>
      </c>
      <c r="E40" s="243">
        <v>24400</v>
      </c>
      <c r="F40" s="243">
        <v>27100</v>
      </c>
      <c r="G40" s="243">
        <v>29300</v>
      </c>
      <c r="H40" s="243">
        <v>31450</v>
      </c>
      <c r="I40" s="243">
        <v>33650</v>
      </c>
      <c r="J40" s="243">
        <v>35800</v>
      </c>
      <c r="K40" s="243">
        <v>45550</v>
      </c>
      <c r="L40" s="243">
        <v>52050</v>
      </c>
      <c r="M40" s="243">
        <v>58550</v>
      </c>
      <c r="N40" s="243">
        <v>65050</v>
      </c>
      <c r="O40" s="243">
        <v>70250</v>
      </c>
      <c r="P40" s="243">
        <v>75450</v>
      </c>
      <c r="Q40" s="243">
        <v>80650</v>
      </c>
      <c r="R40" s="243">
        <v>85850</v>
      </c>
    </row>
    <row r="41" spans="1:18">
      <c r="A41" t="s">
        <v>118</v>
      </c>
      <c r="B41" t="s">
        <v>396</v>
      </c>
      <c r="C41" s="243">
        <v>19900</v>
      </c>
      <c r="D41" s="243">
        <v>22750</v>
      </c>
      <c r="E41" s="243">
        <v>25600</v>
      </c>
      <c r="F41" s="243">
        <v>28400</v>
      </c>
      <c r="G41" s="243">
        <v>30700</v>
      </c>
      <c r="H41" s="243">
        <v>32950</v>
      </c>
      <c r="I41" s="243">
        <v>35250</v>
      </c>
      <c r="J41" s="243">
        <v>37500</v>
      </c>
      <c r="K41" s="243">
        <v>47700</v>
      </c>
      <c r="L41" s="243">
        <v>54550</v>
      </c>
      <c r="M41" s="243">
        <v>61350</v>
      </c>
      <c r="N41" s="243">
        <v>68150</v>
      </c>
      <c r="O41" s="243">
        <v>73600</v>
      </c>
      <c r="P41" s="243">
        <v>79050</v>
      </c>
      <c r="Q41" s="243">
        <v>84500</v>
      </c>
      <c r="R41" s="243">
        <v>89950</v>
      </c>
    </row>
    <row r="42" spans="1:18">
      <c r="A42" t="s">
        <v>93</v>
      </c>
      <c r="B42" t="s">
        <v>300</v>
      </c>
      <c r="C42" s="243">
        <v>20550</v>
      </c>
      <c r="D42" s="243">
        <v>23500</v>
      </c>
      <c r="E42" s="243">
        <v>26450</v>
      </c>
      <c r="F42" s="243">
        <v>29350</v>
      </c>
      <c r="G42" s="243">
        <v>31700</v>
      </c>
      <c r="H42" s="243">
        <v>34050</v>
      </c>
      <c r="I42" s="243">
        <v>36400</v>
      </c>
      <c r="J42" s="243">
        <v>38750</v>
      </c>
      <c r="K42" s="243">
        <v>49300</v>
      </c>
      <c r="L42" s="243">
        <v>56350</v>
      </c>
      <c r="M42" s="243">
        <v>63400</v>
      </c>
      <c r="N42" s="243">
        <v>70450</v>
      </c>
      <c r="O42" s="243">
        <v>76100</v>
      </c>
      <c r="P42" s="243">
        <v>81700</v>
      </c>
      <c r="Q42" s="243">
        <v>87350</v>
      </c>
      <c r="R42" s="243">
        <v>93000</v>
      </c>
    </row>
    <row r="43" spans="1:18">
      <c r="A43" t="s">
        <v>119</v>
      </c>
      <c r="B43" t="s">
        <v>401</v>
      </c>
      <c r="C43" s="243">
        <v>19000</v>
      </c>
      <c r="D43" s="243">
        <v>21700</v>
      </c>
      <c r="E43" s="243">
        <v>24400</v>
      </c>
      <c r="F43" s="243">
        <v>27100</v>
      </c>
      <c r="G43" s="243">
        <v>29300</v>
      </c>
      <c r="H43" s="243">
        <v>31450</v>
      </c>
      <c r="I43" s="243">
        <v>33650</v>
      </c>
      <c r="J43" s="243">
        <v>35800</v>
      </c>
      <c r="K43" s="243">
        <v>45550</v>
      </c>
      <c r="L43" s="243">
        <v>52050</v>
      </c>
      <c r="M43" s="243">
        <v>58550</v>
      </c>
      <c r="N43" s="243">
        <v>65050</v>
      </c>
      <c r="O43" s="243">
        <v>70250</v>
      </c>
      <c r="P43" s="243">
        <v>75450</v>
      </c>
      <c r="Q43" s="243">
        <v>80650</v>
      </c>
      <c r="R43" s="243">
        <v>85850</v>
      </c>
    </row>
    <row r="44" spans="1:18">
      <c r="A44" t="s">
        <v>120</v>
      </c>
      <c r="B44" t="s">
        <v>404</v>
      </c>
      <c r="C44" s="243">
        <v>21850</v>
      </c>
      <c r="D44" s="243">
        <v>24950</v>
      </c>
      <c r="E44" s="243">
        <v>28050</v>
      </c>
      <c r="F44" s="243">
        <v>31150</v>
      </c>
      <c r="G44" s="243">
        <v>33650</v>
      </c>
      <c r="H44" s="243">
        <v>36150</v>
      </c>
      <c r="I44" s="243">
        <v>38650</v>
      </c>
      <c r="J44" s="243">
        <v>41150</v>
      </c>
      <c r="K44" s="243">
        <v>52350</v>
      </c>
      <c r="L44" s="243">
        <v>59800</v>
      </c>
      <c r="M44" s="243">
        <v>67300</v>
      </c>
      <c r="N44" s="243">
        <v>74750</v>
      </c>
      <c r="O44" s="243">
        <v>80750</v>
      </c>
      <c r="P44" s="243">
        <v>86700</v>
      </c>
      <c r="Q44" s="243">
        <v>92700</v>
      </c>
      <c r="R44" s="243">
        <v>98700</v>
      </c>
    </row>
    <row r="45" spans="1:18">
      <c r="A45" t="s">
        <v>121</v>
      </c>
      <c r="B45" t="s">
        <v>407</v>
      </c>
      <c r="C45" s="243">
        <v>19000</v>
      </c>
      <c r="D45" s="243">
        <v>21700</v>
      </c>
      <c r="E45" s="243">
        <v>24400</v>
      </c>
      <c r="F45" s="243">
        <v>27100</v>
      </c>
      <c r="G45" s="243">
        <v>29300</v>
      </c>
      <c r="H45" s="243">
        <v>31450</v>
      </c>
      <c r="I45" s="243">
        <v>33650</v>
      </c>
      <c r="J45" s="243">
        <v>35800</v>
      </c>
      <c r="K45" s="243">
        <v>45550</v>
      </c>
      <c r="L45" s="243">
        <v>52050</v>
      </c>
      <c r="M45" s="243">
        <v>58550</v>
      </c>
      <c r="N45" s="243">
        <v>65050</v>
      </c>
      <c r="O45" s="243">
        <v>70250</v>
      </c>
      <c r="P45" s="243">
        <v>75450</v>
      </c>
      <c r="Q45" s="243">
        <v>80650</v>
      </c>
      <c r="R45" s="243">
        <v>85850</v>
      </c>
    </row>
    <row r="46" spans="1:18">
      <c r="A46" t="s">
        <v>40</v>
      </c>
      <c r="B46" t="s">
        <v>410</v>
      </c>
      <c r="C46" s="243">
        <v>25700</v>
      </c>
      <c r="D46" s="243">
        <v>29400</v>
      </c>
      <c r="E46" s="243">
        <v>33050</v>
      </c>
      <c r="F46" s="243">
        <v>36700</v>
      </c>
      <c r="G46" s="243">
        <v>39650</v>
      </c>
      <c r="H46" s="243">
        <v>42600</v>
      </c>
      <c r="I46" s="243">
        <v>45550</v>
      </c>
      <c r="J46" s="243">
        <v>48450</v>
      </c>
      <c r="K46" s="243">
        <v>61650</v>
      </c>
      <c r="L46" s="243">
        <v>70450</v>
      </c>
      <c r="M46" s="243">
        <v>79250</v>
      </c>
      <c r="N46" s="243">
        <v>88100</v>
      </c>
      <c r="O46" s="243">
        <v>95150</v>
      </c>
      <c r="P46" s="243">
        <v>102150</v>
      </c>
      <c r="Q46" s="243">
        <v>109200</v>
      </c>
      <c r="R46" s="243">
        <v>116250</v>
      </c>
    </row>
    <row r="47" spans="1:18">
      <c r="A47" t="s">
        <v>122</v>
      </c>
      <c r="B47" t="s">
        <v>413</v>
      </c>
      <c r="C47" s="243">
        <v>19000</v>
      </c>
      <c r="D47" s="243">
        <v>21700</v>
      </c>
      <c r="E47" s="243">
        <v>24400</v>
      </c>
      <c r="F47" s="243">
        <v>27100</v>
      </c>
      <c r="G47" s="243">
        <v>29300</v>
      </c>
      <c r="H47" s="243">
        <v>31450</v>
      </c>
      <c r="I47" s="243">
        <v>33650</v>
      </c>
      <c r="J47" s="243">
        <v>35800</v>
      </c>
      <c r="K47" s="243">
        <v>45550</v>
      </c>
      <c r="L47" s="243">
        <v>52050</v>
      </c>
      <c r="M47" s="243">
        <v>58550</v>
      </c>
      <c r="N47" s="243">
        <v>65050</v>
      </c>
      <c r="O47" s="243">
        <v>70250</v>
      </c>
      <c r="P47" s="243">
        <v>75450</v>
      </c>
      <c r="Q47" s="243">
        <v>80650</v>
      </c>
      <c r="R47" s="243">
        <v>85850</v>
      </c>
    </row>
    <row r="48" spans="1:18">
      <c r="A48" t="s">
        <v>123</v>
      </c>
      <c r="B48" t="s">
        <v>416</v>
      </c>
      <c r="C48" s="243">
        <v>20050</v>
      </c>
      <c r="D48" s="243">
        <v>22900</v>
      </c>
      <c r="E48" s="243">
        <v>25750</v>
      </c>
      <c r="F48" s="243">
        <v>28600</v>
      </c>
      <c r="G48" s="243">
        <v>30900</v>
      </c>
      <c r="H48" s="243">
        <v>33200</v>
      </c>
      <c r="I48" s="243">
        <v>35500</v>
      </c>
      <c r="J48" s="243">
        <v>37800</v>
      </c>
      <c r="K48" s="243">
        <v>48050</v>
      </c>
      <c r="L48" s="243">
        <v>54900</v>
      </c>
      <c r="M48" s="243">
        <v>61800</v>
      </c>
      <c r="N48" s="243">
        <v>68650</v>
      </c>
      <c r="O48" s="243">
        <v>74150</v>
      </c>
      <c r="P48" s="243">
        <v>79600</v>
      </c>
      <c r="Q48" s="243">
        <v>85100</v>
      </c>
      <c r="R48" s="243">
        <v>90600</v>
      </c>
    </row>
    <row r="49" spans="1:18">
      <c r="A49" t="s">
        <v>80</v>
      </c>
      <c r="B49" t="s">
        <v>316</v>
      </c>
      <c r="C49" s="243">
        <v>22250</v>
      </c>
      <c r="D49" s="243">
        <v>25400</v>
      </c>
      <c r="E49" s="243">
        <v>28600</v>
      </c>
      <c r="F49" s="243">
        <v>31750</v>
      </c>
      <c r="G49" s="243">
        <v>34300</v>
      </c>
      <c r="H49" s="243">
        <v>36850</v>
      </c>
      <c r="I49" s="243">
        <v>39400</v>
      </c>
      <c r="J49" s="243">
        <v>41950</v>
      </c>
      <c r="K49" s="243">
        <v>53350</v>
      </c>
      <c r="L49" s="243">
        <v>60950</v>
      </c>
      <c r="M49" s="243">
        <v>68600</v>
      </c>
      <c r="N49" s="243">
        <v>76200</v>
      </c>
      <c r="O49" s="243">
        <v>82300</v>
      </c>
      <c r="P49" s="243">
        <v>88400</v>
      </c>
      <c r="Q49" s="243">
        <v>94500</v>
      </c>
      <c r="R49" s="243">
        <v>100600</v>
      </c>
    </row>
    <row r="50" spans="1:18">
      <c r="A50" t="s">
        <v>124</v>
      </c>
      <c r="B50" t="s">
        <v>421</v>
      </c>
      <c r="C50" s="243">
        <v>19000</v>
      </c>
      <c r="D50" s="243">
        <v>21700</v>
      </c>
      <c r="E50" s="243">
        <v>24400</v>
      </c>
      <c r="F50" s="243">
        <v>27100</v>
      </c>
      <c r="G50" s="243">
        <v>29300</v>
      </c>
      <c r="H50" s="243">
        <v>31450</v>
      </c>
      <c r="I50" s="243">
        <v>33650</v>
      </c>
      <c r="J50" s="243">
        <v>35800</v>
      </c>
      <c r="K50" s="243">
        <v>45550</v>
      </c>
      <c r="L50" s="243">
        <v>52050</v>
      </c>
      <c r="M50" s="243">
        <v>58550</v>
      </c>
      <c r="N50" s="243">
        <v>65050</v>
      </c>
      <c r="O50" s="243">
        <v>70250</v>
      </c>
      <c r="P50" s="243">
        <v>75450</v>
      </c>
      <c r="Q50" s="243">
        <v>80650</v>
      </c>
      <c r="R50" s="243">
        <v>85850</v>
      </c>
    </row>
    <row r="51" spans="1:18">
      <c r="A51" t="s">
        <v>125</v>
      </c>
      <c r="B51" t="s">
        <v>424</v>
      </c>
      <c r="C51" s="243">
        <v>23500</v>
      </c>
      <c r="D51" s="243">
        <v>26850</v>
      </c>
      <c r="E51" s="243">
        <v>30200</v>
      </c>
      <c r="F51" s="243">
        <v>33550</v>
      </c>
      <c r="G51" s="243">
        <v>36250</v>
      </c>
      <c r="H51" s="243">
        <v>38950</v>
      </c>
      <c r="I51" s="243">
        <v>41650</v>
      </c>
      <c r="J51" s="243">
        <v>44300</v>
      </c>
      <c r="K51" s="243">
        <v>56350</v>
      </c>
      <c r="L51" s="243">
        <v>64400</v>
      </c>
      <c r="M51" s="243">
        <v>72450</v>
      </c>
      <c r="N51" s="243">
        <v>80500</v>
      </c>
      <c r="O51" s="243">
        <v>86950</v>
      </c>
      <c r="P51" s="243">
        <v>93400</v>
      </c>
      <c r="Q51" s="243">
        <v>99850</v>
      </c>
      <c r="R51" s="243">
        <v>106300</v>
      </c>
    </row>
    <row r="52" spans="1:18">
      <c r="A52" t="s">
        <v>126</v>
      </c>
      <c r="B52" t="s">
        <v>427</v>
      </c>
      <c r="C52" s="243">
        <v>21600</v>
      </c>
      <c r="D52" s="243">
        <v>24650</v>
      </c>
      <c r="E52" s="243">
        <v>27750</v>
      </c>
      <c r="F52" s="243">
        <v>30800</v>
      </c>
      <c r="G52" s="243">
        <v>33300</v>
      </c>
      <c r="H52" s="243">
        <v>35750</v>
      </c>
      <c r="I52" s="243">
        <v>38200</v>
      </c>
      <c r="J52" s="243">
        <v>40700</v>
      </c>
      <c r="K52" s="243">
        <v>51750</v>
      </c>
      <c r="L52" s="243">
        <v>59150</v>
      </c>
      <c r="M52" s="243">
        <v>66550</v>
      </c>
      <c r="N52" s="243">
        <v>73900</v>
      </c>
      <c r="O52" s="243">
        <v>79850</v>
      </c>
      <c r="P52" s="243">
        <v>85750</v>
      </c>
      <c r="Q52" s="243">
        <v>91650</v>
      </c>
      <c r="R52" s="243">
        <v>97550</v>
      </c>
    </row>
    <row r="53" spans="1:18">
      <c r="A53" t="s">
        <v>61</v>
      </c>
      <c r="B53" t="s">
        <v>328</v>
      </c>
      <c r="C53" s="243">
        <v>20650</v>
      </c>
      <c r="D53" s="243">
        <v>23600</v>
      </c>
      <c r="E53" s="243">
        <v>26550</v>
      </c>
      <c r="F53" s="243">
        <v>29500</v>
      </c>
      <c r="G53" s="243">
        <v>31900</v>
      </c>
      <c r="H53" s="243">
        <v>34250</v>
      </c>
      <c r="I53" s="243">
        <v>36600</v>
      </c>
      <c r="J53" s="243">
        <v>38950</v>
      </c>
      <c r="K53" s="243">
        <v>49550</v>
      </c>
      <c r="L53" s="243">
        <v>56650</v>
      </c>
      <c r="M53" s="243">
        <v>63700</v>
      </c>
      <c r="N53" s="243">
        <v>70800</v>
      </c>
      <c r="O53" s="243">
        <v>76450</v>
      </c>
      <c r="P53" s="243">
        <v>82150</v>
      </c>
      <c r="Q53" s="243">
        <v>87800</v>
      </c>
      <c r="R53" s="243">
        <v>93450</v>
      </c>
    </row>
    <row r="54" spans="1:18">
      <c r="A54" t="s">
        <v>127</v>
      </c>
      <c r="B54" t="s">
        <v>432</v>
      </c>
      <c r="C54" s="243">
        <v>19000</v>
      </c>
      <c r="D54" s="243">
        <v>21700</v>
      </c>
      <c r="E54" s="243">
        <v>24400</v>
      </c>
      <c r="F54" s="243">
        <v>27100</v>
      </c>
      <c r="G54" s="243">
        <v>29300</v>
      </c>
      <c r="H54" s="243">
        <v>31450</v>
      </c>
      <c r="I54" s="243">
        <v>33650</v>
      </c>
      <c r="J54" s="243">
        <v>35800</v>
      </c>
      <c r="K54" s="243">
        <v>45550</v>
      </c>
      <c r="L54" s="243">
        <v>52050</v>
      </c>
      <c r="M54" s="243">
        <v>58550</v>
      </c>
      <c r="N54" s="243">
        <v>65050</v>
      </c>
      <c r="O54" s="243">
        <v>70250</v>
      </c>
      <c r="P54" s="243">
        <v>75450</v>
      </c>
      <c r="Q54" s="243">
        <v>80650</v>
      </c>
      <c r="R54" s="243">
        <v>85850</v>
      </c>
    </row>
    <row r="55" spans="1:18">
      <c r="A55" t="s">
        <v>128</v>
      </c>
      <c r="B55" t="s">
        <v>435</v>
      </c>
      <c r="C55" s="243">
        <v>23100</v>
      </c>
      <c r="D55" s="243">
        <v>26400</v>
      </c>
      <c r="E55" s="243">
        <v>29700</v>
      </c>
      <c r="F55" s="243">
        <v>32950</v>
      </c>
      <c r="G55" s="243">
        <v>35600</v>
      </c>
      <c r="H55" s="243">
        <v>38250</v>
      </c>
      <c r="I55" s="243">
        <v>40900</v>
      </c>
      <c r="J55" s="243">
        <v>43500</v>
      </c>
      <c r="K55" s="243">
        <v>55350</v>
      </c>
      <c r="L55" s="243">
        <v>63250</v>
      </c>
      <c r="M55" s="243">
        <v>71150</v>
      </c>
      <c r="N55" s="243">
        <v>79100</v>
      </c>
      <c r="O55" s="243">
        <v>85400</v>
      </c>
      <c r="P55" s="243">
        <v>91750</v>
      </c>
      <c r="Q55" s="243">
        <v>98050</v>
      </c>
      <c r="R55" s="243">
        <v>104400</v>
      </c>
    </row>
    <row r="56" spans="1:18">
      <c r="A56" t="s">
        <v>129</v>
      </c>
      <c r="B56" t="s">
        <v>438</v>
      </c>
      <c r="C56" s="243">
        <v>21500</v>
      </c>
      <c r="D56" s="243">
        <v>24600</v>
      </c>
      <c r="E56" s="243">
        <v>27650</v>
      </c>
      <c r="F56" s="243">
        <v>30700</v>
      </c>
      <c r="G56" s="243">
        <v>33200</v>
      </c>
      <c r="H56" s="243">
        <v>35650</v>
      </c>
      <c r="I56" s="243">
        <v>38100</v>
      </c>
      <c r="J56" s="243">
        <v>40550</v>
      </c>
      <c r="K56" s="243">
        <v>51600</v>
      </c>
      <c r="L56" s="243">
        <v>58950</v>
      </c>
      <c r="M56" s="243">
        <v>66300</v>
      </c>
      <c r="N56" s="243">
        <v>73700</v>
      </c>
      <c r="O56" s="243">
        <v>79550</v>
      </c>
      <c r="P56" s="243">
        <v>85450</v>
      </c>
      <c r="Q56" s="243">
        <v>91350</v>
      </c>
      <c r="R56" s="243">
        <v>97250</v>
      </c>
    </row>
    <row r="57" spans="1:18">
      <c r="A57" t="s">
        <v>69</v>
      </c>
      <c r="B57" t="s">
        <v>441</v>
      </c>
      <c r="C57" s="243">
        <v>20500</v>
      </c>
      <c r="D57" s="243">
        <v>23400</v>
      </c>
      <c r="E57" s="243">
        <v>26350</v>
      </c>
      <c r="F57" s="243">
        <v>29250</v>
      </c>
      <c r="G57" s="243">
        <v>31600</v>
      </c>
      <c r="H57" s="243">
        <v>33950</v>
      </c>
      <c r="I57" s="243">
        <v>36300</v>
      </c>
      <c r="J57" s="243">
        <v>38650</v>
      </c>
      <c r="K57" s="243">
        <v>49150</v>
      </c>
      <c r="L57" s="243">
        <v>56150</v>
      </c>
      <c r="M57" s="243">
        <v>63200</v>
      </c>
      <c r="N57" s="243">
        <v>70200</v>
      </c>
      <c r="O57" s="243">
        <v>75800</v>
      </c>
      <c r="P57" s="243">
        <v>81450</v>
      </c>
      <c r="Q57" s="243">
        <v>87050</v>
      </c>
      <c r="R57" s="243">
        <v>92650</v>
      </c>
    </row>
    <row r="58" spans="1:18">
      <c r="A58" t="s">
        <v>130</v>
      </c>
      <c r="B58" t="s">
        <v>444</v>
      </c>
      <c r="C58" s="243">
        <v>19000</v>
      </c>
      <c r="D58" s="243">
        <v>21700</v>
      </c>
      <c r="E58" s="243">
        <v>24400</v>
      </c>
      <c r="F58" s="243">
        <v>27100</v>
      </c>
      <c r="G58" s="243">
        <v>29300</v>
      </c>
      <c r="H58" s="243">
        <v>31450</v>
      </c>
      <c r="I58" s="243">
        <v>33650</v>
      </c>
      <c r="J58" s="243">
        <v>35800</v>
      </c>
      <c r="K58" s="243">
        <v>45550</v>
      </c>
      <c r="L58" s="243">
        <v>52050</v>
      </c>
      <c r="M58" s="243">
        <v>58550</v>
      </c>
      <c r="N58" s="243">
        <v>65050</v>
      </c>
      <c r="O58" s="243">
        <v>70250</v>
      </c>
      <c r="P58" s="243">
        <v>75450</v>
      </c>
      <c r="Q58" s="243">
        <v>80650</v>
      </c>
      <c r="R58" s="243">
        <v>85850</v>
      </c>
    </row>
    <row r="59" spans="1:18">
      <c r="A59" t="s">
        <v>131</v>
      </c>
      <c r="B59" t="s">
        <v>447</v>
      </c>
      <c r="C59" s="243">
        <v>19000</v>
      </c>
      <c r="D59" s="243">
        <v>21700</v>
      </c>
      <c r="E59" s="243">
        <v>24400</v>
      </c>
      <c r="F59" s="243">
        <v>27100</v>
      </c>
      <c r="G59" s="243">
        <v>29300</v>
      </c>
      <c r="H59" s="243">
        <v>31450</v>
      </c>
      <c r="I59" s="243">
        <v>33650</v>
      </c>
      <c r="J59" s="243">
        <v>35800</v>
      </c>
      <c r="K59" s="243">
        <v>45550</v>
      </c>
      <c r="L59" s="243">
        <v>52050</v>
      </c>
      <c r="M59" s="243">
        <v>58550</v>
      </c>
      <c r="N59" s="243">
        <v>65050</v>
      </c>
      <c r="O59" s="243">
        <v>70250</v>
      </c>
      <c r="P59" s="243">
        <v>75450</v>
      </c>
      <c r="Q59" s="243">
        <v>80650</v>
      </c>
      <c r="R59" s="243">
        <v>85850</v>
      </c>
    </row>
    <row r="60" spans="1:18">
      <c r="A60" t="s">
        <v>41</v>
      </c>
      <c r="B60" t="s">
        <v>410</v>
      </c>
      <c r="C60" s="243">
        <v>25700</v>
      </c>
      <c r="D60" s="243">
        <v>29400</v>
      </c>
      <c r="E60" s="243">
        <v>33050</v>
      </c>
      <c r="F60" s="243">
        <v>36700</v>
      </c>
      <c r="G60" s="243">
        <v>39650</v>
      </c>
      <c r="H60" s="243">
        <v>42600</v>
      </c>
      <c r="I60" s="243">
        <v>45550</v>
      </c>
      <c r="J60" s="243">
        <v>48450</v>
      </c>
      <c r="K60" s="243">
        <v>61650</v>
      </c>
      <c r="L60" s="243">
        <v>70450</v>
      </c>
      <c r="M60" s="243">
        <v>79250</v>
      </c>
      <c r="N60" s="243">
        <v>88100</v>
      </c>
      <c r="O60" s="243">
        <v>95150</v>
      </c>
      <c r="P60" s="243">
        <v>102150</v>
      </c>
      <c r="Q60" s="243">
        <v>109200</v>
      </c>
      <c r="R60" s="243">
        <v>116250</v>
      </c>
    </row>
    <row r="61" spans="1:18">
      <c r="A61" t="s">
        <v>132</v>
      </c>
      <c r="B61" t="s">
        <v>452</v>
      </c>
      <c r="C61" s="243">
        <v>19000</v>
      </c>
      <c r="D61" s="243">
        <v>21700</v>
      </c>
      <c r="E61" s="243">
        <v>24400</v>
      </c>
      <c r="F61" s="243">
        <v>27100</v>
      </c>
      <c r="G61" s="243">
        <v>29300</v>
      </c>
      <c r="H61" s="243">
        <v>31450</v>
      </c>
      <c r="I61" s="243">
        <v>33650</v>
      </c>
      <c r="J61" s="243">
        <v>35800</v>
      </c>
      <c r="K61" s="243">
        <v>45550</v>
      </c>
      <c r="L61" s="243">
        <v>52050</v>
      </c>
      <c r="M61" s="243">
        <v>58550</v>
      </c>
      <c r="N61" s="243">
        <v>65050</v>
      </c>
      <c r="O61" s="243">
        <v>70250</v>
      </c>
      <c r="P61" s="243">
        <v>75450</v>
      </c>
      <c r="Q61" s="243">
        <v>80650</v>
      </c>
      <c r="R61" s="243">
        <v>85850</v>
      </c>
    </row>
    <row r="62" spans="1:18">
      <c r="A62" t="s">
        <v>134</v>
      </c>
      <c r="B62" t="s">
        <v>455</v>
      </c>
      <c r="C62" s="243">
        <v>19000</v>
      </c>
      <c r="D62" s="243">
        <v>21700</v>
      </c>
      <c r="E62" s="243">
        <v>24400</v>
      </c>
      <c r="F62" s="243">
        <v>27100</v>
      </c>
      <c r="G62" s="243">
        <v>29300</v>
      </c>
      <c r="H62" s="243">
        <v>31450</v>
      </c>
      <c r="I62" s="243">
        <v>33650</v>
      </c>
      <c r="J62" s="243">
        <v>35800</v>
      </c>
      <c r="K62" s="243">
        <v>45550</v>
      </c>
      <c r="L62" s="243">
        <v>52050</v>
      </c>
      <c r="M62" s="243">
        <v>58550</v>
      </c>
      <c r="N62" s="243">
        <v>65050</v>
      </c>
      <c r="O62" s="243">
        <v>70250</v>
      </c>
      <c r="P62" s="243">
        <v>75450</v>
      </c>
      <c r="Q62" s="243">
        <v>80650</v>
      </c>
      <c r="R62" s="243">
        <v>85850</v>
      </c>
    </row>
    <row r="63" spans="1:18">
      <c r="A63" t="s">
        <v>42</v>
      </c>
      <c r="B63" t="s">
        <v>410</v>
      </c>
      <c r="C63" s="243">
        <v>22300</v>
      </c>
      <c r="D63" s="243">
        <v>25450</v>
      </c>
      <c r="E63" s="243">
        <v>28650</v>
      </c>
      <c r="F63" s="243">
        <v>31800</v>
      </c>
      <c r="G63" s="243">
        <v>34350</v>
      </c>
      <c r="H63" s="243">
        <v>36900</v>
      </c>
      <c r="I63" s="243">
        <v>39450</v>
      </c>
      <c r="J63" s="243">
        <v>42000</v>
      </c>
      <c r="K63" s="243">
        <v>53400</v>
      </c>
      <c r="L63" s="243">
        <v>61050</v>
      </c>
      <c r="M63" s="243">
        <v>68700</v>
      </c>
      <c r="N63" s="243">
        <v>76300</v>
      </c>
      <c r="O63" s="243">
        <v>82450</v>
      </c>
      <c r="P63" s="243">
        <v>88550</v>
      </c>
      <c r="Q63" s="243">
        <v>94650</v>
      </c>
      <c r="R63" s="243">
        <v>100750</v>
      </c>
    </row>
    <row r="64" spans="1:18">
      <c r="A64" t="s">
        <v>43</v>
      </c>
      <c r="B64" t="s">
        <v>410</v>
      </c>
      <c r="C64" s="243">
        <v>25700</v>
      </c>
      <c r="D64" s="243">
        <v>29400</v>
      </c>
      <c r="E64" s="243">
        <v>33050</v>
      </c>
      <c r="F64" s="243">
        <v>36700</v>
      </c>
      <c r="G64" s="243">
        <v>39650</v>
      </c>
      <c r="H64" s="243">
        <v>42600</v>
      </c>
      <c r="I64" s="243">
        <v>45550</v>
      </c>
      <c r="J64" s="243">
        <v>48450</v>
      </c>
      <c r="K64" s="243">
        <v>61650</v>
      </c>
      <c r="L64" s="243">
        <v>70450</v>
      </c>
      <c r="M64" s="243">
        <v>79250</v>
      </c>
      <c r="N64" s="243">
        <v>88100</v>
      </c>
      <c r="O64" s="243">
        <v>95150</v>
      </c>
      <c r="P64" s="243">
        <v>102150</v>
      </c>
      <c r="Q64" s="243">
        <v>109200</v>
      </c>
      <c r="R64" s="243">
        <v>116250</v>
      </c>
    </row>
    <row r="65" spans="1:18">
      <c r="A65" t="s">
        <v>133</v>
      </c>
      <c r="B65" t="s">
        <v>462</v>
      </c>
      <c r="C65" s="243">
        <v>21300</v>
      </c>
      <c r="D65" s="243">
        <v>24350</v>
      </c>
      <c r="E65" s="243">
        <v>27400</v>
      </c>
      <c r="F65" s="243">
        <v>30400</v>
      </c>
      <c r="G65" s="243">
        <v>32850</v>
      </c>
      <c r="H65" s="243">
        <v>35300</v>
      </c>
      <c r="I65" s="243">
        <v>37700</v>
      </c>
      <c r="J65" s="243">
        <v>40150</v>
      </c>
      <c r="K65" s="243">
        <v>51050</v>
      </c>
      <c r="L65" s="243">
        <v>58350</v>
      </c>
      <c r="M65" s="243">
        <v>65650</v>
      </c>
      <c r="N65" s="243">
        <v>72950</v>
      </c>
      <c r="O65" s="243">
        <v>78800</v>
      </c>
      <c r="P65" s="243">
        <v>84650</v>
      </c>
      <c r="Q65" s="243">
        <v>90450</v>
      </c>
      <c r="R65" s="243">
        <v>96300</v>
      </c>
    </row>
    <row r="66" spans="1:18">
      <c r="A66" t="s">
        <v>135</v>
      </c>
      <c r="B66" t="s">
        <v>465</v>
      </c>
      <c r="C66" s="243">
        <v>19100</v>
      </c>
      <c r="D66" s="243">
        <v>21800</v>
      </c>
      <c r="E66" s="243">
        <v>24550</v>
      </c>
      <c r="F66" s="243">
        <v>27250</v>
      </c>
      <c r="G66" s="243">
        <v>29450</v>
      </c>
      <c r="H66" s="243">
        <v>31650</v>
      </c>
      <c r="I66" s="243">
        <v>33800</v>
      </c>
      <c r="J66" s="243">
        <v>36000</v>
      </c>
      <c r="K66" s="243">
        <v>45800</v>
      </c>
      <c r="L66" s="243">
        <v>52300</v>
      </c>
      <c r="M66" s="243">
        <v>58850</v>
      </c>
      <c r="N66" s="243">
        <v>65400</v>
      </c>
      <c r="O66" s="243">
        <v>70650</v>
      </c>
      <c r="P66" s="243">
        <v>75850</v>
      </c>
      <c r="Q66" s="243">
        <v>81100</v>
      </c>
      <c r="R66" s="243">
        <v>86350</v>
      </c>
    </row>
    <row r="67" spans="1:18">
      <c r="A67" t="s">
        <v>136</v>
      </c>
      <c r="B67" t="s">
        <v>468</v>
      </c>
      <c r="C67" s="243">
        <v>19000</v>
      </c>
      <c r="D67" s="243">
        <v>21700</v>
      </c>
      <c r="E67" s="243">
        <v>24400</v>
      </c>
      <c r="F67" s="243">
        <v>27100</v>
      </c>
      <c r="G67" s="243">
        <v>29300</v>
      </c>
      <c r="H67" s="243">
        <v>31450</v>
      </c>
      <c r="I67" s="243">
        <v>33650</v>
      </c>
      <c r="J67" s="243">
        <v>35800</v>
      </c>
      <c r="K67" s="243">
        <v>45550</v>
      </c>
      <c r="L67" s="243">
        <v>52050</v>
      </c>
      <c r="M67" s="243">
        <v>58550</v>
      </c>
      <c r="N67" s="243">
        <v>65050</v>
      </c>
      <c r="O67" s="243">
        <v>70250</v>
      </c>
      <c r="P67" s="243">
        <v>75450</v>
      </c>
      <c r="Q67" s="243">
        <v>80650</v>
      </c>
      <c r="R67" s="243">
        <v>85850</v>
      </c>
    </row>
    <row r="68" spans="1:18">
      <c r="A68" t="s">
        <v>137</v>
      </c>
      <c r="B68" t="s">
        <v>471</v>
      </c>
      <c r="C68" s="243">
        <v>19850</v>
      </c>
      <c r="D68" s="243">
        <v>22650</v>
      </c>
      <c r="E68" s="243">
        <v>25500</v>
      </c>
      <c r="F68" s="243">
        <v>28300</v>
      </c>
      <c r="G68" s="243">
        <v>30600</v>
      </c>
      <c r="H68" s="243">
        <v>32850</v>
      </c>
      <c r="I68" s="243">
        <v>35100</v>
      </c>
      <c r="J68" s="243">
        <v>37400</v>
      </c>
      <c r="K68" s="243">
        <v>47550</v>
      </c>
      <c r="L68" s="243">
        <v>54350</v>
      </c>
      <c r="M68" s="243">
        <v>61150</v>
      </c>
      <c r="N68" s="243">
        <v>67900</v>
      </c>
      <c r="O68" s="243">
        <v>73350</v>
      </c>
      <c r="P68" s="243">
        <v>78800</v>
      </c>
      <c r="Q68" s="243">
        <v>84200</v>
      </c>
      <c r="R68" s="243">
        <v>89650</v>
      </c>
    </row>
    <row r="69" spans="1:18">
      <c r="A69" t="s">
        <v>138</v>
      </c>
      <c r="B69" t="s">
        <v>474</v>
      </c>
      <c r="C69" s="243">
        <v>19000</v>
      </c>
      <c r="D69" s="243">
        <v>21700</v>
      </c>
      <c r="E69" s="243">
        <v>24400</v>
      </c>
      <c r="F69" s="243">
        <v>27100</v>
      </c>
      <c r="G69" s="243">
        <v>29300</v>
      </c>
      <c r="H69" s="243">
        <v>31450</v>
      </c>
      <c r="I69" s="243">
        <v>33650</v>
      </c>
      <c r="J69" s="243">
        <v>35800</v>
      </c>
      <c r="K69" s="243">
        <v>45550</v>
      </c>
      <c r="L69" s="243">
        <v>52050</v>
      </c>
      <c r="M69" s="243">
        <v>58550</v>
      </c>
      <c r="N69" s="243">
        <v>65050</v>
      </c>
      <c r="O69" s="243">
        <v>70250</v>
      </c>
      <c r="P69" s="243">
        <v>75450</v>
      </c>
      <c r="Q69" s="243">
        <v>80650</v>
      </c>
      <c r="R69" s="243">
        <v>85850</v>
      </c>
    </row>
    <row r="70" spans="1:18">
      <c r="A70" t="s">
        <v>139</v>
      </c>
      <c r="B70" t="s">
        <v>477</v>
      </c>
      <c r="C70" s="243">
        <v>19000</v>
      </c>
      <c r="D70" s="243">
        <v>21700</v>
      </c>
      <c r="E70" s="243">
        <v>24400</v>
      </c>
      <c r="F70" s="243">
        <v>27100</v>
      </c>
      <c r="G70" s="243">
        <v>29300</v>
      </c>
      <c r="H70" s="243">
        <v>31450</v>
      </c>
      <c r="I70" s="243">
        <v>33650</v>
      </c>
      <c r="J70" s="243">
        <v>35800</v>
      </c>
      <c r="K70" s="243">
        <v>45550</v>
      </c>
      <c r="L70" s="243">
        <v>52050</v>
      </c>
      <c r="M70" s="243">
        <v>58550</v>
      </c>
      <c r="N70" s="243">
        <v>65050</v>
      </c>
      <c r="O70" s="243">
        <v>70250</v>
      </c>
      <c r="P70" s="243">
        <v>75450</v>
      </c>
      <c r="Q70" s="243">
        <v>80650</v>
      </c>
      <c r="R70" s="243">
        <v>85850</v>
      </c>
    </row>
    <row r="71" spans="1:18">
      <c r="A71" t="s">
        <v>73</v>
      </c>
      <c r="B71" t="s">
        <v>480</v>
      </c>
      <c r="C71" s="243">
        <v>22850</v>
      </c>
      <c r="D71" s="243">
        <v>26100</v>
      </c>
      <c r="E71" s="243">
        <v>29350</v>
      </c>
      <c r="F71" s="243">
        <v>32600</v>
      </c>
      <c r="G71" s="243">
        <v>35250</v>
      </c>
      <c r="H71" s="243">
        <v>37850</v>
      </c>
      <c r="I71" s="243">
        <v>40450</v>
      </c>
      <c r="J71" s="243">
        <v>43050</v>
      </c>
      <c r="K71" s="243">
        <v>54750</v>
      </c>
      <c r="L71" s="243">
        <v>62600</v>
      </c>
      <c r="M71" s="243">
        <v>70400</v>
      </c>
      <c r="N71" s="243">
        <v>78250</v>
      </c>
      <c r="O71" s="243">
        <v>84500</v>
      </c>
      <c r="P71" s="243">
        <v>90750</v>
      </c>
      <c r="Q71" s="243">
        <v>97000</v>
      </c>
      <c r="R71" s="243">
        <v>103300</v>
      </c>
    </row>
    <row r="72" spans="1:18">
      <c r="A72" t="s">
        <v>140</v>
      </c>
      <c r="B72" t="s">
        <v>483</v>
      </c>
      <c r="C72" s="243">
        <v>19000</v>
      </c>
      <c r="D72" s="243">
        <v>21700</v>
      </c>
      <c r="E72" s="243">
        <v>24400</v>
      </c>
      <c r="F72" s="243">
        <v>27100</v>
      </c>
      <c r="G72" s="243">
        <v>29300</v>
      </c>
      <c r="H72" s="243">
        <v>31450</v>
      </c>
      <c r="I72" s="243">
        <v>33650</v>
      </c>
      <c r="J72" s="243">
        <v>35800</v>
      </c>
      <c r="K72" s="243">
        <v>45550</v>
      </c>
      <c r="L72" s="243">
        <v>52050</v>
      </c>
      <c r="M72" s="243">
        <v>58550</v>
      </c>
      <c r="N72" s="243">
        <v>65050</v>
      </c>
      <c r="O72" s="243">
        <v>70250</v>
      </c>
      <c r="P72" s="243">
        <v>75450</v>
      </c>
      <c r="Q72" s="243">
        <v>80650</v>
      </c>
      <c r="R72" s="243">
        <v>85850</v>
      </c>
    </row>
    <row r="73" spans="1:18">
      <c r="A73" t="s">
        <v>44</v>
      </c>
      <c r="B73" t="s">
        <v>410</v>
      </c>
      <c r="C73" s="243">
        <v>25700</v>
      </c>
      <c r="D73" s="243">
        <v>29400</v>
      </c>
      <c r="E73" s="243">
        <v>33050</v>
      </c>
      <c r="F73" s="243">
        <v>36700</v>
      </c>
      <c r="G73" s="243">
        <v>39650</v>
      </c>
      <c r="H73" s="243">
        <v>42600</v>
      </c>
      <c r="I73" s="243">
        <v>45550</v>
      </c>
      <c r="J73" s="243">
        <v>48450</v>
      </c>
      <c r="K73" s="243">
        <v>61650</v>
      </c>
      <c r="L73" s="243">
        <v>70450</v>
      </c>
      <c r="M73" s="243">
        <v>79250</v>
      </c>
      <c r="N73" s="243">
        <v>88100</v>
      </c>
      <c r="O73" s="243">
        <v>95150</v>
      </c>
      <c r="P73" s="243">
        <v>102150</v>
      </c>
      <c r="Q73" s="243">
        <v>109200</v>
      </c>
      <c r="R73" s="243">
        <v>116250</v>
      </c>
    </row>
    <row r="74" spans="1:18">
      <c r="A74" t="s">
        <v>51</v>
      </c>
      <c r="B74" t="s">
        <v>488</v>
      </c>
      <c r="C74" s="243">
        <v>19000</v>
      </c>
      <c r="D74" s="243">
        <v>21700</v>
      </c>
      <c r="E74" s="243">
        <v>24400</v>
      </c>
      <c r="F74" s="243">
        <v>27100</v>
      </c>
      <c r="G74" s="243">
        <v>29300</v>
      </c>
      <c r="H74" s="243">
        <v>31450</v>
      </c>
      <c r="I74" s="243">
        <v>33650</v>
      </c>
      <c r="J74" s="243">
        <v>35800</v>
      </c>
      <c r="K74" s="243">
        <v>45550</v>
      </c>
      <c r="L74" s="243">
        <v>52050</v>
      </c>
      <c r="M74" s="243">
        <v>58550</v>
      </c>
      <c r="N74" s="243">
        <v>65050</v>
      </c>
      <c r="O74" s="243">
        <v>70250</v>
      </c>
      <c r="P74" s="243">
        <v>75450</v>
      </c>
      <c r="Q74" s="243">
        <v>80650</v>
      </c>
      <c r="R74" s="243">
        <v>85850</v>
      </c>
    </row>
    <row r="75" spans="1:18">
      <c r="A75" t="s">
        <v>141</v>
      </c>
      <c r="B75" t="s">
        <v>491</v>
      </c>
      <c r="C75" s="243">
        <v>19000</v>
      </c>
      <c r="D75" s="243">
        <v>21700</v>
      </c>
      <c r="E75" s="243">
        <v>24400</v>
      </c>
      <c r="F75" s="243">
        <v>27100</v>
      </c>
      <c r="G75" s="243">
        <v>29300</v>
      </c>
      <c r="H75" s="243">
        <v>31450</v>
      </c>
      <c r="I75" s="243">
        <v>33650</v>
      </c>
      <c r="J75" s="243">
        <v>35800</v>
      </c>
      <c r="K75" s="243">
        <v>45550</v>
      </c>
      <c r="L75" s="243">
        <v>52050</v>
      </c>
      <c r="M75" s="243">
        <v>58550</v>
      </c>
      <c r="N75" s="243">
        <v>65050</v>
      </c>
      <c r="O75" s="243">
        <v>70250</v>
      </c>
      <c r="P75" s="243">
        <v>75450</v>
      </c>
      <c r="Q75" s="243">
        <v>80650</v>
      </c>
      <c r="R75" s="243">
        <v>85850</v>
      </c>
    </row>
    <row r="76" spans="1:18">
      <c r="A76" t="s">
        <v>142</v>
      </c>
      <c r="B76" t="s">
        <v>494</v>
      </c>
      <c r="C76" s="243">
        <v>19000</v>
      </c>
      <c r="D76" s="243">
        <v>21700</v>
      </c>
      <c r="E76" s="243">
        <v>24400</v>
      </c>
      <c r="F76" s="243">
        <v>27100</v>
      </c>
      <c r="G76" s="243">
        <v>29300</v>
      </c>
      <c r="H76" s="243">
        <v>31450</v>
      </c>
      <c r="I76" s="243">
        <v>33650</v>
      </c>
      <c r="J76" s="243">
        <v>35800</v>
      </c>
      <c r="K76" s="243">
        <v>45550</v>
      </c>
      <c r="L76" s="243">
        <v>52050</v>
      </c>
      <c r="M76" s="243">
        <v>58550</v>
      </c>
      <c r="N76" s="243">
        <v>65050</v>
      </c>
      <c r="O76" s="243">
        <v>70250</v>
      </c>
      <c r="P76" s="243">
        <v>75450</v>
      </c>
      <c r="Q76" s="243">
        <v>80650</v>
      </c>
      <c r="R76" s="243">
        <v>85850</v>
      </c>
    </row>
    <row r="77" spans="1:18">
      <c r="A77" t="s">
        <v>143</v>
      </c>
      <c r="B77" t="s">
        <v>497</v>
      </c>
      <c r="C77" s="243">
        <v>19650</v>
      </c>
      <c r="D77" s="243">
        <v>22450</v>
      </c>
      <c r="E77" s="243">
        <v>25250</v>
      </c>
      <c r="F77" s="243">
        <v>28050</v>
      </c>
      <c r="G77" s="243">
        <v>30300</v>
      </c>
      <c r="H77" s="243">
        <v>32550</v>
      </c>
      <c r="I77" s="243">
        <v>34800</v>
      </c>
      <c r="J77" s="243">
        <v>37050</v>
      </c>
      <c r="K77" s="243">
        <v>47100</v>
      </c>
      <c r="L77" s="243">
        <v>53850</v>
      </c>
      <c r="M77" s="243">
        <v>60600</v>
      </c>
      <c r="N77" s="243">
        <v>67300</v>
      </c>
      <c r="O77" s="243">
        <v>72700</v>
      </c>
      <c r="P77" s="243">
        <v>78100</v>
      </c>
      <c r="Q77" s="243">
        <v>83500</v>
      </c>
      <c r="R77" s="243">
        <v>88850</v>
      </c>
    </row>
    <row r="78" spans="1:18">
      <c r="A78" t="s">
        <v>144</v>
      </c>
      <c r="B78" t="s">
        <v>500</v>
      </c>
      <c r="C78" s="243">
        <v>22050</v>
      </c>
      <c r="D78" s="243">
        <v>25200</v>
      </c>
      <c r="E78" s="243">
        <v>28350</v>
      </c>
      <c r="F78" s="243">
        <v>31500</v>
      </c>
      <c r="G78" s="243">
        <v>34050</v>
      </c>
      <c r="H78" s="243">
        <v>36550</v>
      </c>
      <c r="I78" s="243">
        <v>39100</v>
      </c>
      <c r="J78" s="243">
        <v>41600</v>
      </c>
      <c r="K78" s="243">
        <v>52900</v>
      </c>
      <c r="L78" s="243">
        <v>60500</v>
      </c>
      <c r="M78" s="243">
        <v>68050</v>
      </c>
      <c r="N78" s="243">
        <v>75600</v>
      </c>
      <c r="O78" s="243">
        <v>81650</v>
      </c>
      <c r="P78" s="243">
        <v>87700</v>
      </c>
      <c r="Q78" s="243">
        <v>93750</v>
      </c>
      <c r="R78" s="243">
        <v>99800</v>
      </c>
    </row>
    <row r="79" spans="1:18">
      <c r="A79" t="s">
        <v>145</v>
      </c>
      <c r="B79" t="s">
        <v>503</v>
      </c>
      <c r="C79" s="243">
        <v>20900</v>
      </c>
      <c r="D79" s="243">
        <v>23900</v>
      </c>
      <c r="E79" s="243">
        <v>26900</v>
      </c>
      <c r="F79" s="243">
        <v>29850</v>
      </c>
      <c r="G79" s="243">
        <v>32250</v>
      </c>
      <c r="H79" s="243">
        <v>34650</v>
      </c>
      <c r="I79" s="243">
        <v>37050</v>
      </c>
      <c r="J79" s="243">
        <v>39450</v>
      </c>
      <c r="K79" s="243">
        <v>50150</v>
      </c>
      <c r="L79" s="243">
        <v>57300</v>
      </c>
      <c r="M79" s="243">
        <v>64500</v>
      </c>
      <c r="N79" s="243">
        <v>71650</v>
      </c>
      <c r="O79" s="243">
        <v>77350</v>
      </c>
      <c r="P79" s="243">
        <v>83100</v>
      </c>
      <c r="Q79" s="243">
        <v>88850</v>
      </c>
      <c r="R79" s="243">
        <v>94550</v>
      </c>
    </row>
    <row r="80" spans="1:18">
      <c r="A80" t="s">
        <v>146</v>
      </c>
      <c r="B80" t="s">
        <v>506</v>
      </c>
      <c r="C80" s="243">
        <v>19000</v>
      </c>
      <c r="D80" s="243">
        <v>21700</v>
      </c>
      <c r="E80" s="243">
        <v>24400</v>
      </c>
      <c r="F80" s="243">
        <v>27100</v>
      </c>
      <c r="G80" s="243">
        <v>29300</v>
      </c>
      <c r="H80" s="243">
        <v>31450</v>
      </c>
      <c r="I80" s="243">
        <v>33650</v>
      </c>
      <c r="J80" s="243">
        <v>35800</v>
      </c>
      <c r="K80" s="243">
        <v>45550</v>
      </c>
      <c r="L80" s="243">
        <v>52050</v>
      </c>
      <c r="M80" s="243">
        <v>58550</v>
      </c>
      <c r="N80" s="243">
        <v>65050</v>
      </c>
      <c r="O80" s="243">
        <v>70250</v>
      </c>
      <c r="P80" s="243">
        <v>75450</v>
      </c>
      <c r="Q80" s="243">
        <v>80650</v>
      </c>
      <c r="R80" s="243">
        <v>85850</v>
      </c>
    </row>
    <row r="81" spans="1:18">
      <c r="A81" t="s">
        <v>147</v>
      </c>
      <c r="B81" t="s">
        <v>509</v>
      </c>
      <c r="C81" s="243">
        <v>19000</v>
      </c>
      <c r="D81" s="243">
        <v>21700</v>
      </c>
      <c r="E81" s="243">
        <v>24400</v>
      </c>
      <c r="F81" s="243">
        <v>27100</v>
      </c>
      <c r="G81" s="243">
        <v>29300</v>
      </c>
      <c r="H81" s="243">
        <v>31450</v>
      </c>
      <c r="I81" s="243">
        <v>33650</v>
      </c>
      <c r="J81" s="243">
        <v>35800</v>
      </c>
      <c r="K81" s="243">
        <v>45550</v>
      </c>
      <c r="L81" s="243">
        <v>52050</v>
      </c>
      <c r="M81" s="243">
        <v>58550</v>
      </c>
      <c r="N81" s="243">
        <v>65050</v>
      </c>
      <c r="O81" s="243">
        <v>70250</v>
      </c>
      <c r="P81" s="243">
        <v>75450</v>
      </c>
      <c r="Q81" s="243">
        <v>80650</v>
      </c>
      <c r="R81" s="243">
        <v>85850</v>
      </c>
    </row>
    <row r="82" spans="1:18">
      <c r="A82" t="s">
        <v>53</v>
      </c>
      <c r="B82" t="s">
        <v>390</v>
      </c>
      <c r="C82" s="243">
        <v>25050</v>
      </c>
      <c r="D82" s="243">
        <v>28600</v>
      </c>
      <c r="E82" s="243">
        <v>32200</v>
      </c>
      <c r="F82" s="243">
        <v>35750</v>
      </c>
      <c r="G82" s="243">
        <v>38650</v>
      </c>
      <c r="H82" s="243">
        <v>41500</v>
      </c>
      <c r="I82" s="243">
        <v>44350</v>
      </c>
      <c r="J82" s="243">
        <v>47200</v>
      </c>
      <c r="K82" s="243">
        <v>60050</v>
      </c>
      <c r="L82" s="243">
        <v>68650</v>
      </c>
      <c r="M82" s="243">
        <v>77200</v>
      </c>
      <c r="N82" s="243">
        <v>85800</v>
      </c>
      <c r="O82" s="243">
        <v>92650</v>
      </c>
      <c r="P82" s="243">
        <v>99550</v>
      </c>
      <c r="Q82" s="243">
        <v>106400</v>
      </c>
      <c r="R82" s="243">
        <v>113250</v>
      </c>
    </row>
    <row r="83" spans="1:18">
      <c r="A83" t="s">
        <v>148</v>
      </c>
      <c r="B83" t="s">
        <v>514</v>
      </c>
      <c r="C83" s="243">
        <v>22550</v>
      </c>
      <c r="D83" s="243">
        <v>25750</v>
      </c>
      <c r="E83" s="243">
        <v>28950</v>
      </c>
      <c r="F83" s="243">
        <v>32150</v>
      </c>
      <c r="G83" s="243">
        <v>34750</v>
      </c>
      <c r="H83" s="243">
        <v>37300</v>
      </c>
      <c r="I83" s="243">
        <v>39900</v>
      </c>
      <c r="J83" s="243">
        <v>42450</v>
      </c>
      <c r="K83" s="243">
        <v>54000</v>
      </c>
      <c r="L83" s="243">
        <v>61750</v>
      </c>
      <c r="M83" s="243">
        <v>69450</v>
      </c>
      <c r="N83" s="243">
        <v>77150</v>
      </c>
      <c r="O83" s="243">
        <v>83350</v>
      </c>
      <c r="P83" s="243">
        <v>89500</v>
      </c>
      <c r="Q83" s="243">
        <v>95700</v>
      </c>
      <c r="R83" s="243">
        <v>101850</v>
      </c>
    </row>
    <row r="84" spans="1:18">
      <c r="A84" t="s">
        <v>149</v>
      </c>
      <c r="B84" t="s">
        <v>517</v>
      </c>
      <c r="C84" s="243">
        <v>19250</v>
      </c>
      <c r="D84" s="243">
        <v>22000</v>
      </c>
      <c r="E84" s="243">
        <v>24750</v>
      </c>
      <c r="F84" s="243">
        <v>27500</v>
      </c>
      <c r="G84" s="243">
        <v>29700</v>
      </c>
      <c r="H84" s="243">
        <v>31900</v>
      </c>
      <c r="I84" s="243">
        <v>34100</v>
      </c>
      <c r="J84" s="243">
        <v>36300</v>
      </c>
      <c r="K84" s="243">
        <v>46200</v>
      </c>
      <c r="L84" s="243">
        <v>52800</v>
      </c>
      <c r="M84" s="243">
        <v>59400</v>
      </c>
      <c r="N84" s="243">
        <v>66000</v>
      </c>
      <c r="O84" s="243">
        <v>71300</v>
      </c>
      <c r="P84" s="243">
        <v>76550</v>
      </c>
      <c r="Q84" s="243">
        <v>81850</v>
      </c>
      <c r="R84" s="243">
        <v>87100</v>
      </c>
    </row>
    <row r="85" spans="1:18">
      <c r="A85" t="s">
        <v>150</v>
      </c>
      <c r="B85" t="s">
        <v>520</v>
      </c>
      <c r="C85" s="243">
        <v>19000</v>
      </c>
      <c r="D85" s="243">
        <v>21700</v>
      </c>
      <c r="E85" s="243">
        <v>24400</v>
      </c>
      <c r="F85" s="243">
        <v>27100</v>
      </c>
      <c r="G85" s="243">
        <v>29300</v>
      </c>
      <c r="H85" s="243">
        <v>31450</v>
      </c>
      <c r="I85" s="243">
        <v>33650</v>
      </c>
      <c r="J85" s="243">
        <v>35800</v>
      </c>
      <c r="K85" s="243">
        <v>45550</v>
      </c>
      <c r="L85" s="243">
        <v>52050</v>
      </c>
      <c r="M85" s="243">
        <v>58550</v>
      </c>
      <c r="N85" s="243">
        <v>65050</v>
      </c>
      <c r="O85" s="243">
        <v>70250</v>
      </c>
      <c r="P85" s="243">
        <v>75450</v>
      </c>
      <c r="Q85" s="243">
        <v>80650</v>
      </c>
      <c r="R85" s="243">
        <v>85850</v>
      </c>
    </row>
    <row r="86" spans="1:18">
      <c r="A86" t="s">
        <v>151</v>
      </c>
      <c r="B86" t="s">
        <v>523</v>
      </c>
      <c r="C86" s="243">
        <v>20850</v>
      </c>
      <c r="D86" s="243">
        <v>23800</v>
      </c>
      <c r="E86" s="243">
        <v>26800</v>
      </c>
      <c r="F86" s="243">
        <v>29750</v>
      </c>
      <c r="G86" s="243">
        <v>32150</v>
      </c>
      <c r="H86" s="243">
        <v>34550</v>
      </c>
      <c r="I86" s="243">
        <v>36900</v>
      </c>
      <c r="J86" s="243">
        <v>39300</v>
      </c>
      <c r="K86" s="243">
        <v>50000</v>
      </c>
      <c r="L86" s="243">
        <v>57100</v>
      </c>
      <c r="M86" s="243">
        <v>64250</v>
      </c>
      <c r="N86" s="243">
        <v>71400</v>
      </c>
      <c r="O86" s="243">
        <v>77100</v>
      </c>
      <c r="P86" s="243">
        <v>82800</v>
      </c>
      <c r="Q86" s="243">
        <v>88550</v>
      </c>
      <c r="R86" s="243">
        <v>94250</v>
      </c>
    </row>
    <row r="87" spans="1:18">
      <c r="A87" t="s">
        <v>54</v>
      </c>
      <c r="B87" t="s">
        <v>390</v>
      </c>
      <c r="C87" s="243">
        <v>25050</v>
      </c>
      <c r="D87" s="243">
        <v>28600</v>
      </c>
      <c r="E87" s="243">
        <v>32200</v>
      </c>
      <c r="F87" s="243">
        <v>35750</v>
      </c>
      <c r="G87" s="243">
        <v>38650</v>
      </c>
      <c r="H87" s="243">
        <v>41500</v>
      </c>
      <c r="I87" s="243">
        <v>44350</v>
      </c>
      <c r="J87" s="243">
        <v>47200</v>
      </c>
      <c r="K87" s="243">
        <v>60050</v>
      </c>
      <c r="L87" s="243">
        <v>68650</v>
      </c>
      <c r="M87" s="243">
        <v>77200</v>
      </c>
      <c r="N87" s="243">
        <v>85800</v>
      </c>
      <c r="O87" s="243">
        <v>92650</v>
      </c>
      <c r="P87" s="243">
        <v>99550</v>
      </c>
      <c r="Q87" s="243">
        <v>106400</v>
      </c>
      <c r="R87" s="243">
        <v>113250</v>
      </c>
    </row>
    <row r="88" spans="1:18">
      <c r="A88" t="s">
        <v>152</v>
      </c>
      <c r="B88" t="s">
        <v>528</v>
      </c>
      <c r="C88" s="243">
        <v>20450</v>
      </c>
      <c r="D88" s="243">
        <v>23400</v>
      </c>
      <c r="E88" s="243">
        <v>26300</v>
      </c>
      <c r="F88" s="243">
        <v>29200</v>
      </c>
      <c r="G88" s="243">
        <v>31550</v>
      </c>
      <c r="H88" s="243">
        <v>33900</v>
      </c>
      <c r="I88" s="243">
        <v>36250</v>
      </c>
      <c r="J88" s="243">
        <v>38550</v>
      </c>
      <c r="K88" s="243">
        <v>49050</v>
      </c>
      <c r="L88" s="243">
        <v>56050</v>
      </c>
      <c r="M88" s="243">
        <v>63050</v>
      </c>
      <c r="N88" s="243">
        <v>70100</v>
      </c>
      <c r="O88" s="243">
        <v>75700</v>
      </c>
      <c r="P88" s="243">
        <v>81300</v>
      </c>
      <c r="Q88" s="243">
        <v>86900</v>
      </c>
      <c r="R88" s="243">
        <v>92500</v>
      </c>
    </row>
    <row r="89" spans="1:18">
      <c r="A89" t="s">
        <v>153</v>
      </c>
      <c r="B89" t="s">
        <v>531</v>
      </c>
      <c r="C89" s="243">
        <v>23950</v>
      </c>
      <c r="D89" s="243">
        <v>27350</v>
      </c>
      <c r="E89" s="243">
        <v>30750</v>
      </c>
      <c r="F89" s="243">
        <v>34150</v>
      </c>
      <c r="G89" s="243">
        <v>36900</v>
      </c>
      <c r="H89" s="243">
        <v>39650</v>
      </c>
      <c r="I89" s="243">
        <v>42350</v>
      </c>
      <c r="J89" s="243">
        <v>45100</v>
      </c>
      <c r="K89" s="243">
        <v>57350</v>
      </c>
      <c r="L89" s="243">
        <v>65550</v>
      </c>
      <c r="M89" s="243">
        <v>73750</v>
      </c>
      <c r="N89" s="243">
        <v>81950</v>
      </c>
      <c r="O89" s="243">
        <v>88500</v>
      </c>
      <c r="P89" s="243">
        <v>95050</v>
      </c>
      <c r="Q89" s="243">
        <v>101650</v>
      </c>
      <c r="R89" s="243">
        <v>108200</v>
      </c>
    </row>
    <row r="90" spans="1:18">
      <c r="A90" t="s">
        <v>154</v>
      </c>
      <c r="B90" t="s">
        <v>534</v>
      </c>
      <c r="C90" s="243">
        <v>27400</v>
      </c>
      <c r="D90" s="243">
        <v>31300</v>
      </c>
      <c r="E90" s="243">
        <v>35200</v>
      </c>
      <c r="F90" s="243">
        <v>39100</v>
      </c>
      <c r="G90" s="243">
        <v>42250</v>
      </c>
      <c r="H90" s="243">
        <v>45400</v>
      </c>
      <c r="I90" s="243">
        <v>48500</v>
      </c>
      <c r="J90" s="243">
        <v>51650</v>
      </c>
      <c r="K90" s="243">
        <v>65700</v>
      </c>
      <c r="L90" s="243">
        <v>75050</v>
      </c>
      <c r="M90" s="243">
        <v>84450</v>
      </c>
      <c r="N90" s="243">
        <v>93850</v>
      </c>
      <c r="O90" s="243">
        <v>101350</v>
      </c>
      <c r="P90" s="243">
        <v>108850</v>
      </c>
      <c r="Q90" s="243">
        <v>116350</v>
      </c>
      <c r="R90" s="243">
        <v>123850</v>
      </c>
    </row>
    <row r="91" spans="1:18">
      <c r="A91" t="s">
        <v>88</v>
      </c>
      <c r="B91" t="s">
        <v>537</v>
      </c>
      <c r="C91" s="243">
        <v>21800</v>
      </c>
      <c r="D91" s="243">
        <v>24900</v>
      </c>
      <c r="E91" s="243">
        <v>28000</v>
      </c>
      <c r="F91" s="243">
        <v>31100</v>
      </c>
      <c r="G91" s="243">
        <v>33600</v>
      </c>
      <c r="H91" s="243">
        <v>36100</v>
      </c>
      <c r="I91" s="243">
        <v>38600</v>
      </c>
      <c r="J91" s="243">
        <v>41100</v>
      </c>
      <c r="K91" s="243">
        <v>52250</v>
      </c>
      <c r="L91" s="243">
        <v>59700</v>
      </c>
      <c r="M91" s="243">
        <v>67200</v>
      </c>
      <c r="N91" s="243">
        <v>74650</v>
      </c>
      <c r="O91" s="243">
        <v>80600</v>
      </c>
      <c r="P91" s="243">
        <v>86600</v>
      </c>
      <c r="Q91" s="243">
        <v>92550</v>
      </c>
      <c r="R91" s="243">
        <v>98500</v>
      </c>
    </row>
    <row r="92" spans="1:18">
      <c r="A92" t="s">
        <v>155</v>
      </c>
      <c r="B92" t="s">
        <v>540</v>
      </c>
      <c r="C92" s="243">
        <v>19000</v>
      </c>
      <c r="D92" s="243">
        <v>21700</v>
      </c>
      <c r="E92" s="243">
        <v>24400</v>
      </c>
      <c r="F92" s="243">
        <v>27100</v>
      </c>
      <c r="G92" s="243">
        <v>29300</v>
      </c>
      <c r="H92" s="243">
        <v>31450</v>
      </c>
      <c r="I92" s="243">
        <v>33650</v>
      </c>
      <c r="J92" s="243">
        <v>35800</v>
      </c>
      <c r="K92" s="243">
        <v>45550</v>
      </c>
      <c r="L92" s="243">
        <v>52050</v>
      </c>
      <c r="M92" s="243">
        <v>58550</v>
      </c>
      <c r="N92" s="243">
        <v>65050</v>
      </c>
      <c r="O92" s="243">
        <v>70250</v>
      </c>
      <c r="P92" s="243">
        <v>75450</v>
      </c>
      <c r="Q92" s="243">
        <v>80650</v>
      </c>
      <c r="R92" s="243">
        <v>85850</v>
      </c>
    </row>
    <row r="93" spans="1:18">
      <c r="A93" t="s">
        <v>156</v>
      </c>
      <c r="B93" t="s">
        <v>543</v>
      </c>
      <c r="C93" s="243">
        <v>20350</v>
      </c>
      <c r="D93" s="243">
        <v>23250</v>
      </c>
      <c r="E93" s="243">
        <v>26150</v>
      </c>
      <c r="F93" s="243">
        <v>29050</v>
      </c>
      <c r="G93" s="243">
        <v>31400</v>
      </c>
      <c r="H93" s="243">
        <v>33700</v>
      </c>
      <c r="I93" s="243">
        <v>36050</v>
      </c>
      <c r="J93" s="243">
        <v>38350</v>
      </c>
      <c r="K93" s="243">
        <v>48800</v>
      </c>
      <c r="L93" s="243">
        <v>55800</v>
      </c>
      <c r="M93" s="243">
        <v>62750</v>
      </c>
      <c r="N93" s="243">
        <v>69700</v>
      </c>
      <c r="O93" s="243">
        <v>75300</v>
      </c>
      <c r="P93" s="243">
        <v>80900</v>
      </c>
      <c r="Q93" s="243">
        <v>86450</v>
      </c>
      <c r="R93" s="243">
        <v>92050</v>
      </c>
    </row>
    <row r="94" spans="1:18">
      <c r="A94" t="s">
        <v>83</v>
      </c>
      <c r="B94" t="s">
        <v>546</v>
      </c>
      <c r="C94" s="243">
        <v>22100</v>
      </c>
      <c r="D94" s="243">
        <v>25250</v>
      </c>
      <c r="E94" s="243">
        <v>28400</v>
      </c>
      <c r="F94" s="243">
        <v>31550</v>
      </c>
      <c r="G94" s="243">
        <v>34100</v>
      </c>
      <c r="H94" s="243">
        <v>36600</v>
      </c>
      <c r="I94" s="243">
        <v>39150</v>
      </c>
      <c r="J94" s="243">
        <v>41650</v>
      </c>
      <c r="K94" s="243">
        <v>53000</v>
      </c>
      <c r="L94" s="243">
        <v>60600</v>
      </c>
      <c r="M94" s="243">
        <v>68150</v>
      </c>
      <c r="N94" s="243">
        <v>75700</v>
      </c>
      <c r="O94" s="243">
        <v>81800</v>
      </c>
      <c r="P94" s="243">
        <v>87850</v>
      </c>
      <c r="Q94" s="243">
        <v>93900</v>
      </c>
      <c r="R94" s="243">
        <v>99950</v>
      </c>
    </row>
    <row r="95" spans="1:18">
      <c r="A95" t="s">
        <v>66</v>
      </c>
      <c r="B95" t="s">
        <v>549</v>
      </c>
      <c r="C95" s="243">
        <v>21150</v>
      </c>
      <c r="D95" s="243">
        <v>24150</v>
      </c>
      <c r="E95" s="243">
        <v>27150</v>
      </c>
      <c r="F95" s="243">
        <v>30150</v>
      </c>
      <c r="G95" s="243">
        <v>32600</v>
      </c>
      <c r="H95" s="243">
        <v>35000</v>
      </c>
      <c r="I95" s="243">
        <v>37400</v>
      </c>
      <c r="J95" s="243">
        <v>39800</v>
      </c>
      <c r="K95" s="243">
        <v>50650</v>
      </c>
      <c r="L95" s="243">
        <v>57900</v>
      </c>
      <c r="M95" s="243">
        <v>65100</v>
      </c>
      <c r="N95" s="243">
        <v>72350</v>
      </c>
      <c r="O95" s="243">
        <v>78150</v>
      </c>
      <c r="P95" s="243">
        <v>83950</v>
      </c>
      <c r="Q95" s="243">
        <v>89750</v>
      </c>
      <c r="R95" s="243">
        <v>95500</v>
      </c>
    </row>
    <row r="96" spans="1:18">
      <c r="A96" t="s">
        <v>157</v>
      </c>
      <c r="B96" t="s">
        <v>552</v>
      </c>
      <c r="C96" s="243">
        <v>20900</v>
      </c>
      <c r="D96" s="243">
        <v>23900</v>
      </c>
      <c r="E96" s="243">
        <v>26900</v>
      </c>
      <c r="F96" s="243">
        <v>29850</v>
      </c>
      <c r="G96" s="243">
        <v>32250</v>
      </c>
      <c r="H96" s="243">
        <v>34650</v>
      </c>
      <c r="I96" s="243">
        <v>37050</v>
      </c>
      <c r="J96" s="243">
        <v>39450</v>
      </c>
      <c r="K96" s="243">
        <v>50150</v>
      </c>
      <c r="L96" s="243">
        <v>57300</v>
      </c>
      <c r="M96" s="243">
        <v>64500</v>
      </c>
      <c r="N96" s="243">
        <v>71650</v>
      </c>
      <c r="O96" s="243">
        <v>77350</v>
      </c>
      <c r="P96" s="243">
        <v>83100</v>
      </c>
      <c r="Q96" s="243">
        <v>88850</v>
      </c>
      <c r="R96" s="243">
        <v>94550</v>
      </c>
    </row>
    <row r="97" spans="1:18">
      <c r="A97" t="s">
        <v>81</v>
      </c>
      <c r="B97" t="s">
        <v>316</v>
      </c>
      <c r="C97" s="243">
        <v>22250</v>
      </c>
      <c r="D97" s="243">
        <v>25400</v>
      </c>
      <c r="E97" s="243">
        <v>28600</v>
      </c>
      <c r="F97" s="243">
        <v>31750</v>
      </c>
      <c r="G97" s="243">
        <v>34300</v>
      </c>
      <c r="H97" s="243">
        <v>36850</v>
      </c>
      <c r="I97" s="243">
        <v>39400</v>
      </c>
      <c r="J97" s="243">
        <v>41950</v>
      </c>
      <c r="K97" s="243">
        <v>53350</v>
      </c>
      <c r="L97" s="243">
        <v>60950</v>
      </c>
      <c r="M97" s="243">
        <v>68600</v>
      </c>
      <c r="N97" s="243">
        <v>76200</v>
      </c>
      <c r="O97" s="243">
        <v>82300</v>
      </c>
      <c r="P97" s="243">
        <v>88400</v>
      </c>
      <c r="Q97" s="243">
        <v>94500</v>
      </c>
      <c r="R97" s="243">
        <v>100600</v>
      </c>
    </row>
    <row r="98" spans="1:18">
      <c r="A98" t="s">
        <v>158</v>
      </c>
      <c r="B98" t="s">
        <v>557</v>
      </c>
      <c r="C98" s="243">
        <v>19000</v>
      </c>
      <c r="D98" s="243">
        <v>21700</v>
      </c>
      <c r="E98" s="243">
        <v>24400</v>
      </c>
      <c r="F98" s="243">
        <v>27100</v>
      </c>
      <c r="G98" s="243">
        <v>29300</v>
      </c>
      <c r="H98" s="243">
        <v>31450</v>
      </c>
      <c r="I98" s="243">
        <v>33650</v>
      </c>
      <c r="J98" s="243">
        <v>35800</v>
      </c>
      <c r="K98" s="243">
        <v>45550</v>
      </c>
      <c r="L98" s="243">
        <v>52050</v>
      </c>
      <c r="M98" s="243">
        <v>58550</v>
      </c>
      <c r="N98" s="243">
        <v>65050</v>
      </c>
      <c r="O98" s="243">
        <v>70250</v>
      </c>
      <c r="P98" s="243">
        <v>75450</v>
      </c>
      <c r="Q98" s="243">
        <v>80650</v>
      </c>
      <c r="R98" s="243">
        <v>85850</v>
      </c>
    </row>
    <row r="99" spans="1:18">
      <c r="A99" t="s">
        <v>159</v>
      </c>
      <c r="B99" t="s">
        <v>560</v>
      </c>
      <c r="C99" s="243">
        <v>19000</v>
      </c>
      <c r="D99" s="243">
        <v>21700</v>
      </c>
      <c r="E99" s="243">
        <v>24400</v>
      </c>
      <c r="F99" s="243">
        <v>27100</v>
      </c>
      <c r="G99" s="243">
        <v>29300</v>
      </c>
      <c r="H99" s="243">
        <v>31450</v>
      </c>
      <c r="I99" s="243">
        <v>33650</v>
      </c>
      <c r="J99" s="243">
        <v>35800</v>
      </c>
      <c r="K99" s="243">
        <v>45550</v>
      </c>
      <c r="L99" s="243">
        <v>52050</v>
      </c>
      <c r="M99" s="243">
        <v>58550</v>
      </c>
      <c r="N99" s="243">
        <v>65050</v>
      </c>
      <c r="O99" s="243">
        <v>70250</v>
      </c>
      <c r="P99" s="243">
        <v>75450</v>
      </c>
      <c r="Q99" s="243">
        <v>80650</v>
      </c>
      <c r="R99" s="243">
        <v>85850</v>
      </c>
    </row>
    <row r="100" spans="1:18">
      <c r="A100" t="s">
        <v>160</v>
      </c>
      <c r="B100" t="s">
        <v>563</v>
      </c>
      <c r="C100" s="243">
        <v>19250</v>
      </c>
      <c r="D100" s="243">
        <v>22000</v>
      </c>
      <c r="E100" s="243">
        <v>24750</v>
      </c>
      <c r="F100" s="243">
        <v>27500</v>
      </c>
      <c r="G100" s="243">
        <v>29700</v>
      </c>
      <c r="H100" s="243">
        <v>31900</v>
      </c>
      <c r="I100" s="243">
        <v>34100</v>
      </c>
      <c r="J100" s="243">
        <v>36300</v>
      </c>
      <c r="K100" s="243">
        <v>46200</v>
      </c>
      <c r="L100" s="243">
        <v>52800</v>
      </c>
      <c r="M100" s="243">
        <v>59400</v>
      </c>
      <c r="N100" s="243">
        <v>66000</v>
      </c>
      <c r="O100" s="243">
        <v>71300</v>
      </c>
      <c r="P100" s="243">
        <v>76550</v>
      </c>
      <c r="Q100" s="243">
        <v>81850</v>
      </c>
      <c r="R100" s="243">
        <v>87100</v>
      </c>
    </row>
    <row r="101" spans="1:18">
      <c r="A101" t="s">
        <v>161</v>
      </c>
      <c r="B101" t="s">
        <v>566</v>
      </c>
      <c r="C101" s="243">
        <v>21250</v>
      </c>
      <c r="D101" s="243">
        <v>24300</v>
      </c>
      <c r="E101" s="243">
        <v>27350</v>
      </c>
      <c r="F101" s="243">
        <v>30350</v>
      </c>
      <c r="G101" s="243">
        <v>32800</v>
      </c>
      <c r="H101" s="243">
        <v>35250</v>
      </c>
      <c r="I101" s="243">
        <v>37650</v>
      </c>
      <c r="J101" s="243">
        <v>40100</v>
      </c>
      <c r="K101" s="243">
        <v>51000</v>
      </c>
      <c r="L101" s="243">
        <v>58250</v>
      </c>
      <c r="M101" s="243">
        <v>65550</v>
      </c>
      <c r="N101" s="243">
        <v>72850</v>
      </c>
      <c r="O101" s="243">
        <v>78650</v>
      </c>
      <c r="P101" s="243">
        <v>84500</v>
      </c>
      <c r="Q101" s="243">
        <v>90300</v>
      </c>
      <c r="R101" s="243">
        <v>96150</v>
      </c>
    </row>
    <row r="102" spans="1:18">
      <c r="A102" t="s">
        <v>162</v>
      </c>
      <c r="B102" t="s">
        <v>569</v>
      </c>
      <c r="C102" s="243">
        <v>19000</v>
      </c>
      <c r="D102" s="243">
        <v>21700</v>
      </c>
      <c r="E102" s="243">
        <v>24400</v>
      </c>
      <c r="F102" s="243">
        <v>27100</v>
      </c>
      <c r="G102" s="243">
        <v>29300</v>
      </c>
      <c r="H102" s="243">
        <v>31450</v>
      </c>
      <c r="I102" s="243">
        <v>33650</v>
      </c>
      <c r="J102" s="243">
        <v>35800</v>
      </c>
      <c r="K102" s="243">
        <v>45550</v>
      </c>
      <c r="L102" s="243">
        <v>52050</v>
      </c>
      <c r="M102" s="243">
        <v>58550</v>
      </c>
      <c r="N102" s="243">
        <v>65050</v>
      </c>
      <c r="O102" s="243">
        <v>70250</v>
      </c>
      <c r="P102" s="243">
        <v>75450</v>
      </c>
      <c r="Q102" s="243">
        <v>80650</v>
      </c>
      <c r="R102" s="243">
        <v>85850</v>
      </c>
    </row>
    <row r="103" spans="1:18">
      <c r="A103" t="s">
        <v>30</v>
      </c>
      <c r="B103" t="s">
        <v>572</v>
      </c>
      <c r="C103" s="243">
        <v>19450</v>
      </c>
      <c r="D103" s="243">
        <v>22200</v>
      </c>
      <c r="E103" s="243">
        <v>25000</v>
      </c>
      <c r="F103" s="243">
        <v>27750</v>
      </c>
      <c r="G103" s="243">
        <v>30000</v>
      </c>
      <c r="H103" s="243">
        <v>32200</v>
      </c>
      <c r="I103" s="243">
        <v>34450</v>
      </c>
      <c r="J103" s="243">
        <v>36650</v>
      </c>
      <c r="K103" s="243">
        <v>46600</v>
      </c>
      <c r="L103" s="243">
        <v>53300</v>
      </c>
      <c r="M103" s="243">
        <v>59950</v>
      </c>
      <c r="N103" s="243">
        <v>66600</v>
      </c>
      <c r="O103" s="243">
        <v>71950</v>
      </c>
      <c r="P103" s="243">
        <v>77250</v>
      </c>
      <c r="Q103" s="243">
        <v>82600</v>
      </c>
      <c r="R103" s="243">
        <v>87900</v>
      </c>
    </row>
    <row r="104" spans="1:18">
      <c r="A104" t="s">
        <v>55</v>
      </c>
      <c r="B104" t="s">
        <v>390</v>
      </c>
      <c r="C104" s="243">
        <v>25050</v>
      </c>
      <c r="D104" s="243">
        <v>28600</v>
      </c>
      <c r="E104" s="243">
        <v>32200</v>
      </c>
      <c r="F104" s="243">
        <v>35750</v>
      </c>
      <c r="G104" s="243">
        <v>38650</v>
      </c>
      <c r="H104" s="243">
        <v>41500</v>
      </c>
      <c r="I104" s="243">
        <v>44350</v>
      </c>
      <c r="J104" s="243">
        <v>47200</v>
      </c>
      <c r="K104" s="243">
        <v>60050</v>
      </c>
      <c r="L104" s="243">
        <v>68650</v>
      </c>
      <c r="M104" s="243">
        <v>77200</v>
      </c>
      <c r="N104" s="243">
        <v>85800</v>
      </c>
      <c r="O104" s="243">
        <v>92650</v>
      </c>
      <c r="P104" s="243">
        <v>99550</v>
      </c>
      <c r="Q104" s="243">
        <v>106400</v>
      </c>
      <c r="R104" s="243">
        <v>113250</v>
      </c>
    </row>
    <row r="105" spans="1:18">
      <c r="A105" t="s">
        <v>163</v>
      </c>
      <c r="B105" t="s">
        <v>577</v>
      </c>
      <c r="C105" s="243">
        <v>20000</v>
      </c>
      <c r="D105" s="243">
        <v>22850</v>
      </c>
      <c r="E105" s="243">
        <v>25700</v>
      </c>
      <c r="F105" s="243">
        <v>28550</v>
      </c>
      <c r="G105" s="243">
        <v>30850</v>
      </c>
      <c r="H105" s="243">
        <v>33150</v>
      </c>
      <c r="I105" s="243">
        <v>35450</v>
      </c>
      <c r="J105" s="243">
        <v>37700</v>
      </c>
      <c r="K105" s="243">
        <v>47950</v>
      </c>
      <c r="L105" s="243">
        <v>54800</v>
      </c>
      <c r="M105" s="243">
        <v>61650</v>
      </c>
      <c r="N105" s="243">
        <v>68500</v>
      </c>
      <c r="O105" s="243">
        <v>74000</v>
      </c>
      <c r="P105" s="243">
        <v>79500</v>
      </c>
      <c r="Q105" s="243">
        <v>84950</v>
      </c>
      <c r="R105" s="243">
        <v>90450</v>
      </c>
    </row>
    <row r="106" spans="1:18">
      <c r="A106" t="s">
        <v>164</v>
      </c>
      <c r="B106" t="s">
        <v>580</v>
      </c>
      <c r="C106" s="243">
        <v>25800</v>
      </c>
      <c r="D106" s="243">
        <v>29500</v>
      </c>
      <c r="E106" s="243">
        <v>33200</v>
      </c>
      <c r="F106" s="243">
        <v>36850</v>
      </c>
      <c r="G106" s="243">
        <v>39800</v>
      </c>
      <c r="H106" s="243">
        <v>42750</v>
      </c>
      <c r="I106" s="243">
        <v>45700</v>
      </c>
      <c r="J106" s="243">
        <v>48650</v>
      </c>
      <c r="K106" s="243">
        <v>61900</v>
      </c>
      <c r="L106" s="243">
        <v>70750</v>
      </c>
      <c r="M106" s="243">
        <v>79600</v>
      </c>
      <c r="N106" s="243">
        <v>88450</v>
      </c>
      <c r="O106" s="243">
        <v>95500</v>
      </c>
      <c r="P106" s="243">
        <v>102600</v>
      </c>
      <c r="Q106" s="243">
        <v>109650</v>
      </c>
      <c r="R106" s="243">
        <v>116750</v>
      </c>
    </row>
    <row r="107" spans="1:18">
      <c r="A107" t="s">
        <v>165</v>
      </c>
      <c r="B107" t="s">
        <v>583</v>
      </c>
      <c r="C107" s="243">
        <v>19000</v>
      </c>
      <c r="D107" s="243">
        <v>21700</v>
      </c>
      <c r="E107" s="243">
        <v>24400</v>
      </c>
      <c r="F107" s="243">
        <v>27100</v>
      </c>
      <c r="G107" s="243">
        <v>29300</v>
      </c>
      <c r="H107" s="243">
        <v>31450</v>
      </c>
      <c r="I107" s="243">
        <v>33650</v>
      </c>
      <c r="J107" s="243">
        <v>35800</v>
      </c>
      <c r="K107" s="243">
        <v>45550</v>
      </c>
      <c r="L107" s="243">
        <v>52050</v>
      </c>
      <c r="M107" s="243">
        <v>58550</v>
      </c>
      <c r="N107" s="243">
        <v>65050</v>
      </c>
      <c r="O107" s="243">
        <v>70250</v>
      </c>
      <c r="P107" s="243">
        <v>75450</v>
      </c>
      <c r="Q107" s="243">
        <v>80650</v>
      </c>
      <c r="R107" s="243">
        <v>85850</v>
      </c>
    </row>
    <row r="108" spans="1:18">
      <c r="A108" t="s">
        <v>27</v>
      </c>
      <c r="B108" t="s">
        <v>319</v>
      </c>
      <c r="C108" s="243">
        <v>28500</v>
      </c>
      <c r="D108" s="243">
        <v>32600</v>
      </c>
      <c r="E108" s="243">
        <v>36650</v>
      </c>
      <c r="F108" s="243">
        <v>40700</v>
      </c>
      <c r="G108" s="243">
        <v>44000</v>
      </c>
      <c r="H108" s="243">
        <v>47250</v>
      </c>
      <c r="I108" s="243">
        <v>50500</v>
      </c>
      <c r="J108" s="243">
        <v>53750</v>
      </c>
      <c r="K108" s="243">
        <v>68400</v>
      </c>
      <c r="L108" s="243">
        <v>78150</v>
      </c>
      <c r="M108" s="243">
        <v>87900</v>
      </c>
      <c r="N108" s="243">
        <v>97700</v>
      </c>
      <c r="O108" s="243">
        <v>105500</v>
      </c>
      <c r="P108" s="243">
        <v>113300</v>
      </c>
      <c r="Q108" s="243">
        <v>121100</v>
      </c>
      <c r="R108" s="243">
        <v>128950</v>
      </c>
    </row>
    <row r="109" spans="1:18">
      <c r="A109" t="s">
        <v>166</v>
      </c>
      <c r="B109" t="s">
        <v>588</v>
      </c>
      <c r="C109" s="243">
        <v>23650</v>
      </c>
      <c r="D109" s="243">
        <v>27000</v>
      </c>
      <c r="E109" s="243">
        <v>30400</v>
      </c>
      <c r="F109" s="243">
        <v>33750</v>
      </c>
      <c r="G109" s="243">
        <v>36450</v>
      </c>
      <c r="H109" s="243">
        <v>39150</v>
      </c>
      <c r="I109" s="243">
        <v>41850</v>
      </c>
      <c r="J109" s="243">
        <v>44550</v>
      </c>
      <c r="K109" s="243">
        <v>56700</v>
      </c>
      <c r="L109" s="243">
        <v>64800</v>
      </c>
      <c r="M109" s="243">
        <v>72900</v>
      </c>
      <c r="N109" s="243">
        <v>81000</v>
      </c>
      <c r="O109" s="243">
        <v>87500</v>
      </c>
      <c r="P109" s="243">
        <v>93950</v>
      </c>
      <c r="Q109" s="243">
        <v>100450</v>
      </c>
      <c r="R109" s="243">
        <v>106900</v>
      </c>
    </row>
    <row r="110" spans="1:18">
      <c r="A110" t="s">
        <v>167</v>
      </c>
      <c r="B110" t="s">
        <v>591</v>
      </c>
      <c r="C110" s="243">
        <v>19000</v>
      </c>
      <c r="D110" s="243">
        <v>21700</v>
      </c>
      <c r="E110" s="243">
        <v>24400</v>
      </c>
      <c r="F110" s="243">
        <v>27100</v>
      </c>
      <c r="G110" s="243">
        <v>29300</v>
      </c>
      <c r="H110" s="243">
        <v>31450</v>
      </c>
      <c r="I110" s="243">
        <v>33650</v>
      </c>
      <c r="J110" s="243">
        <v>35800</v>
      </c>
      <c r="K110" s="243">
        <v>45550</v>
      </c>
      <c r="L110" s="243">
        <v>52050</v>
      </c>
      <c r="M110" s="243">
        <v>58550</v>
      </c>
      <c r="N110" s="243">
        <v>65050</v>
      </c>
      <c r="O110" s="243">
        <v>70250</v>
      </c>
      <c r="P110" s="243">
        <v>75450</v>
      </c>
      <c r="Q110" s="243">
        <v>80650</v>
      </c>
      <c r="R110" s="243">
        <v>85850</v>
      </c>
    </row>
    <row r="111" spans="1:18">
      <c r="A111" t="s">
        <v>70</v>
      </c>
      <c r="B111" t="s">
        <v>594</v>
      </c>
      <c r="C111" s="243">
        <v>19000</v>
      </c>
      <c r="D111" s="243">
        <v>21700</v>
      </c>
      <c r="E111" s="243">
        <v>24400</v>
      </c>
      <c r="F111" s="243">
        <v>27100</v>
      </c>
      <c r="G111" s="243">
        <v>29300</v>
      </c>
      <c r="H111" s="243">
        <v>31450</v>
      </c>
      <c r="I111" s="243">
        <v>33650</v>
      </c>
      <c r="J111" s="243">
        <v>35800</v>
      </c>
      <c r="K111" s="243">
        <v>45550</v>
      </c>
      <c r="L111" s="243">
        <v>52050</v>
      </c>
      <c r="M111" s="243">
        <v>58550</v>
      </c>
      <c r="N111" s="243">
        <v>65050</v>
      </c>
      <c r="O111" s="243">
        <v>70250</v>
      </c>
      <c r="P111" s="243">
        <v>75450</v>
      </c>
      <c r="Q111" s="243">
        <v>80650</v>
      </c>
      <c r="R111" s="243">
        <v>85850</v>
      </c>
    </row>
    <row r="112" spans="1:18">
      <c r="A112" t="s">
        <v>168</v>
      </c>
      <c r="B112" t="s">
        <v>597</v>
      </c>
      <c r="C112" s="243">
        <v>19000</v>
      </c>
      <c r="D112" s="243">
        <v>21700</v>
      </c>
      <c r="E112" s="243">
        <v>24400</v>
      </c>
      <c r="F112" s="243">
        <v>27100</v>
      </c>
      <c r="G112" s="243">
        <v>29300</v>
      </c>
      <c r="H112" s="243">
        <v>31450</v>
      </c>
      <c r="I112" s="243">
        <v>33650</v>
      </c>
      <c r="J112" s="243">
        <v>35800</v>
      </c>
      <c r="K112" s="243">
        <v>45550</v>
      </c>
      <c r="L112" s="243">
        <v>52050</v>
      </c>
      <c r="M112" s="243">
        <v>58550</v>
      </c>
      <c r="N112" s="243">
        <v>65050</v>
      </c>
      <c r="O112" s="243">
        <v>70250</v>
      </c>
      <c r="P112" s="243">
        <v>75450</v>
      </c>
      <c r="Q112" s="243">
        <v>80650</v>
      </c>
      <c r="R112" s="243">
        <v>85850</v>
      </c>
    </row>
    <row r="113" spans="1:18">
      <c r="A113" t="s">
        <v>169</v>
      </c>
      <c r="B113" t="s">
        <v>600</v>
      </c>
      <c r="C113" s="243">
        <v>21600</v>
      </c>
      <c r="D113" s="243">
        <v>24700</v>
      </c>
      <c r="E113" s="243">
        <v>27800</v>
      </c>
      <c r="F113" s="243">
        <v>30850</v>
      </c>
      <c r="G113" s="243">
        <v>33350</v>
      </c>
      <c r="H113" s="243">
        <v>35800</v>
      </c>
      <c r="I113" s="243">
        <v>38300</v>
      </c>
      <c r="J113" s="243">
        <v>40750</v>
      </c>
      <c r="K113" s="243">
        <v>51850</v>
      </c>
      <c r="L113" s="243">
        <v>59250</v>
      </c>
      <c r="M113" s="243">
        <v>66650</v>
      </c>
      <c r="N113" s="243">
        <v>74050</v>
      </c>
      <c r="O113" s="243">
        <v>79950</v>
      </c>
      <c r="P113" s="243">
        <v>85900</v>
      </c>
      <c r="Q113" s="243">
        <v>91800</v>
      </c>
      <c r="R113" s="243">
        <v>97750</v>
      </c>
    </row>
    <row r="114" spans="1:18">
      <c r="A114" t="s">
        <v>170</v>
      </c>
      <c r="B114" t="s">
        <v>603</v>
      </c>
      <c r="C114" s="243">
        <v>23100</v>
      </c>
      <c r="D114" s="243">
        <v>26400</v>
      </c>
      <c r="E114" s="243">
        <v>29700</v>
      </c>
      <c r="F114" s="243">
        <v>32950</v>
      </c>
      <c r="G114" s="243">
        <v>35600</v>
      </c>
      <c r="H114" s="243">
        <v>38250</v>
      </c>
      <c r="I114" s="243">
        <v>40900</v>
      </c>
      <c r="J114" s="243">
        <v>43500</v>
      </c>
      <c r="K114" s="243">
        <v>55350</v>
      </c>
      <c r="L114" s="243">
        <v>63250</v>
      </c>
      <c r="M114" s="243">
        <v>71150</v>
      </c>
      <c r="N114" s="243">
        <v>79100</v>
      </c>
      <c r="O114" s="243">
        <v>85400</v>
      </c>
      <c r="P114" s="243">
        <v>91750</v>
      </c>
      <c r="Q114" s="243">
        <v>98050</v>
      </c>
      <c r="R114" s="243">
        <v>104400</v>
      </c>
    </row>
    <row r="115" spans="1:18">
      <c r="A115" t="s">
        <v>171</v>
      </c>
      <c r="B115" t="s">
        <v>606</v>
      </c>
      <c r="C115" s="243">
        <v>19050</v>
      </c>
      <c r="D115" s="243">
        <v>21750</v>
      </c>
      <c r="E115" s="243">
        <v>24450</v>
      </c>
      <c r="F115" s="243">
        <v>27150</v>
      </c>
      <c r="G115" s="243">
        <v>29350</v>
      </c>
      <c r="H115" s="243">
        <v>31500</v>
      </c>
      <c r="I115" s="243">
        <v>33700</v>
      </c>
      <c r="J115" s="243">
        <v>35850</v>
      </c>
      <c r="K115" s="243">
        <v>45600</v>
      </c>
      <c r="L115" s="243">
        <v>52150</v>
      </c>
      <c r="M115" s="243">
        <v>58650</v>
      </c>
      <c r="N115" s="243">
        <v>65150</v>
      </c>
      <c r="O115" s="243">
        <v>70350</v>
      </c>
      <c r="P115" s="243">
        <v>75600</v>
      </c>
      <c r="Q115" s="243">
        <v>80800</v>
      </c>
      <c r="R115" s="243">
        <v>86000</v>
      </c>
    </row>
    <row r="116" spans="1:18">
      <c r="A116" t="s">
        <v>172</v>
      </c>
      <c r="B116" t="s">
        <v>609</v>
      </c>
      <c r="C116" s="243">
        <v>19000</v>
      </c>
      <c r="D116" s="243">
        <v>21700</v>
      </c>
      <c r="E116" s="243">
        <v>24400</v>
      </c>
      <c r="F116" s="243">
        <v>27100</v>
      </c>
      <c r="G116" s="243">
        <v>29300</v>
      </c>
      <c r="H116" s="243">
        <v>31450</v>
      </c>
      <c r="I116" s="243">
        <v>33650</v>
      </c>
      <c r="J116" s="243">
        <v>35800</v>
      </c>
      <c r="K116" s="243">
        <v>45550</v>
      </c>
      <c r="L116" s="243">
        <v>52050</v>
      </c>
      <c r="M116" s="243">
        <v>58550</v>
      </c>
      <c r="N116" s="243">
        <v>65050</v>
      </c>
      <c r="O116" s="243">
        <v>70250</v>
      </c>
      <c r="P116" s="243">
        <v>75450</v>
      </c>
      <c r="Q116" s="243">
        <v>80650</v>
      </c>
      <c r="R116" s="243">
        <v>85850</v>
      </c>
    </row>
    <row r="117" spans="1:18">
      <c r="A117" t="s">
        <v>174</v>
      </c>
      <c r="B117" t="s">
        <v>612</v>
      </c>
      <c r="C117" s="243">
        <v>21500</v>
      </c>
      <c r="D117" s="243">
        <v>24550</v>
      </c>
      <c r="E117" s="243">
        <v>27600</v>
      </c>
      <c r="F117" s="243">
        <v>30650</v>
      </c>
      <c r="G117" s="243">
        <v>33150</v>
      </c>
      <c r="H117" s="243">
        <v>35600</v>
      </c>
      <c r="I117" s="243">
        <v>38050</v>
      </c>
      <c r="J117" s="243">
        <v>40500</v>
      </c>
      <c r="K117" s="243">
        <v>51500</v>
      </c>
      <c r="L117" s="243">
        <v>58850</v>
      </c>
      <c r="M117" s="243">
        <v>66200</v>
      </c>
      <c r="N117" s="243">
        <v>73550</v>
      </c>
      <c r="O117" s="243">
        <v>79450</v>
      </c>
      <c r="P117" s="243">
        <v>85350</v>
      </c>
      <c r="Q117" s="243">
        <v>91200</v>
      </c>
      <c r="R117" s="243">
        <v>97100</v>
      </c>
    </row>
    <row r="118" spans="1:18">
      <c r="A118" t="s">
        <v>175</v>
      </c>
      <c r="B118" t="s">
        <v>615</v>
      </c>
      <c r="C118" s="243">
        <v>19000</v>
      </c>
      <c r="D118" s="243">
        <v>21700</v>
      </c>
      <c r="E118" s="243">
        <v>24400</v>
      </c>
      <c r="F118" s="243">
        <v>27100</v>
      </c>
      <c r="G118" s="243">
        <v>29300</v>
      </c>
      <c r="H118" s="243">
        <v>31450</v>
      </c>
      <c r="I118" s="243">
        <v>33650</v>
      </c>
      <c r="J118" s="243">
        <v>35800</v>
      </c>
      <c r="K118" s="243">
        <v>45550</v>
      </c>
      <c r="L118" s="243">
        <v>52050</v>
      </c>
      <c r="M118" s="243">
        <v>58550</v>
      </c>
      <c r="N118" s="243">
        <v>65050</v>
      </c>
      <c r="O118" s="243">
        <v>70250</v>
      </c>
      <c r="P118" s="243">
        <v>75450</v>
      </c>
      <c r="Q118" s="243">
        <v>80650</v>
      </c>
      <c r="R118" s="243">
        <v>85850</v>
      </c>
    </row>
    <row r="119" spans="1:18">
      <c r="A119" t="s">
        <v>45</v>
      </c>
      <c r="B119" t="s">
        <v>410</v>
      </c>
      <c r="C119" s="243">
        <v>25700</v>
      </c>
      <c r="D119" s="243">
        <v>29400</v>
      </c>
      <c r="E119" s="243">
        <v>33050</v>
      </c>
      <c r="F119" s="243">
        <v>36700</v>
      </c>
      <c r="G119" s="243">
        <v>39650</v>
      </c>
      <c r="H119" s="243">
        <v>42600</v>
      </c>
      <c r="I119" s="243">
        <v>45550</v>
      </c>
      <c r="J119" s="243">
        <v>48450</v>
      </c>
      <c r="K119" s="243">
        <v>61650</v>
      </c>
      <c r="L119" s="243">
        <v>70450</v>
      </c>
      <c r="M119" s="243">
        <v>79250</v>
      </c>
      <c r="N119" s="243">
        <v>88100</v>
      </c>
      <c r="O119" s="243">
        <v>95150</v>
      </c>
      <c r="P119" s="243">
        <v>102150</v>
      </c>
      <c r="Q119" s="243">
        <v>109200</v>
      </c>
      <c r="R119" s="243">
        <v>116250</v>
      </c>
    </row>
    <row r="120" spans="1:18">
      <c r="A120" t="s">
        <v>176</v>
      </c>
      <c r="B120" t="s">
        <v>620</v>
      </c>
      <c r="C120" s="243">
        <v>20450</v>
      </c>
      <c r="D120" s="243">
        <v>23350</v>
      </c>
      <c r="E120" s="243">
        <v>26250</v>
      </c>
      <c r="F120" s="243">
        <v>29150</v>
      </c>
      <c r="G120" s="243">
        <v>31500</v>
      </c>
      <c r="H120" s="243">
        <v>33850</v>
      </c>
      <c r="I120" s="243">
        <v>36150</v>
      </c>
      <c r="J120" s="243">
        <v>38500</v>
      </c>
      <c r="K120" s="243">
        <v>48950</v>
      </c>
      <c r="L120" s="243">
        <v>55950</v>
      </c>
      <c r="M120" s="243">
        <v>62950</v>
      </c>
      <c r="N120" s="243">
        <v>69950</v>
      </c>
      <c r="O120" s="243">
        <v>75550</v>
      </c>
      <c r="P120" s="243">
        <v>81150</v>
      </c>
      <c r="Q120" s="243">
        <v>86750</v>
      </c>
      <c r="R120" s="243">
        <v>92350</v>
      </c>
    </row>
    <row r="121" spans="1:18">
      <c r="A121" t="s">
        <v>75</v>
      </c>
      <c r="B121" t="s">
        <v>623</v>
      </c>
      <c r="C121" s="243">
        <v>21500</v>
      </c>
      <c r="D121" s="243">
        <v>24600</v>
      </c>
      <c r="E121" s="243">
        <v>27650</v>
      </c>
      <c r="F121" s="243">
        <v>30700</v>
      </c>
      <c r="G121" s="243">
        <v>33200</v>
      </c>
      <c r="H121" s="243">
        <v>35650</v>
      </c>
      <c r="I121" s="243">
        <v>38100</v>
      </c>
      <c r="J121" s="243">
        <v>40550</v>
      </c>
      <c r="K121" s="243">
        <v>51600</v>
      </c>
      <c r="L121" s="243">
        <v>58950</v>
      </c>
      <c r="M121" s="243">
        <v>66300</v>
      </c>
      <c r="N121" s="243">
        <v>73700</v>
      </c>
      <c r="O121" s="243">
        <v>79550</v>
      </c>
      <c r="P121" s="243">
        <v>85450</v>
      </c>
      <c r="Q121" s="243">
        <v>91350</v>
      </c>
      <c r="R121" s="243">
        <v>97250</v>
      </c>
    </row>
    <row r="122" spans="1:18">
      <c r="A122" t="s">
        <v>177</v>
      </c>
      <c r="B122" t="s">
        <v>626</v>
      </c>
      <c r="C122" s="243">
        <v>22050</v>
      </c>
      <c r="D122" s="243">
        <v>25200</v>
      </c>
      <c r="E122" s="243">
        <v>28350</v>
      </c>
      <c r="F122" s="243">
        <v>31450</v>
      </c>
      <c r="G122" s="243">
        <v>34000</v>
      </c>
      <c r="H122" s="243">
        <v>36500</v>
      </c>
      <c r="I122" s="243">
        <v>39000</v>
      </c>
      <c r="J122" s="243">
        <v>41550</v>
      </c>
      <c r="K122" s="243">
        <v>52850</v>
      </c>
      <c r="L122" s="243">
        <v>60400</v>
      </c>
      <c r="M122" s="243">
        <v>67950</v>
      </c>
      <c r="N122" s="243">
        <v>75500</v>
      </c>
      <c r="O122" s="243">
        <v>81500</v>
      </c>
      <c r="P122" s="243">
        <v>87550</v>
      </c>
      <c r="Q122" s="243">
        <v>93600</v>
      </c>
      <c r="R122" s="243">
        <v>99650</v>
      </c>
    </row>
    <row r="123" spans="1:18">
      <c r="A123" t="s">
        <v>178</v>
      </c>
      <c r="B123" t="s">
        <v>629</v>
      </c>
      <c r="C123" s="243">
        <v>22900</v>
      </c>
      <c r="D123" s="243">
        <v>26150</v>
      </c>
      <c r="E123" s="243">
        <v>29400</v>
      </c>
      <c r="F123" s="243">
        <v>32650</v>
      </c>
      <c r="G123" s="243">
        <v>35300</v>
      </c>
      <c r="H123" s="243">
        <v>37900</v>
      </c>
      <c r="I123" s="243">
        <v>40500</v>
      </c>
      <c r="J123" s="243">
        <v>43100</v>
      </c>
      <c r="K123" s="243">
        <v>54850</v>
      </c>
      <c r="L123" s="243">
        <v>62700</v>
      </c>
      <c r="M123" s="243">
        <v>70500</v>
      </c>
      <c r="N123" s="243">
        <v>78350</v>
      </c>
      <c r="O123" s="243">
        <v>84650</v>
      </c>
      <c r="P123" s="243">
        <v>90900</v>
      </c>
      <c r="Q123" s="243">
        <v>97150</v>
      </c>
      <c r="R123" s="243">
        <v>103450</v>
      </c>
    </row>
    <row r="124" spans="1:18">
      <c r="A124" t="s">
        <v>179</v>
      </c>
      <c r="B124" t="s">
        <v>632</v>
      </c>
      <c r="C124" s="243">
        <v>19000</v>
      </c>
      <c r="D124" s="243">
        <v>21700</v>
      </c>
      <c r="E124" s="243">
        <v>24400</v>
      </c>
      <c r="F124" s="243">
        <v>27100</v>
      </c>
      <c r="G124" s="243">
        <v>29300</v>
      </c>
      <c r="H124" s="243">
        <v>31450</v>
      </c>
      <c r="I124" s="243">
        <v>33650</v>
      </c>
      <c r="J124" s="243">
        <v>35800</v>
      </c>
      <c r="K124" s="243">
        <v>45550</v>
      </c>
      <c r="L124" s="243">
        <v>52050</v>
      </c>
      <c r="M124" s="243">
        <v>58550</v>
      </c>
      <c r="N124" s="243">
        <v>65050</v>
      </c>
      <c r="O124" s="243">
        <v>70250</v>
      </c>
      <c r="P124" s="243">
        <v>75450</v>
      </c>
      <c r="Q124" s="243">
        <v>80650</v>
      </c>
      <c r="R124" s="243">
        <v>85850</v>
      </c>
    </row>
    <row r="125" spans="1:18">
      <c r="A125" t="s">
        <v>180</v>
      </c>
      <c r="B125" t="s">
        <v>635</v>
      </c>
      <c r="C125" s="243">
        <v>21700</v>
      </c>
      <c r="D125" s="243">
        <v>24800</v>
      </c>
      <c r="E125" s="243">
        <v>27900</v>
      </c>
      <c r="F125" s="243">
        <v>31000</v>
      </c>
      <c r="G125" s="243">
        <v>33500</v>
      </c>
      <c r="H125" s="243">
        <v>36000</v>
      </c>
      <c r="I125" s="243">
        <v>38450</v>
      </c>
      <c r="J125" s="243">
        <v>40950</v>
      </c>
      <c r="K125" s="243">
        <v>52100</v>
      </c>
      <c r="L125" s="243">
        <v>59500</v>
      </c>
      <c r="M125" s="243">
        <v>66950</v>
      </c>
      <c r="N125" s="243">
        <v>74400</v>
      </c>
      <c r="O125" s="243">
        <v>80350</v>
      </c>
      <c r="P125" s="243">
        <v>86300</v>
      </c>
      <c r="Q125" s="243">
        <v>92250</v>
      </c>
      <c r="R125" s="243">
        <v>98200</v>
      </c>
    </row>
    <row r="126" spans="1:18">
      <c r="A126" t="s">
        <v>31</v>
      </c>
      <c r="B126" t="s">
        <v>572</v>
      </c>
      <c r="C126" s="243">
        <v>19450</v>
      </c>
      <c r="D126" s="243">
        <v>22200</v>
      </c>
      <c r="E126" s="243">
        <v>25000</v>
      </c>
      <c r="F126" s="243">
        <v>27750</v>
      </c>
      <c r="G126" s="243">
        <v>30000</v>
      </c>
      <c r="H126" s="243">
        <v>32200</v>
      </c>
      <c r="I126" s="243">
        <v>34450</v>
      </c>
      <c r="J126" s="243">
        <v>36650</v>
      </c>
      <c r="K126" s="243">
        <v>46600</v>
      </c>
      <c r="L126" s="243">
        <v>53300</v>
      </c>
      <c r="M126" s="243">
        <v>59950</v>
      </c>
      <c r="N126" s="243">
        <v>66600</v>
      </c>
      <c r="O126" s="243">
        <v>71950</v>
      </c>
      <c r="P126" s="243">
        <v>77250</v>
      </c>
      <c r="Q126" s="243">
        <v>82600</v>
      </c>
      <c r="R126" s="243">
        <v>87900</v>
      </c>
    </row>
    <row r="127" spans="1:18">
      <c r="A127" t="s">
        <v>181</v>
      </c>
      <c r="B127" t="s">
        <v>640</v>
      </c>
      <c r="C127" s="243">
        <v>19000</v>
      </c>
      <c r="D127" s="243">
        <v>21700</v>
      </c>
      <c r="E127" s="243">
        <v>24400</v>
      </c>
      <c r="F127" s="243">
        <v>27100</v>
      </c>
      <c r="G127" s="243">
        <v>29300</v>
      </c>
      <c r="H127" s="243">
        <v>31450</v>
      </c>
      <c r="I127" s="243">
        <v>33650</v>
      </c>
      <c r="J127" s="243">
        <v>35800</v>
      </c>
      <c r="K127" s="243">
        <v>45550</v>
      </c>
      <c r="L127" s="243">
        <v>52050</v>
      </c>
      <c r="M127" s="243">
        <v>58550</v>
      </c>
      <c r="N127" s="243">
        <v>65050</v>
      </c>
      <c r="O127" s="243">
        <v>70250</v>
      </c>
      <c r="P127" s="243">
        <v>75450</v>
      </c>
      <c r="Q127" s="243">
        <v>80650</v>
      </c>
      <c r="R127" s="243">
        <v>85850</v>
      </c>
    </row>
    <row r="128" spans="1:18">
      <c r="A128" t="s">
        <v>182</v>
      </c>
      <c r="B128" t="s">
        <v>643</v>
      </c>
      <c r="C128" s="243">
        <v>19000</v>
      </c>
      <c r="D128" s="243">
        <v>21700</v>
      </c>
      <c r="E128" s="243">
        <v>24400</v>
      </c>
      <c r="F128" s="243">
        <v>27100</v>
      </c>
      <c r="G128" s="243">
        <v>29300</v>
      </c>
      <c r="H128" s="243">
        <v>31450</v>
      </c>
      <c r="I128" s="243">
        <v>33650</v>
      </c>
      <c r="J128" s="243">
        <v>35800</v>
      </c>
      <c r="K128" s="243">
        <v>45550</v>
      </c>
      <c r="L128" s="243">
        <v>52050</v>
      </c>
      <c r="M128" s="243">
        <v>58550</v>
      </c>
      <c r="N128" s="243">
        <v>65050</v>
      </c>
      <c r="O128" s="243">
        <v>70250</v>
      </c>
      <c r="P128" s="243">
        <v>75450</v>
      </c>
      <c r="Q128" s="243">
        <v>80650</v>
      </c>
      <c r="R128" s="243">
        <v>85850</v>
      </c>
    </row>
    <row r="129" spans="1:18">
      <c r="A129" t="s">
        <v>46</v>
      </c>
      <c r="B129" t="s">
        <v>646</v>
      </c>
      <c r="C129" s="243">
        <v>25000</v>
      </c>
      <c r="D129" s="243">
        <v>28600</v>
      </c>
      <c r="E129" s="243">
        <v>32150</v>
      </c>
      <c r="F129" s="243">
        <v>35700</v>
      </c>
      <c r="G129" s="243">
        <v>38600</v>
      </c>
      <c r="H129" s="243">
        <v>41450</v>
      </c>
      <c r="I129" s="243">
        <v>44300</v>
      </c>
      <c r="J129" s="243">
        <v>47150</v>
      </c>
      <c r="K129" s="243">
        <v>60000</v>
      </c>
      <c r="L129" s="243">
        <v>68550</v>
      </c>
      <c r="M129" s="243">
        <v>77100</v>
      </c>
      <c r="N129" s="243">
        <v>85700</v>
      </c>
      <c r="O129" s="243">
        <v>92550</v>
      </c>
      <c r="P129" s="243">
        <v>99400</v>
      </c>
      <c r="Q129" s="243">
        <v>106250</v>
      </c>
      <c r="R129" s="243">
        <v>113100</v>
      </c>
    </row>
    <row r="130" spans="1:18">
      <c r="A130" t="s">
        <v>18</v>
      </c>
      <c r="B130" t="s">
        <v>373</v>
      </c>
      <c r="C130" s="243">
        <v>19650</v>
      </c>
      <c r="D130" s="243">
        <v>22450</v>
      </c>
      <c r="E130" s="243">
        <v>25250</v>
      </c>
      <c r="F130" s="243">
        <v>28050</v>
      </c>
      <c r="G130" s="243">
        <v>30300</v>
      </c>
      <c r="H130" s="243">
        <v>32550</v>
      </c>
      <c r="I130" s="243">
        <v>34800</v>
      </c>
      <c r="J130" s="243">
        <v>37050</v>
      </c>
      <c r="K130" s="243">
        <v>47100</v>
      </c>
      <c r="L130" s="243">
        <v>53850</v>
      </c>
      <c r="M130" s="243">
        <v>60600</v>
      </c>
      <c r="N130" s="243">
        <v>67300</v>
      </c>
      <c r="O130" s="243">
        <v>72700</v>
      </c>
      <c r="P130" s="243">
        <v>78100</v>
      </c>
      <c r="Q130" s="243">
        <v>83500</v>
      </c>
      <c r="R130" s="243">
        <v>88850</v>
      </c>
    </row>
    <row r="131" spans="1:18">
      <c r="A131" t="s">
        <v>183</v>
      </c>
      <c r="B131" t="s">
        <v>651</v>
      </c>
      <c r="C131" s="243">
        <v>20600</v>
      </c>
      <c r="D131" s="243">
        <v>23550</v>
      </c>
      <c r="E131" s="243">
        <v>26500</v>
      </c>
      <c r="F131" s="243">
        <v>29400</v>
      </c>
      <c r="G131" s="243">
        <v>31800</v>
      </c>
      <c r="H131" s="243">
        <v>34150</v>
      </c>
      <c r="I131" s="243">
        <v>36500</v>
      </c>
      <c r="J131" s="243">
        <v>38850</v>
      </c>
      <c r="K131" s="243">
        <v>49400</v>
      </c>
      <c r="L131" s="243">
        <v>56450</v>
      </c>
      <c r="M131" s="243">
        <v>63500</v>
      </c>
      <c r="N131" s="243">
        <v>70550</v>
      </c>
      <c r="O131" s="243">
        <v>76200</v>
      </c>
      <c r="P131" s="243">
        <v>81850</v>
      </c>
      <c r="Q131" s="243">
        <v>87500</v>
      </c>
      <c r="R131" s="243">
        <v>93150</v>
      </c>
    </row>
    <row r="132" spans="1:18">
      <c r="A132" t="s">
        <v>47</v>
      </c>
      <c r="B132" t="s">
        <v>410</v>
      </c>
      <c r="C132" s="243">
        <v>25700</v>
      </c>
      <c r="D132" s="243">
        <v>29400</v>
      </c>
      <c r="E132" s="243">
        <v>33050</v>
      </c>
      <c r="F132" s="243">
        <v>36700</v>
      </c>
      <c r="G132" s="243">
        <v>39650</v>
      </c>
      <c r="H132" s="243">
        <v>42600</v>
      </c>
      <c r="I132" s="243">
        <v>45550</v>
      </c>
      <c r="J132" s="243">
        <v>48450</v>
      </c>
      <c r="K132" s="243">
        <v>61650</v>
      </c>
      <c r="L132" s="243">
        <v>70450</v>
      </c>
      <c r="M132" s="243">
        <v>79250</v>
      </c>
      <c r="N132" s="243">
        <v>88100</v>
      </c>
      <c r="O132" s="243">
        <v>95150</v>
      </c>
      <c r="P132" s="243">
        <v>102150</v>
      </c>
      <c r="Q132" s="243">
        <v>109200</v>
      </c>
      <c r="R132" s="243">
        <v>116250</v>
      </c>
    </row>
    <row r="133" spans="1:18">
      <c r="A133" t="s">
        <v>184</v>
      </c>
      <c r="B133" t="s">
        <v>656</v>
      </c>
      <c r="C133" s="243">
        <v>32050</v>
      </c>
      <c r="D133" s="243">
        <v>36600</v>
      </c>
      <c r="E133" s="243">
        <v>41200</v>
      </c>
      <c r="F133" s="243">
        <v>45750</v>
      </c>
      <c r="G133" s="243">
        <v>49450</v>
      </c>
      <c r="H133" s="243">
        <v>53100</v>
      </c>
      <c r="I133" s="243">
        <v>56750</v>
      </c>
      <c r="J133" s="243">
        <v>60400</v>
      </c>
      <c r="K133" s="243">
        <v>76850</v>
      </c>
      <c r="L133" s="243">
        <v>87850</v>
      </c>
      <c r="M133" s="243">
        <v>98800</v>
      </c>
      <c r="N133" s="243">
        <v>109800</v>
      </c>
      <c r="O133" s="243">
        <v>118600</v>
      </c>
      <c r="P133" s="243">
        <v>127350</v>
      </c>
      <c r="Q133" s="243">
        <v>136150</v>
      </c>
      <c r="R133" s="243">
        <v>144950</v>
      </c>
    </row>
    <row r="134" spans="1:18">
      <c r="A134" t="s">
        <v>185</v>
      </c>
      <c r="B134" t="s">
        <v>659</v>
      </c>
      <c r="C134" s="243">
        <v>20050</v>
      </c>
      <c r="D134" s="243">
        <v>22900</v>
      </c>
      <c r="E134" s="243">
        <v>25750</v>
      </c>
      <c r="F134" s="243">
        <v>28600</v>
      </c>
      <c r="G134" s="243">
        <v>30900</v>
      </c>
      <c r="H134" s="243">
        <v>33200</v>
      </c>
      <c r="I134" s="243">
        <v>35500</v>
      </c>
      <c r="J134" s="243">
        <v>37800</v>
      </c>
      <c r="K134" s="243">
        <v>48050</v>
      </c>
      <c r="L134" s="243">
        <v>54900</v>
      </c>
      <c r="M134" s="243">
        <v>61800</v>
      </c>
      <c r="N134" s="243">
        <v>68650</v>
      </c>
      <c r="O134" s="243">
        <v>74150</v>
      </c>
      <c r="P134" s="243">
        <v>79600</v>
      </c>
      <c r="Q134" s="243">
        <v>85100</v>
      </c>
      <c r="R134" s="243">
        <v>90600</v>
      </c>
    </row>
    <row r="135" spans="1:18">
      <c r="A135" t="s">
        <v>186</v>
      </c>
      <c r="B135" t="s">
        <v>662</v>
      </c>
      <c r="C135" s="243">
        <v>20750</v>
      </c>
      <c r="D135" s="243">
        <v>23700</v>
      </c>
      <c r="E135" s="243">
        <v>26650</v>
      </c>
      <c r="F135" s="243">
        <v>29600</v>
      </c>
      <c r="G135" s="243">
        <v>32000</v>
      </c>
      <c r="H135" s="243">
        <v>34350</v>
      </c>
      <c r="I135" s="243">
        <v>36750</v>
      </c>
      <c r="J135" s="243">
        <v>39100</v>
      </c>
      <c r="K135" s="243">
        <v>49750</v>
      </c>
      <c r="L135" s="243">
        <v>56850</v>
      </c>
      <c r="M135" s="243">
        <v>63950</v>
      </c>
      <c r="N135" s="243">
        <v>71050</v>
      </c>
      <c r="O135" s="243">
        <v>76700</v>
      </c>
      <c r="P135" s="243">
        <v>82400</v>
      </c>
      <c r="Q135" s="243">
        <v>88100</v>
      </c>
      <c r="R135" s="243">
        <v>93750</v>
      </c>
    </row>
    <row r="136" spans="1:18">
      <c r="A136" t="s">
        <v>187</v>
      </c>
      <c r="B136" t="s">
        <v>665</v>
      </c>
      <c r="C136" s="243">
        <v>19950</v>
      </c>
      <c r="D136" s="243">
        <v>22800</v>
      </c>
      <c r="E136" s="243">
        <v>25650</v>
      </c>
      <c r="F136" s="243">
        <v>28500</v>
      </c>
      <c r="G136" s="243">
        <v>30800</v>
      </c>
      <c r="H136" s="243">
        <v>33100</v>
      </c>
      <c r="I136" s="243">
        <v>35350</v>
      </c>
      <c r="J136" s="243">
        <v>37650</v>
      </c>
      <c r="K136" s="243">
        <v>47900</v>
      </c>
      <c r="L136" s="243">
        <v>54700</v>
      </c>
      <c r="M136" s="243">
        <v>61550</v>
      </c>
      <c r="N136" s="243">
        <v>68400</v>
      </c>
      <c r="O136" s="243">
        <v>73850</v>
      </c>
      <c r="P136" s="243">
        <v>79350</v>
      </c>
      <c r="Q136" s="243">
        <v>84800</v>
      </c>
      <c r="R136" s="243">
        <v>90300</v>
      </c>
    </row>
    <row r="137" spans="1:18">
      <c r="A137" t="s">
        <v>188</v>
      </c>
      <c r="B137" t="s">
        <v>668</v>
      </c>
      <c r="C137" s="243">
        <v>19000</v>
      </c>
      <c r="D137" s="243">
        <v>21700</v>
      </c>
      <c r="E137" s="243">
        <v>24400</v>
      </c>
      <c r="F137" s="243">
        <v>27100</v>
      </c>
      <c r="G137" s="243">
        <v>29300</v>
      </c>
      <c r="H137" s="243">
        <v>31450</v>
      </c>
      <c r="I137" s="243">
        <v>33650</v>
      </c>
      <c r="J137" s="243">
        <v>35800</v>
      </c>
      <c r="K137" s="243">
        <v>45550</v>
      </c>
      <c r="L137" s="243">
        <v>52050</v>
      </c>
      <c r="M137" s="243">
        <v>58550</v>
      </c>
      <c r="N137" s="243">
        <v>65050</v>
      </c>
      <c r="O137" s="243">
        <v>70250</v>
      </c>
      <c r="P137" s="243">
        <v>75450</v>
      </c>
      <c r="Q137" s="243">
        <v>80650</v>
      </c>
      <c r="R137" s="243">
        <v>85850</v>
      </c>
    </row>
    <row r="138" spans="1:18">
      <c r="A138" t="s">
        <v>189</v>
      </c>
      <c r="B138" t="s">
        <v>671</v>
      </c>
      <c r="C138" s="243">
        <v>23450</v>
      </c>
      <c r="D138" s="243">
        <v>26800</v>
      </c>
      <c r="E138" s="243">
        <v>30150</v>
      </c>
      <c r="F138" s="243">
        <v>33500</v>
      </c>
      <c r="G138" s="243">
        <v>36200</v>
      </c>
      <c r="H138" s="243">
        <v>38900</v>
      </c>
      <c r="I138" s="243">
        <v>41550</v>
      </c>
      <c r="J138" s="243">
        <v>44250</v>
      </c>
      <c r="K138" s="243">
        <v>56300</v>
      </c>
      <c r="L138" s="243">
        <v>64300</v>
      </c>
      <c r="M138" s="243">
        <v>72350</v>
      </c>
      <c r="N138" s="243">
        <v>80400</v>
      </c>
      <c r="O138" s="243">
        <v>86850</v>
      </c>
      <c r="P138" s="243">
        <v>93250</v>
      </c>
      <c r="Q138" s="243">
        <v>99700</v>
      </c>
      <c r="R138" s="243">
        <v>106150</v>
      </c>
    </row>
    <row r="139" spans="1:18">
      <c r="A139" t="s">
        <v>190</v>
      </c>
      <c r="B139" t="s">
        <v>674</v>
      </c>
      <c r="C139" s="243">
        <v>19000</v>
      </c>
      <c r="D139" s="243">
        <v>21700</v>
      </c>
      <c r="E139" s="243">
        <v>24400</v>
      </c>
      <c r="F139" s="243">
        <v>27100</v>
      </c>
      <c r="G139" s="243">
        <v>29300</v>
      </c>
      <c r="H139" s="243">
        <v>31450</v>
      </c>
      <c r="I139" s="243">
        <v>33650</v>
      </c>
      <c r="J139" s="243">
        <v>35800</v>
      </c>
      <c r="K139" s="243">
        <v>45550</v>
      </c>
      <c r="L139" s="243">
        <v>52050</v>
      </c>
      <c r="M139" s="243">
        <v>58550</v>
      </c>
      <c r="N139" s="243">
        <v>65050</v>
      </c>
      <c r="O139" s="243">
        <v>70250</v>
      </c>
      <c r="P139" s="243">
        <v>75450</v>
      </c>
      <c r="Q139" s="243">
        <v>80650</v>
      </c>
      <c r="R139" s="243">
        <v>85850</v>
      </c>
    </row>
    <row r="140" spans="1:18">
      <c r="A140" t="s">
        <v>192</v>
      </c>
      <c r="B140" t="s">
        <v>677</v>
      </c>
      <c r="C140" s="243">
        <v>19000</v>
      </c>
      <c r="D140" s="243">
        <v>21700</v>
      </c>
      <c r="E140" s="243">
        <v>24400</v>
      </c>
      <c r="F140" s="243">
        <v>27100</v>
      </c>
      <c r="G140" s="243">
        <v>29300</v>
      </c>
      <c r="H140" s="243">
        <v>31450</v>
      </c>
      <c r="I140" s="243">
        <v>33650</v>
      </c>
      <c r="J140" s="243">
        <v>35800</v>
      </c>
      <c r="K140" s="243">
        <v>45550</v>
      </c>
      <c r="L140" s="243">
        <v>52050</v>
      </c>
      <c r="M140" s="243">
        <v>58550</v>
      </c>
      <c r="N140" s="243">
        <v>65050</v>
      </c>
      <c r="O140" s="243">
        <v>70250</v>
      </c>
      <c r="P140" s="243">
        <v>75450</v>
      </c>
      <c r="Q140" s="243">
        <v>80650</v>
      </c>
      <c r="R140" s="243">
        <v>85850</v>
      </c>
    </row>
    <row r="141" spans="1:18">
      <c r="A141" t="s">
        <v>193</v>
      </c>
      <c r="B141" t="s">
        <v>680</v>
      </c>
      <c r="C141" s="243">
        <v>19000</v>
      </c>
      <c r="D141" s="243">
        <v>21700</v>
      </c>
      <c r="E141" s="243">
        <v>24400</v>
      </c>
      <c r="F141" s="243">
        <v>27100</v>
      </c>
      <c r="G141" s="243">
        <v>29300</v>
      </c>
      <c r="H141" s="243">
        <v>31450</v>
      </c>
      <c r="I141" s="243">
        <v>33650</v>
      </c>
      <c r="J141" s="243">
        <v>35800</v>
      </c>
      <c r="K141" s="243">
        <v>45550</v>
      </c>
      <c r="L141" s="243">
        <v>52050</v>
      </c>
      <c r="M141" s="243">
        <v>58550</v>
      </c>
      <c r="N141" s="243">
        <v>65050</v>
      </c>
      <c r="O141" s="243">
        <v>70250</v>
      </c>
      <c r="P141" s="243">
        <v>75450</v>
      </c>
      <c r="Q141" s="243">
        <v>80650</v>
      </c>
      <c r="R141" s="243">
        <v>85850</v>
      </c>
    </row>
    <row r="142" spans="1:18">
      <c r="A142" t="s">
        <v>196</v>
      </c>
      <c r="B142" t="s">
        <v>683</v>
      </c>
      <c r="C142" s="243">
        <v>19000</v>
      </c>
      <c r="D142" s="243">
        <v>21700</v>
      </c>
      <c r="E142" s="243">
        <v>24400</v>
      </c>
      <c r="F142" s="243">
        <v>27100</v>
      </c>
      <c r="G142" s="243">
        <v>29300</v>
      </c>
      <c r="H142" s="243">
        <v>31450</v>
      </c>
      <c r="I142" s="243">
        <v>33650</v>
      </c>
      <c r="J142" s="243">
        <v>35800</v>
      </c>
      <c r="K142" s="243">
        <v>45550</v>
      </c>
      <c r="L142" s="243">
        <v>52050</v>
      </c>
      <c r="M142" s="243">
        <v>58550</v>
      </c>
      <c r="N142" s="243">
        <v>65050</v>
      </c>
      <c r="O142" s="243">
        <v>70250</v>
      </c>
      <c r="P142" s="243">
        <v>75450</v>
      </c>
      <c r="Q142" s="243">
        <v>80650</v>
      </c>
      <c r="R142" s="243">
        <v>85850</v>
      </c>
    </row>
    <row r="143" spans="1:18">
      <c r="A143" t="s">
        <v>197</v>
      </c>
      <c r="B143" t="s">
        <v>686</v>
      </c>
      <c r="C143" s="243">
        <v>19000</v>
      </c>
      <c r="D143" s="243">
        <v>21700</v>
      </c>
      <c r="E143" s="243">
        <v>24400</v>
      </c>
      <c r="F143" s="243">
        <v>27100</v>
      </c>
      <c r="G143" s="243">
        <v>29300</v>
      </c>
      <c r="H143" s="243">
        <v>31450</v>
      </c>
      <c r="I143" s="243">
        <v>33650</v>
      </c>
      <c r="J143" s="243">
        <v>35800</v>
      </c>
      <c r="K143" s="243">
        <v>45550</v>
      </c>
      <c r="L143" s="243">
        <v>52050</v>
      </c>
      <c r="M143" s="243">
        <v>58550</v>
      </c>
      <c r="N143" s="243">
        <v>65050</v>
      </c>
      <c r="O143" s="243">
        <v>70250</v>
      </c>
      <c r="P143" s="243">
        <v>75450</v>
      </c>
      <c r="Q143" s="243">
        <v>80650</v>
      </c>
      <c r="R143" s="243">
        <v>85850</v>
      </c>
    </row>
    <row r="144" spans="1:18">
      <c r="A144" t="s">
        <v>198</v>
      </c>
      <c r="B144" t="s">
        <v>689</v>
      </c>
      <c r="C144" s="243">
        <v>21250</v>
      </c>
      <c r="D144" s="243">
        <v>24300</v>
      </c>
      <c r="E144" s="243">
        <v>27350</v>
      </c>
      <c r="F144" s="243">
        <v>30350</v>
      </c>
      <c r="G144" s="243">
        <v>32800</v>
      </c>
      <c r="H144" s="243">
        <v>35250</v>
      </c>
      <c r="I144" s="243">
        <v>37650</v>
      </c>
      <c r="J144" s="243">
        <v>40100</v>
      </c>
      <c r="K144" s="243">
        <v>51000</v>
      </c>
      <c r="L144" s="243">
        <v>58250</v>
      </c>
      <c r="M144" s="243">
        <v>65550</v>
      </c>
      <c r="N144" s="243">
        <v>72850</v>
      </c>
      <c r="O144" s="243">
        <v>78650</v>
      </c>
      <c r="P144" s="243">
        <v>84500</v>
      </c>
      <c r="Q144" s="243">
        <v>90300</v>
      </c>
      <c r="R144" s="243">
        <v>96150</v>
      </c>
    </row>
    <row r="145" spans="1:18">
      <c r="A145" t="s">
        <v>194</v>
      </c>
      <c r="B145" t="s">
        <v>692</v>
      </c>
      <c r="C145" s="243">
        <v>19000</v>
      </c>
      <c r="D145" s="243">
        <v>21700</v>
      </c>
      <c r="E145" s="243">
        <v>24400</v>
      </c>
      <c r="F145" s="243">
        <v>27100</v>
      </c>
      <c r="G145" s="243">
        <v>29300</v>
      </c>
      <c r="H145" s="243">
        <v>31450</v>
      </c>
      <c r="I145" s="243">
        <v>33650</v>
      </c>
      <c r="J145" s="243">
        <v>35800</v>
      </c>
      <c r="K145" s="243">
        <v>45550</v>
      </c>
      <c r="L145" s="243">
        <v>52050</v>
      </c>
      <c r="M145" s="243">
        <v>58550</v>
      </c>
      <c r="N145" s="243">
        <v>65050</v>
      </c>
      <c r="O145" s="243">
        <v>70250</v>
      </c>
      <c r="P145" s="243">
        <v>75450</v>
      </c>
      <c r="Q145" s="243">
        <v>80650</v>
      </c>
      <c r="R145" s="243">
        <v>85850</v>
      </c>
    </row>
    <row r="146" spans="1:18">
      <c r="A146" t="s">
        <v>199</v>
      </c>
      <c r="B146" t="s">
        <v>695</v>
      </c>
      <c r="C146" s="243">
        <v>20300</v>
      </c>
      <c r="D146" s="243">
        <v>23200</v>
      </c>
      <c r="E146" s="243">
        <v>26100</v>
      </c>
      <c r="F146" s="243">
        <v>29000</v>
      </c>
      <c r="G146" s="243">
        <v>31350</v>
      </c>
      <c r="H146" s="243">
        <v>33650</v>
      </c>
      <c r="I146" s="243">
        <v>36000</v>
      </c>
      <c r="J146" s="243">
        <v>38300</v>
      </c>
      <c r="K146" s="243">
        <v>48700</v>
      </c>
      <c r="L146" s="243">
        <v>55700</v>
      </c>
      <c r="M146" s="243">
        <v>62650</v>
      </c>
      <c r="N146" s="243">
        <v>69600</v>
      </c>
      <c r="O146" s="243">
        <v>75150</v>
      </c>
      <c r="P146" s="243">
        <v>80750</v>
      </c>
      <c r="Q146" s="243">
        <v>86300</v>
      </c>
      <c r="R146" s="243">
        <v>91850</v>
      </c>
    </row>
    <row r="147" spans="1:18">
      <c r="A147" t="s">
        <v>200</v>
      </c>
      <c r="B147" t="s">
        <v>698</v>
      </c>
      <c r="C147" s="243">
        <v>22650</v>
      </c>
      <c r="D147" s="243">
        <v>25900</v>
      </c>
      <c r="E147" s="243">
        <v>29150</v>
      </c>
      <c r="F147" s="243">
        <v>32350</v>
      </c>
      <c r="G147" s="243">
        <v>34950</v>
      </c>
      <c r="H147" s="243">
        <v>37550</v>
      </c>
      <c r="I147" s="243">
        <v>40150</v>
      </c>
      <c r="J147" s="243">
        <v>42750</v>
      </c>
      <c r="K147" s="243">
        <v>54350</v>
      </c>
      <c r="L147" s="243">
        <v>62100</v>
      </c>
      <c r="M147" s="243">
        <v>69900</v>
      </c>
      <c r="N147" s="243">
        <v>77650</v>
      </c>
      <c r="O147" s="243">
        <v>83850</v>
      </c>
      <c r="P147" s="243">
        <v>90050</v>
      </c>
      <c r="Q147" s="243">
        <v>96250</v>
      </c>
      <c r="R147" s="243">
        <v>102500</v>
      </c>
    </row>
    <row r="148" spans="1:18">
      <c r="A148" t="s">
        <v>201</v>
      </c>
      <c r="B148" t="s">
        <v>701</v>
      </c>
      <c r="C148" s="243">
        <v>20650</v>
      </c>
      <c r="D148" s="243">
        <v>23600</v>
      </c>
      <c r="E148" s="243">
        <v>26550</v>
      </c>
      <c r="F148" s="243">
        <v>29450</v>
      </c>
      <c r="G148" s="243">
        <v>31850</v>
      </c>
      <c r="H148" s="243">
        <v>34200</v>
      </c>
      <c r="I148" s="243">
        <v>36550</v>
      </c>
      <c r="J148" s="243">
        <v>38900</v>
      </c>
      <c r="K148" s="243">
        <v>49500</v>
      </c>
      <c r="L148" s="243">
        <v>56550</v>
      </c>
      <c r="M148" s="243">
        <v>63600</v>
      </c>
      <c r="N148" s="243">
        <v>70700</v>
      </c>
      <c r="O148" s="243">
        <v>76350</v>
      </c>
      <c r="P148" s="243">
        <v>82000</v>
      </c>
      <c r="Q148" s="243">
        <v>87650</v>
      </c>
      <c r="R148" s="243">
        <v>93300</v>
      </c>
    </row>
    <row r="149" spans="1:18">
      <c r="A149" t="s">
        <v>56</v>
      </c>
      <c r="B149" t="s">
        <v>390</v>
      </c>
      <c r="C149" s="243">
        <v>25050</v>
      </c>
      <c r="D149" s="243">
        <v>28600</v>
      </c>
      <c r="E149" s="243">
        <v>32200</v>
      </c>
      <c r="F149" s="243">
        <v>35750</v>
      </c>
      <c r="G149" s="243">
        <v>38650</v>
      </c>
      <c r="H149" s="243">
        <v>41500</v>
      </c>
      <c r="I149" s="243">
        <v>44350</v>
      </c>
      <c r="J149" s="243">
        <v>47200</v>
      </c>
      <c r="K149" s="243">
        <v>60050</v>
      </c>
      <c r="L149" s="243">
        <v>68650</v>
      </c>
      <c r="M149" s="243">
        <v>77200</v>
      </c>
      <c r="N149" s="243">
        <v>85800</v>
      </c>
      <c r="O149" s="243">
        <v>92650</v>
      </c>
      <c r="P149" s="243">
        <v>99550</v>
      </c>
      <c r="Q149" s="243">
        <v>106400</v>
      </c>
      <c r="R149" s="243">
        <v>113250</v>
      </c>
    </row>
    <row r="150" spans="1:18">
      <c r="A150" t="s">
        <v>202</v>
      </c>
      <c r="B150" t="s">
        <v>706</v>
      </c>
      <c r="C150" s="243">
        <v>19000</v>
      </c>
      <c r="D150" s="243">
        <v>21700</v>
      </c>
      <c r="E150" s="243">
        <v>24400</v>
      </c>
      <c r="F150" s="243">
        <v>27100</v>
      </c>
      <c r="G150" s="243">
        <v>29300</v>
      </c>
      <c r="H150" s="243">
        <v>31450</v>
      </c>
      <c r="I150" s="243">
        <v>33650</v>
      </c>
      <c r="J150" s="243">
        <v>35800</v>
      </c>
      <c r="K150" s="243">
        <v>45550</v>
      </c>
      <c r="L150" s="243">
        <v>52050</v>
      </c>
      <c r="M150" s="243">
        <v>58550</v>
      </c>
      <c r="N150" s="243">
        <v>65050</v>
      </c>
      <c r="O150" s="243">
        <v>70250</v>
      </c>
      <c r="P150" s="243">
        <v>75450</v>
      </c>
      <c r="Q150" s="243">
        <v>80650</v>
      </c>
      <c r="R150" s="243">
        <v>85850</v>
      </c>
    </row>
    <row r="151" spans="1:18">
      <c r="A151" t="s">
        <v>203</v>
      </c>
      <c r="B151" t="s">
        <v>709</v>
      </c>
      <c r="C151" s="243">
        <v>24950</v>
      </c>
      <c r="D151" s="243">
        <v>28500</v>
      </c>
      <c r="E151" s="243">
        <v>32050</v>
      </c>
      <c r="F151" s="243">
        <v>35600</v>
      </c>
      <c r="G151" s="243">
        <v>38450</v>
      </c>
      <c r="H151" s="243">
        <v>41300</v>
      </c>
      <c r="I151" s="243">
        <v>44150</v>
      </c>
      <c r="J151" s="243">
        <v>47000</v>
      </c>
      <c r="K151" s="243">
        <v>59800</v>
      </c>
      <c r="L151" s="243">
        <v>68350</v>
      </c>
      <c r="M151" s="243">
        <v>76900</v>
      </c>
      <c r="N151" s="243">
        <v>85450</v>
      </c>
      <c r="O151" s="243">
        <v>92300</v>
      </c>
      <c r="P151" s="243">
        <v>99100</v>
      </c>
      <c r="Q151" s="243">
        <v>105950</v>
      </c>
      <c r="R151" s="243">
        <v>112800</v>
      </c>
    </row>
    <row r="152" spans="1:18">
      <c r="A152" t="s">
        <v>204</v>
      </c>
      <c r="B152" t="s">
        <v>712</v>
      </c>
      <c r="C152" s="243">
        <v>19000</v>
      </c>
      <c r="D152" s="243">
        <v>21700</v>
      </c>
      <c r="E152" s="243">
        <v>24400</v>
      </c>
      <c r="F152" s="243">
        <v>27100</v>
      </c>
      <c r="G152" s="243">
        <v>29300</v>
      </c>
      <c r="H152" s="243">
        <v>31450</v>
      </c>
      <c r="I152" s="243">
        <v>33650</v>
      </c>
      <c r="J152" s="243">
        <v>35800</v>
      </c>
      <c r="K152" s="243">
        <v>45550</v>
      </c>
      <c r="L152" s="243">
        <v>52050</v>
      </c>
      <c r="M152" s="243">
        <v>58550</v>
      </c>
      <c r="N152" s="243">
        <v>65050</v>
      </c>
      <c r="O152" s="243">
        <v>70250</v>
      </c>
      <c r="P152" s="243">
        <v>75450</v>
      </c>
      <c r="Q152" s="243">
        <v>80650</v>
      </c>
      <c r="R152" s="243">
        <v>85850</v>
      </c>
    </row>
    <row r="153" spans="1:18">
      <c r="A153" t="s">
        <v>205</v>
      </c>
      <c r="B153" t="s">
        <v>715</v>
      </c>
      <c r="C153" s="243">
        <v>22300</v>
      </c>
      <c r="D153" s="243">
        <v>25500</v>
      </c>
      <c r="E153" s="243">
        <v>28700</v>
      </c>
      <c r="F153" s="243">
        <v>31850</v>
      </c>
      <c r="G153" s="243">
        <v>34400</v>
      </c>
      <c r="H153" s="243">
        <v>36950</v>
      </c>
      <c r="I153" s="243">
        <v>39500</v>
      </c>
      <c r="J153" s="243">
        <v>42050</v>
      </c>
      <c r="K153" s="243">
        <v>53500</v>
      </c>
      <c r="L153" s="243">
        <v>61150</v>
      </c>
      <c r="M153" s="243">
        <v>68800</v>
      </c>
      <c r="N153" s="243">
        <v>76450</v>
      </c>
      <c r="O153" s="243">
        <v>82550</v>
      </c>
      <c r="P153" s="243">
        <v>88650</v>
      </c>
      <c r="Q153" s="243">
        <v>94800</v>
      </c>
      <c r="R153" s="243">
        <v>100900</v>
      </c>
    </row>
    <row r="154" spans="1:18">
      <c r="A154" t="s">
        <v>206</v>
      </c>
      <c r="B154" t="s">
        <v>718</v>
      </c>
      <c r="C154" s="243">
        <v>24750</v>
      </c>
      <c r="D154" s="243">
        <v>28250</v>
      </c>
      <c r="E154" s="243">
        <v>31800</v>
      </c>
      <c r="F154" s="243">
        <v>35300</v>
      </c>
      <c r="G154" s="243">
        <v>38150</v>
      </c>
      <c r="H154" s="243">
        <v>40950</v>
      </c>
      <c r="I154" s="243">
        <v>43800</v>
      </c>
      <c r="J154" s="243">
        <v>46600</v>
      </c>
      <c r="K154" s="243">
        <v>59300</v>
      </c>
      <c r="L154" s="243">
        <v>67800</v>
      </c>
      <c r="M154" s="243">
        <v>76250</v>
      </c>
      <c r="N154" s="243">
        <v>84700</v>
      </c>
      <c r="O154" s="243">
        <v>91500</v>
      </c>
      <c r="P154" s="243">
        <v>98300</v>
      </c>
      <c r="Q154" s="243">
        <v>105050</v>
      </c>
      <c r="R154" s="243">
        <v>111850</v>
      </c>
    </row>
    <row r="155" spans="1:18">
      <c r="A155" t="s">
        <v>68</v>
      </c>
      <c r="B155" t="s">
        <v>441</v>
      </c>
      <c r="C155" s="243">
        <v>20500</v>
      </c>
      <c r="D155" s="243">
        <v>23400</v>
      </c>
      <c r="E155" s="243">
        <v>26350</v>
      </c>
      <c r="F155" s="243">
        <v>29250</v>
      </c>
      <c r="G155" s="243">
        <v>31600</v>
      </c>
      <c r="H155" s="243">
        <v>33950</v>
      </c>
      <c r="I155" s="243">
        <v>36300</v>
      </c>
      <c r="J155" s="243">
        <v>38650</v>
      </c>
      <c r="K155" s="243">
        <v>49150</v>
      </c>
      <c r="L155" s="243">
        <v>56150</v>
      </c>
      <c r="M155" s="243">
        <v>63200</v>
      </c>
      <c r="N155" s="243">
        <v>70200</v>
      </c>
      <c r="O155" s="243">
        <v>75800</v>
      </c>
      <c r="P155" s="243">
        <v>81450</v>
      </c>
      <c r="Q155" s="243">
        <v>87050</v>
      </c>
      <c r="R155" s="243">
        <v>92650</v>
      </c>
    </row>
    <row r="156" spans="1:18">
      <c r="A156" t="s">
        <v>207</v>
      </c>
      <c r="B156" t="s">
        <v>723</v>
      </c>
      <c r="C156" s="243">
        <v>19000</v>
      </c>
      <c r="D156" s="243">
        <v>21700</v>
      </c>
      <c r="E156" s="243">
        <v>24400</v>
      </c>
      <c r="F156" s="243">
        <v>27100</v>
      </c>
      <c r="G156" s="243">
        <v>29300</v>
      </c>
      <c r="H156" s="243">
        <v>31450</v>
      </c>
      <c r="I156" s="243">
        <v>33650</v>
      </c>
      <c r="J156" s="243">
        <v>35800</v>
      </c>
      <c r="K156" s="243">
        <v>45550</v>
      </c>
      <c r="L156" s="243">
        <v>52050</v>
      </c>
      <c r="M156" s="243">
        <v>58550</v>
      </c>
      <c r="N156" s="243">
        <v>65050</v>
      </c>
      <c r="O156" s="243">
        <v>70250</v>
      </c>
      <c r="P156" s="243">
        <v>75450</v>
      </c>
      <c r="Q156" s="243">
        <v>80650</v>
      </c>
      <c r="R156" s="243">
        <v>85850</v>
      </c>
    </row>
    <row r="157" spans="1:18">
      <c r="A157" t="s">
        <v>214</v>
      </c>
      <c r="B157" t="s">
        <v>726</v>
      </c>
      <c r="C157" s="243">
        <v>19000</v>
      </c>
      <c r="D157" s="243">
        <v>21700</v>
      </c>
      <c r="E157" s="243">
        <v>24400</v>
      </c>
      <c r="F157" s="243">
        <v>27100</v>
      </c>
      <c r="G157" s="243">
        <v>29300</v>
      </c>
      <c r="H157" s="243">
        <v>31450</v>
      </c>
      <c r="I157" s="243">
        <v>33650</v>
      </c>
      <c r="J157" s="243">
        <v>35800</v>
      </c>
      <c r="K157" s="243">
        <v>45550</v>
      </c>
      <c r="L157" s="243">
        <v>52050</v>
      </c>
      <c r="M157" s="243">
        <v>58550</v>
      </c>
      <c r="N157" s="243">
        <v>65050</v>
      </c>
      <c r="O157" s="243">
        <v>70250</v>
      </c>
      <c r="P157" s="243">
        <v>75450</v>
      </c>
      <c r="Q157" s="243">
        <v>80650</v>
      </c>
      <c r="R157" s="243">
        <v>85850</v>
      </c>
    </row>
    <row r="158" spans="1:18">
      <c r="A158" t="s">
        <v>90</v>
      </c>
      <c r="B158" t="s">
        <v>729</v>
      </c>
      <c r="C158" s="243">
        <v>19600</v>
      </c>
      <c r="D158" s="243">
        <v>22400</v>
      </c>
      <c r="E158" s="243">
        <v>25200</v>
      </c>
      <c r="F158" s="243">
        <v>28000</v>
      </c>
      <c r="G158" s="243">
        <v>30250</v>
      </c>
      <c r="H158" s="243">
        <v>32500</v>
      </c>
      <c r="I158" s="243">
        <v>34750</v>
      </c>
      <c r="J158" s="243">
        <v>37000</v>
      </c>
      <c r="K158" s="243">
        <v>47050</v>
      </c>
      <c r="L158" s="243">
        <v>53750</v>
      </c>
      <c r="M158" s="243">
        <v>60500</v>
      </c>
      <c r="N158" s="243">
        <v>67200</v>
      </c>
      <c r="O158" s="243">
        <v>72600</v>
      </c>
      <c r="P158" s="243">
        <v>77950</v>
      </c>
      <c r="Q158" s="243">
        <v>83350</v>
      </c>
      <c r="R158" s="243">
        <v>88700</v>
      </c>
    </row>
    <row r="159" spans="1:18">
      <c r="A159" t="s">
        <v>215</v>
      </c>
      <c r="B159" t="s">
        <v>732</v>
      </c>
      <c r="C159" s="243">
        <v>20300</v>
      </c>
      <c r="D159" s="243">
        <v>23200</v>
      </c>
      <c r="E159" s="243">
        <v>26100</v>
      </c>
      <c r="F159" s="243">
        <v>28950</v>
      </c>
      <c r="G159" s="243">
        <v>31300</v>
      </c>
      <c r="H159" s="243">
        <v>33600</v>
      </c>
      <c r="I159" s="243">
        <v>35900</v>
      </c>
      <c r="J159" s="243">
        <v>38250</v>
      </c>
      <c r="K159" s="243">
        <v>48650</v>
      </c>
      <c r="L159" s="243">
        <v>55600</v>
      </c>
      <c r="M159" s="243">
        <v>62550</v>
      </c>
      <c r="N159" s="243">
        <v>69500</v>
      </c>
      <c r="O159" s="243">
        <v>75050</v>
      </c>
      <c r="P159" s="243">
        <v>80600</v>
      </c>
      <c r="Q159" s="243">
        <v>86150</v>
      </c>
      <c r="R159" s="243">
        <v>91700</v>
      </c>
    </row>
    <row r="160" spans="1:18">
      <c r="A160" t="s">
        <v>208</v>
      </c>
      <c r="B160" t="s">
        <v>735</v>
      </c>
      <c r="C160" s="243">
        <v>19000</v>
      </c>
      <c r="D160" s="243">
        <v>21700</v>
      </c>
      <c r="E160" s="243">
        <v>24400</v>
      </c>
      <c r="F160" s="243">
        <v>27100</v>
      </c>
      <c r="G160" s="243">
        <v>29300</v>
      </c>
      <c r="H160" s="243">
        <v>31450</v>
      </c>
      <c r="I160" s="243">
        <v>33650</v>
      </c>
      <c r="J160" s="243">
        <v>35800</v>
      </c>
      <c r="K160" s="243">
        <v>45550</v>
      </c>
      <c r="L160" s="243">
        <v>52050</v>
      </c>
      <c r="M160" s="243">
        <v>58550</v>
      </c>
      <c r="N160" s="243">
        <v>65050</v>
      </c>
      <c r="O160" s="243">
        <v>70250</v>
      </c>
      <c r="P160" s="243">
        <v>75450</v>
      </c>
      <c r="Q160" s="243">
        <v>80650</v>
      </c>
      <c r="R160" s="243">
        <v>85850</v>
      </c>
    </row>
    <row r="161" spans="1:18">
      <c r="A161" t="s">
        <v>209</v>
      </c>
      <c r="B161" t="s">
        <v>738</v>
      </c>
      <c r="C161" s="243">
        <v>19000</v>
      </c>
      <c r="D161" s="243">
        <v>21700</v>
      </c>
      <c r="E161" s="243">
        <v>24400</v>
      </c>
      <c r="F161" s="243">
        <v>27100</v>
      </c>
      <c r="G161" s="243">
        <v>29300</v>
      </c>
      <c r="H161" s="243">
        <v>31450</v>
      </c>
      <c r="I161" s="243">
        <v>33650</v>
      </c>
      <c r="J161" s="243">
        <v>35800</v>
      </c>
      <c r="K161" s="243">
        <v>45550</v>
      </c>
      <c r="L161" s="243">
        <v>52050</v>
      </c>
      <c r="M161" s="243">
        <v>58550</v>
      </c>
      <c r="N161" s="243">
        <v>65050</v>
      </c>
      <c r="O161" s="243">
        <v>70250</v>
      </c>
      <c r="P161" s="243">
        <v>75450</v>
      </c>
      <c r="Q161" s="243">
        <v>80650</v>
      </c>
      <c r="R161" s="243">
        <v>85850</v>
      </c>
    </row>
    <row r="162" spans="1:18">
      <c r="A162" t="s">
        <v>210</v>
      </c>
      <c r="B162" t="s">
        <v>741</v>
      </c>
      <c r="C162" s="243">
        <v>19700</v>
      </c>
      <c r="D162" s="243">
        <v>22500</v>
      </c>
      <c r="E162" s="243">
        <v>25300</v>
      </c>
      <c r="F162" s="243">
        <v>28100</v>
      </c>
      <c r="G162" s="243">
        <v>30350</v>
      </c>
      <c r="H162" s="243">
        <v>32600</v>
      </c>
      <c r="I162" s="243">
        <v>34850</v>
      </c>
      <c r="J162" s="243">
        <v>37100</v>
      </c>
      <c r="K162" s="243">
        <v>47200</v>
      </c>
      <c r="L162" s="243">
        <v>53950</v>
      </c>
      <c r="M162" s="243">
        <v>60700</v>
      </c>
      <c r="N162" s="243">
        <v>67450</v>
      </c>
      <c r="O162" s="243">
        <v>72850</v>
      </c>
      <c r="P162" s="243">
        <v>78250</v>
      </c>
      <c r="Q162" s="243">
        <v>83650</v>
      </c>
      <c r="R162" s="243">
        <v>89000</v>
      </c>
    </row>
    <row r="163" spans="1:18">
      <c r="A163" t="s">
        <v>211</v>
      </c>
      <c r="B163" t="s">
        <v>744</v>
      </c>
      <c r="C163" s="243">
        <v>21650</v>
      </c>
      <c r="D163" s="243">
        <v>24750</v>
      </c>
      <c r="E163" s="243">
        <v>27850</v>
      </c>
      <c r="F163" s="243">
        <v>30900</v>
      </c>
      <c r="G163" s="243">
        <v>33400</v>
      </c>
      <c r="H163" s="243">
        <v>35850</v>
      </c>
      <c r="I163" s="243">
        <v>38350</v>
      </c>
      <c r="J163" s="243">
        <v>40800</v>
      </c>
      <c r="K163" s="243">
        <v>51900</v>
      </c>
      <c r="L163" s="243">
        <v>59350</v>
      </c>
      <c r="M163" s="243">
        <v>66750</v>
      </c>
      <c r="N163" s="243">
        <v>74150</v>
      </c>
      <c r="O163" s="243">
        <v>80100</v>
      </c>
      <c r="P163" s="243">
        <v>86050</v>
      </c>
      <c r="Q163" s="243">
        <v>91950</v>
      </c>
      <c r="R163" s="243">
        <v>97900</v>
      </c>
    </row>
    <row r="164" spans="1:18">
      <c r="A164" t="s">
        <v>212</v>
      </c>
      <c r="B164" t="s">
        <v>747</v>
      </c>
      <c r="C164" s="243">
        <v>19000</v>
      </c>
      <c r="D164" s="243">
        <v>21700</v>
      </c>
      <c r="E164" s="243">
        <v>24400</v>
      </c>
      <c r="F164" s="243">
        <v>27100</v>
      </c>
      <c r="G164" s="243">
        <v>29300</v>
      </c>
      <c r="H164" s="243">
        <v>31450</v>
      </c>
      <c r="I164" s="243">
        <v>33650</v>
      </c>
      <c r="J164" s="243">
        <v>35800</v>
      </c>
      <c r="K164" s="243">
        <v>45550</v>
      </c>
      <c r="L164" s="243">
        <v>52050</v>
      </c>
      <c r="M164" s="243">
        <v>58550</v>
      </c>
      <c r="N164" s="243">
        <v>65050</v>
      </c>
      <c r="O164" s="243">
        <v>70250</v>
      </c>
      <c r="P164" s="243">
        <v>75450</v>
      </c>
      <c r="Q164" s="243">
        <v>80650</v>
      </c>
      <c r="R164" s="243">
        <v>85850</v>
      </c>
    </row>
    <row r="165" spans="1:18">
      <c r="A165" t="s">
        <v>213</v>
      </c>
      <c r="B165" t="s">
        <v>750</v>
      </c>
      <c r="C165" s="243">
        <v>19000</v>
      </c>
      <c r="D165" s="243">
        <v>21700</v>
      </c>
      <c r="E165" s="243">
        <v>24400</v>
      </c>
      <c r="F165" s="243">
        <v>27100</v>
      </c>
      <c r="G165" s="243">
        <v>29300</v>
      </c>
      <c r="H165" s="243">
        <v>31450</v>
      </c>
      <c r="I165" s="243">
        <v>33650</v>
      </c>
      <c r="J165" s="243">
        <v>35800</v>
      </c>
      <c r="K165" s="243">
        <v>45550</v>
      </c>
      <c r="L165" s="243">
        <v>52050</v>
      </c>
      <c r="M165" s="243">
        <v>58550</v>
      </c>
      <c r="N165" s="243">
        <v>65050</v>
      </c>
      <c r="O165" s="243">
        <v>70250</v>
      </c>
      <c r="P165" s="243">
        <v>75450</v>
      </c>
      <c r="Q165" s="243">
        <v>80650</v>
      </c>
      <c r="R165" s="243">
        <v>85850</v>
      </c>
    </row>
    <row r="166" spans="1:18">
      <c r="A166" t="s">
        <v>216</v>
      </c>
      <c r="B166" t="s">
        <v>753</v>
      </c>
      <c r="C166" s="243">
        <v>23150</v>
      </c>
      <c r="D166" s="243">
        <v>26450</v>
      </c>
      <c r="E166" s="243">
        <v>29750</v>
      </c>
      <c r="F166" s="243">
        <v>33050</v>
      </c>
      <c r="G166" s="243">
        <v>35700</v>
      </c>
      <c r="H166" s="243">
        <v>38350</v>
      </c>
      <c r="I166" s="243">
        <v>41000</v>
      </c>
      <c r="J166" s="243">
        <v>43650</v>
      </c>
      <c r="K166" s="243">
        <v>55500</v>
      </c>
      <c r="L166" s="243">
        <v>63450</v>
      </c>
      <c r="M166" s="243">
        <v>71400</v>
      </c>
      <c r="N166" s="243">
        <v>79300</v>
      </c>
      <c r="O166" s="243">
        <v>85650</v>
      </c>
      <c r="P166" s="243">
        <v>92000</v>
      </c>
      <c r="Q166" s="243">
        <v>98350</v>
      </c>
      <c r="R166" s="243">
        <v>104700</v>
      </c>
    </row>
    <row r="167" spans="1:18">
      <c r="A167" t="s">
        <v>217</v>
      </c>
      <c r="B167" t="s">
        <v>756</v>
      </c>
      <c r="C167" s="243">
        <v>19000</v>
      </c>
      <c r="D167" s="243">
        <v>21700</v>
      </c>
      <c r="E167" s="243">
        <v>24400</v>
      </c>
      <c r="F167" s="243">
        <v>27100</v>
      </c>
      <c r="G167" s="243">
        <v>29300</v>
      </c>
      <c r="H167" s="243">
        <v>31450</v>
      </c>
      <c r="I167" s="243">
        <v>33650</v>
      </c>
      <c r="J167" s="243">
        <v>35800</v>
      </c>
      <c r="K167" s="243">
        <v>45550</v>
      </c>
      <c r="L167" s="243">
        <v>52050</v>
      </c>
      <c r="M167" s="243">
        <v>58550</v>
      </c>
      <c r="N167" s="243">
        <v>65050</v>
      </c>
      <c r="O167" s="243">
        <v>70250</v>
      </c>
      <c r="P167" s="243">
        <v>75450</v>
      </c>
      <c r="Q167" s="243">
        <v>80650</v>
      </c>
      <c r="R167" s="243">
        <v>85850</v>
      </c>
    </row>
    <row r="168" spans="1:18">
      <c r="A168" t="s">
        <v>71</v>
      </c>
      <c r="B168" t="s">
        <v>759</v>
      </c>
      <c r="C168" s="243">
        <v>28450</v>
      </c>
      <c r="D168" s="243">
        <v>32500</v>
      </c>
      <c r="E168" s="243">
        <v>36550</v>
      </c>
      <c r="F168" s="243">
        <v>40600</v>
      </c>
      <c r="G168" s="243">
        <v>43850</v>
      </c>
      <c r="H168" s="243">
        <v>47100</v>
      </c>
      <c r="I168" s="243">
        <v>50350</v>
      </c>
      <c r="J168" s="243">
        <v>53600</v>
      </c>
      <c r="K168" s="243">
        <v>68200</v>
      </c>
      <c r="L168" s="243">
        <v>77950</v>
      </c>
      <c r="M168" s="243">
        <v>87700</v>
      </c>
      <c r="N168" s="243">
        <v>97450</v>
      </c>
      <c r="O168" s="243">
        <v>105250</v>
      </c>
      <c r="P168" s="243">
        <v>113050</v>
      </c>
      <c r="Q168" s="243">
        <v>120850</v>
      </c>
      <c r="R168" s="243">
        <v>128600</v>
      </c>
    </row>
    <row r="169" spans="1:18">
      <c r="A169" t="s">
        <v>218</v>
      </c>
      <c r="B169" t="s">
        <v>762</v>
      </c>
      <c r="C169" s="243">
        <v>19000</v>
      </c>
      <c r="D169" s="243">
        <v>21700</v>
      </c>
      <c r="E169" s="243">
        <v>24400</v>
      </c>
      <c r="F169" s="243">
        <v>27100</v>
      </c>
      <c r="G169" s="243">
        <v>29300</v>
      </c>
      <c r="H169" s="243">
        <v>31450</v>
      </c>
      <c r="I169" s="243">
        <v>33650</v>
      </c>
      <c r="J169" s="243">
        <v>35800</v>
      </c>
      <c r="K169" s="243">
        <v>45550</v>
      </c>
      <c r="L169" s="243">
        <v>52050</v>
      </c>
      <c r="M169" s="243">
        <v>58550</v>
      </c>
      <c r="N169" s="243">
        <v>65050</v>
      </c>
      <c r="O169" s="243">
        <v>70250</v>
      </c>
      <c r="P169" s="243">
        <v>75450</v>
      </c>
      <c r="Q169" s="243">
        <v>80650</v>
      </c>
      <c r="R169" s="243">
        <v>85850</v>
      </c>
    </row>
    <row r="170" spans="1:18">
      <c r="A170" t="s">
        <v>219</v>
      </c>
      <c r="B170" t="s">
        <v>765</v>
      </c>
      <c r="C170" s="243">
        <v>19850</v>
      </c>
      <c r="D170" s="243">
        <v>22650</v>
      </c>
      <c r="E170" s="243">
        <v>25500</v>
      </c>
      <c r="F170" s="243">
        <v>28300</v>
      </c>
      <c r="G170" s="243">
        <v>30600</v>
      </c>
      <c r="H170" s="243">
        <v>32850</v>
      </c>
      <c r="I170" s="243">
        <v>35100</v>
      </c>
      <c r="J170" s="243">
        <v>37400</v>
      </c>
      <c r="K170" s="243">
        <v>47550</v>
      </c>
      <c r="L170" s="243">
        <v>54350</v>
      </c>
      <c r="M170" s="243">
        <v>61150</v>
      </c>
      <c r="N170" s="243">
        <v>67900</v>
      </c>
      <c r="O170" s="243">
        <v>73350</v>
      </c>
      <c r="P170" s="243">
        <v>78800</v>
      </c>
      <c r="Q170" s="243">
        <v>84200</v>
      </c>
      <c r="R170" s="243">
        <v>89650</v>
      </c>
    </row>
    <row r="171" spans="1:18">
      <c r="A171" t="s">
        <v>220</v>
      </c>
      <c r="B171" t="s">
        <v>768</v>
      </c>
      <c r="C171" s="243">
        <v>20200</v>
      </c>
      <c r="D171" s="243">
        <v>23100</v>
      </c>
      <c r="E171" s="243">
        <v>26000</v>
      </c>
      <c r="F171" s="243">
        <v>28850</v>
      </c>
      <c r="G171" s="243">
        <v>31200</v>
      </c>
      <c r="H171" s="243">
        <v>33500</v>
      </c>
      <c r="I171" s="243">
        <v>35800</v>
      </c>
      <c r="J171" s="243">
        <v>38100</v>
      </c>
      <c r="K171" s="243">
        <v>48450</v>
      </c>
      <c r="L171" s="243">
        <v>55400</v>
      </c>
      <c r="M171" s="243">
        <v>62300</v>
      </c>
      <c r="N171" s="243">
        <v>69250</v>
      </c>
      <c r="O171" s="243">
        <v>74800</v>
      </c>
      <c r="P171" s="243">
        <v>80300</v>
      </c>
      <c r="Q171" s="243">
        <v>85850</v>
      </c>
      <c r="R171" s="243">
        <v>91400</v>
      </c>
    </row>
    <row r="172" spans="1:18">
      <c r="A172" t="s">
        <v>221</v>
      </c>
      <c r="B172" t="s">
        <v>771</v>
      </c>
      <c r="C172" s="243">
        <v>20250</v>
      </c>
      <c r="D172" s="243">
        <v>23150</v>
      </c>
      <c r="E172" s="243">
        <v>26050</v>
      </c>
      <c r="F172" s="243">
        <v>28900</v>
      </c>
      <c r="G172" s="243">
        <v>31250</v>
      </c>
      <c r="H172" s="243">
        <v>33550</v>
      </c>
      <c r="I172" s="243">
        <v>35850</v>
      </c>
      <c r="J172" s="243">
        <v>38150</v>
      </c>
      <c r="K172" s="243">
        <v>48550</v>
      </c>
      <c r="L172" s="243">
        <v>55500</v>
      </c>
      <c r="M172" s="243">
        <v>62400</v>
      </c>
      <c r="N172" s="243">
        <v>69350</v>
      </c>
      <c r="O172" s="243">
        <v>74900</v>
      </c>
      <c r="P172" s="243">
        <v>80450</v>
      </c>
      <c r="Q172" s="243">
        <v>86000</v>
      </c>
      <c r="R172" s="243">
        <v>91550</v>
      </c>
    </row>
    <row r="173" spans="1:18">
      <c r="A173" t="s">
        <v>57</v>
      </c>
      <c r="B173" t="s">
        <v>390</v>
      </c>
      <c r="C173" s="243">
        <v>25050</v>
      </c>
      <c r="D173" s="243">
        <v>28600</v>
      </c>
      <c r="E173" s="243">
        <v>32200</v>
      </c>
      <c r="F173" s="243">
        <v>35750</v>
      </c>
      <c r="G173" s="243">
        <v>38650</v>
      </c>
      <c r="H173" s="243">
        <v>41500</v>
      </c>
      <c r="I173" s="243">
        <v>44350</v>
      </c>
      <c r="J173" s="243">
        <v>47200</v>
      </c>
      <c r="K173" s="243">
        <v>60050</v>
      </c>
      <c r="L173" s="243">
        <v>68650</v>
      </c>
      <c r="M173" s="243">
        <v>77200</v>
      </c>
      <c r="N173" s="243">
        <v>85800</v>
      </c>
      <c r="O173" s="243">
        <v>92650</v>
      </c>
      <c r="P173" s="243">
        <v>99550</v>
      </c>
      <c r="Q173" s="243">
        <v>106400</v>
      </c>
      <c r="R173" s="243">
        <v>113250</v>
      </c>
    </row>
    <row r="174" spans="1:18">
      <c r="A174" t="s">
        <v>222</v>
      </c>
      <c r="B174" t="s">
        <v>776</v>
      </c>
      <c r="C174" s="243">
        <v>19000</v>
      </c>
      <c r="D174" s="243">
        <v>21700</v>
      </c>
      <c r="E174" s="243">
        <v>24400</v>
      </c>
      <c r="F174" s="243">
        <v>27100</v>
      </c>
      <c r="G174" s="243">
        <v>29300</v>
      </c>
      <c r="H174" s="243">
        <v>31450</v>
      </c>
      <c r="I174" s="243">
        <v>33650</v>
      </c>
      <c r="J174" s="243">
        <v>35800</v>
      </c>
      <c r="K174" s="243">
        <v>45550</v>
      </c>
      <c r="L174" s="243">
        <v>52050</v>
      </c>
      <c r="M174" s="243">
        <v>58550</v>
      </c>
      <c r="N174" s="243">
        <v>65050</v>
      </c>
      <c r="O174" s="243">
        <v>70250</v>
      </c>
      <c r="P174" s="243">
        <v>75450</v>
      </c>
      <c r="Q174" s="243">
        <v>80650</v>
      </c>
      <c r="R174" s="243">
        <v>85850</v>
      </c>
    </row>
    <row r="175" spans="1:18">
      <c r="A175" t="s">
        <v>223</v>
      </c>
      <c r="B175" t="s">
        <v>779</v>
      </c>
      <c r="C175" s="243">
        <v>19000</v>
      </c>
      <c r="D175" s="243">
        <v>21700</v>
      </c>
      <c r="E175" s="243">
        <v>24400</v>
      </c>
      <c r="F175" s="243">
        <v>27100</v>
      </c>
      <c r="G175" s="243">
        <v>29300</v>
      </c>
      <c r="H175" s="243">
        <v>31450</v>
      </c>
      <c r="I175" s="243">
        <v>33650</v>
      </c>
      <c r="J175" s="243">
        <v>35800</v>
      </c>
      <c r="K175" s="243">
        <v>45550</v>
      </c>
      <c r="L175" s="243">
        <v>52050</v>
      </c>
      <c r="M175" s="243">
        <v>58550</v>
      </c>
      <c r="N175" s="243">
        <v>65050</v>
      </c>
      <c r="O175" s="243">
        <v>70250</v>
      </c>
      <c r="P175" s="243">
        <v>75450</v>
      </c>
      <c r="Q175" s="243">
        <v>80650</v>
      </c>
      <c r="R175" s="243">
        <v>85850</v>
      </c>
    </row>
    <row r="176" spans="1:18">
      <c r="A176" t="s">
        <v>224</v>
      </c>
      <c r="B176" t="s">
        <v>782</v>
      </c>
      <c r="C176" s="243">
        <v>19000</v>
      </c>
      <c r="D176" s="243">
        <v>21700</v>
      </c>
      <c r="E176" s="243">
        <v>24400</v>
      </c>
      <c r="F176" s="243">
        <v>27100</v>
      </c>
      <c r="G176" s="243">
        <v>29300</v>
      </c>
      <c r="H176" s="243">
        <v>31450</v>
      </c>
      <c r="I176" s="243">
        <v>33650</v>
      </c>
      <c r="J176" s="243">
        <v>35800</v>
      </c>
      <c r="K176" s="243">
        <v>45550</v>
      </c>
      <c r="L176" s="243">
        <v>52050</v>
      </c>
      <c r="M176" s="243">
        <v>58550</v>
      </c>
      <c r="N176" s="243">
        <v>65050</v>
      </c>
      <c r="O176" s="243">
        <v>70250</v>
      </c>
      <c r="P176" s="243">
        <v>75450</v>
      </c>
      <c r="Q176" s="243">
        <v>80650</v>
      </c>
      <c r="R176" s="243">
        <v>85850</v>
      </c>
    </row>
    <row r="177" spans="1:18">
      <c r="A177" t="s">
        <v>225</v>
      </c>
      <c r="B177" t="s">
        <v>785</v>
      </c>
      <c r="C177" s="243">
        <v>19000</v>
      </c>
      <c r="D177" s="243">
        <v>21700</v>
      </c>
      <c r="E177" s="243">
        <v>24400</v>
      </c>
      <c r="F177" s="243">
        <v>27100</v>
      </c>
      <c r="G177" s="243">
        <v>29300</v>
      </c>
      <c r="H177" s="243">
        <v>31450</v>
      </c>
      <c r="I177" s="243">
        <v>33650</v>
      </c>
      <c r="J177" s="243">
        <v>35800</v>
      </c>
      <c r="K177" s="243">
        <v>45550</v>
      </c>
      <c r="L177" s="243">
        <v>52050</v>
      </c>
      <c r="M177" s="243">
        <v>58550</v>
      </c>
      <c r="N177" s="243">
        <v>65050</v>
      </c>
      <c r="O177" s="243">
        <v>70250</v>
      </c>
      <c r="P177" s="243">
        <v>75450</v>
      </c>
      <c r="Q177" s="243">
        <v>80650</v>
      </c>
      <c r="R177" s="243">
        <v>85850</v>
      </c>
    </row>
    <row r="178" spans="1:18">
      <c r="A178" t="s">
        <v>226</v>
      </c>
      <c r="B178" t="s">
        <v>788</v>
      </c>
      <c r="C178" s="243">
        <v>19000</v>
      </c>
      <c r="D178" s="243">
        <v>21700</v>
      </c>
      <c r="E178" s="243">
        <v>24400</v>
      </c>
      <c r="F178" s="243">
        <v>27100</v>
      </c>
      <c r="G178" s="243">
        <v>29300</v>
      </c>
      <c r="H178" s="243">
        <v>31450</v>
      </c>
      <c r="I178" s="243">
        <v>33650</v>
      </c>
      <c r="J178" s="243">
        <v>35800</v>
      </c>
      <c r="K178" s="243">
        <v>45550</v>
      </c>
      <c r="L178" s="243">
        <v>52050</v>
      </c>
      <c r="M178" s="243">
        <v>58550</v>
      </c>
      <c r="N178" s="243">
        <v>65050</v>
      </c>
      <c r="O178" s="243">
        <v>70250</v>
      </c>
      <c r="P178" s="243">
        <v>75450</v>
      </c>
      <c r="Q178" s="243">
        <v>80650</v>
      </c>
      <c r="R178" s="243">
        <v>85850</v>
      </c>
    </row>
    <row r="179" spans="1:18">
      <c r="A179" t="s">
        <v>227</v>
      </c>
      <c r="B179" t="s">
        <v>791</v>
      </c>
      <c r="C179" s="243">
        <v>19000</v>
      </c>
      <c r="D179" s="243">
        <v>21700</v>
      </c>
      <c r="E179" s="243">
        <v>24400</v>
      </c>
      <c r="F179" s="243">
        <v>27100</v>
      </c>
      <c r="G179" s="243">
        <v>29300</v>
      </c>
      <c r="H179" s="243">
        <v>31450</v>
      </c>
      <c r="I179" s="243">
        <v>33650</v>
      </c>
      <c r="J179" s="243">
        <v>35800</v>
      </c>
      <c r="K179" s="243">
        <v>45550</v>
      </c>
      <c r="L179" s="243">
        <v>52050</v>
      </c>
      <c r="M179" s="243">
        <v>58550</v>
      </c>
      <c r="N179" s="243">
        <v>65050</v>
      </c>
      <c r="O179" s="243">
        <v>70250</v>
      </c>
      <c r="P179" s="243">
        <v>75450</v>
      </c>
      <c r="Q179" s="243">
        <v>80650</v>
      </c>
      <c r="R179" s="243">
        <v>85850</v>
      </c>
    </row>
    <row r="180" spans="1:18">
      <c r="A180" t="s">
        <v>228</v>
      </c>
      <c r="B180" t="s">
        <v>794</v>
      </c>
      <c r="C180" s="243">
        <v>19000</v>
      </c>
      <c r="D180" s="243">
        <v>21700</v>
      </c>
      <c r="E180" s="243">
        <v>24400</v>
      </c>
      <c r="F180" s="243">
        <v>27100</v>
      </c>
      <c r="G180" s="243">
        <v>29300</v>
      </c>
      <c r="H180" s="243">
        <v>31450</v>
      </c>
      <c r="I180" s="243">
        <v>33650</v>
      </c>
      <c r="J180" s="243">
        <v>35800</v>
      </c>
      <c r="K180" s="243">
        <v>45550</v>
      </c>
      <c r="L180" s="243">
        <v>52050</v>
      </c>
      <c r="M180" s="243">
        <v>58550</v>
      </c>
      <c r="N180" s="243">
        <v>65050</v>
      </c>
      <c r="O180" s="243">
        <v>70250</v>
      </c>
      <c r="P180" s="243">
        <v>75450</v>
      </c>
      <c r="Q180" s="243">
        <v>80650</v>
      </c>
      <c r="R180" s="243">
        <v>85850</v>
      </c>
    </row>
    <row r="181" spans="1:18">
      <c r="A181" t="s">
        <v>38</v>
      </c>
      <c r="B181" t="s">
        <v>797</v>
      </c>
      <c r="C181" s="243">
        <v>21750</v>
      </c>
      <c r="D181" s="243">
        <v>24850</v>
      </c>
      <c r="E181" s="243">
        <v>27950</v>
      </c>
      <c r="F181" s="243">
        <v>31050</v>
      </c>
      <c r="G181" s="243">
        <v>33550</v>
      </c>
      <c r="H181" s="243">
        <v>36050</v>
      </c>
      <c r="I181" s="243">
        <v>38550</v>
      </c>
      <c r="J181" s="243">
        <v>41000</v>
      </c>
      <c r="K181" s="243">
        <v>52150</v>
      </c>
      <c r="L181" s="243">
        <v>59600</v>
      </c>
      <c r="M181" s="243">
        <v>67050</v>
      </c>
      <c r="N181" s="243">
        <v>74500</v>
      </c>
      <c r="O181" s="243">
        <v>80500</v>
      </c>
      <c r="P181" s="243">
        <v>86450</v>
      </c>
      <c r="Q181" s="243">
        <v>92400</v>
      </c>
      <c r="R181" s="243">
        <v>98350</v>
      </c>
    </row>
    <row r="182" spans="1:18">
      <c r="A182" t="s">
        <v>229</v>
      </c>
      <c r="B182" t="s">
        <v>800</v>
      </c>
      <c r="C182" s="243">
        <v>22000</v>
      </c>
      <c r="D182" s="243">
        <v>25150</v>
      </c>
      <c r="E182" s="243">
        <v>28300</v>
      </c>
      <c r="F182" s="243">
        <v>31400</v>
      </c>
      <c r="G182" s="243">
        <v>33950</v>
      </c>
      <c r="H182" s="243">
        <v>36450</v>
      </c>
      <c r="I182" s="243">
        <v>38950</v>
      </c>
      <c r="J182" s="243">
        <v>41450</v>
      </c>
      <c r="K182" s="243">
        <v>52750</v>
      </c>
      <c r="L182" s="243">
        <v>60300</v>
      </c>
      <c r="M182" s="243">
        <v>67800</v>
      </c>
      <c r="N182" s="243">
        <v>75350</v>
      </c>
      <c r="O182" s="243">
        <v>81400</v>
      </c>
      <c r="P182" s="243">
        <v>87400</v>
      </c>
      <c r="Q182" s="243">
        <v>93450</v>
      </c>
      <c r="R182" s="243">
        <v>99500</v>
      </c>
    </row>
    <row r="183" spans="1:18">
      <c r="A183" t="s">
        <v>230</v>
      </c>
      <c r="B183" t="s">
        <v>803</v>
      </c>
      <c r="C183" s="243">
        <v>24000</v>
      </c>
      <c r="D183" s="243">
        <v>27400</v>
      </c>
      <c r="E183" s="243">
        <v>30850</v>
      </c>
      <c r="F183" s="243">
        <v>34250</v>
      </c>
      <c r="G183" s="243">
        <v>37000</v>
      </c>
      <c r="H183" s="243">
        <v>39750</v>
      </c>
      <c r="I183" s="243">
        <v>42500</v>
      </c>
      <c r="J183" s="243">
        <v>45250</v>
      </c>
      <c r="K183" s="243">
        <v>57550</v>
      </c>
      <c r="L183" s="243">
        <v>65750</v>
      </c>
      <c r="M183" s="243">
        <v>74000</v>
      </c>
      <c r="N183" s="243">
        <v>82200</v>
      </c>
      <c r="O183" s="243">
        <v>88800</v>
      </c>
      <c r="P183" s="243">
        <v>95350</v>
      </c>
      <c r="Q183" s="243">
        <v>101950</v>
      </c>
      <c r="R183" s="243">
        <v>108500</v>
      </c>
    </row>
    <row r="184" spans="1:18">
      <c r="A184" t="s">
        <v>32</v>
      </c>
      <c r="B184" t="s">
        <v>572</v>
      </c>
      <c r="C184" s="243">
        <v>19450</v>
      </c>
      <c r="D184" s="243">
        <v>22200</v>
      </c>
      <c r="E184" s="243">
        <v>25000</v>
      </c>
      <c r="F184" s="243">
        <v>27750</v>
      </c>
      <c r="G184" s="243">
        <v>30000</v>
      </c>
      <c r="H184" s="243">
        <v>32200</v>
      </c>
      <c r="I184" s="243">
        <v>34450</v>
      </c>
      <c r="J184" s="243">
        <v>36650</v>
      </c>
      <c r="K184" s="243">
        <v>46600</v>
      </c>
      <c r="L184" s="243">
        <v>53300</v>
      </c>
      <c r="M184" s="243">
        <v>59950</v>
      </c>
      <c r="N184" s="243">
        <v>66600</v>
      </c>
      <c r="O184" s="243">
        <v>71950</v>
      </c>
      <c r="P184" s="243">
        <v>77250</v>
      </c>
      <c r="Q184" s="243">
        <v>82600</v>
      </c>
      <c r="R184" s="243">
        <v>87900</v>
      </c>
    </row>
    <row r="185" spans="1:18">
      <c r="A185" t="s">
        <v>231</v>
      </c>
      <c r="B185" t="s">
        <v>808</v>
      </c>
      <c r="C185" s="243">
        <v>19000</v>
      </c>
      <c r="D185" s="243">
        <v>21700</v>
      </c>
      <c r="E185" s="243">
        <v>24400</v>
      </c>
      <c r="F185" s="243">
        <v>27100</v>
      </c>
      <c r="G185" s="243">
        <v>29300</v>
      </c>
      <c r="H185" s="243">
        <v>31450</v>
      </c>
      <c r="I185" s="243">
        <v>33650</v>
      </c>
      <c r="J185" s="243">
        <v>35800</v>
      </c>
      <c r="K185" s="243">
        <v>45550</v>
      </c>
      <c r="L185" s="243">
        <v>52050</v>
      </c>
      <c r="M185" s="243">
        <v>58550</v>
      </c>
      <c r="N185" s="243">
        <v>65050</v>
      </c>
      <c r="O185" s="243">
        <v>70250</v>
      </c>
      <c r="P185" s="243">
        <v>75450</v>
      </c>
      <c r="Q185" s="243">
        <v>80650</v>
      </c>
      <c r="R185" s="243">
        <v>85850</v>
      </c>
    </row>
    <row r="186" spans="1:18">
      <c r="A186" t="s">
        <v>232</v>
      </c>
      <c r="B186" t="s">
        <v>811</v>
      </c>
      <c r="C186" s="243">
        <v>22400</v>
      </c>
      <c r="D186" s="243">
        <v>25600</v>
      </c>
      <c r="E186" s="243">
        <v>28800</v>
      </c>
      <c r="F186" s="243">
        <v>32000</v>
      </c>
      <c r="G186" s="243">
        <v>34600</v>
      </c>
      <c r="H186" s="243">
        <v>37150</v>
      </c>
      <c r="I186" s="243">
        <v>39700</v>
      </c>
      <c r="J186" s="243">
        <v>42250</v>
      </c>
      <c r="K186" s="243">
        <v>53750</v>
      </c>
      <c r="L186" s="243">
        <v>61450</v>
      </c>
      <c r="M186" s="243">
        <v>69100</v>
      </c>
      <c r="N186" s="243">
        <v>76800</v>
      </c>
      <c r="O186" s="243">
        <v>82950</v>
      </c>
      <c r="P186" s="243">
        <v>89100</v>
      </c>
      <c r="Q186" s="243">
        <v>95250</v>
      </c>
      <c r="R186" s="243">
        <v>101400</v>
      </c>
    </row>
    <row r="187" spans="1:18">
      <c r="A187" t="s">
        <v>48</v>
      </c>
      <c r="B187" t="s">
        <v>646</v>
      </c>
      <c r="C187" s="243">
        <v>25000</v>
      </c>
      <c r="D187" s="243">
        <v>28600</v>
      </c>
      <c r="E187" s="243">
        <v>32150</v>
      </c>
      <c r="F187" s="243">
        <v>35700</v>
      </c>
      <c r="G187" s="243">
        <v>38600</v>
      </c>
      <c r="H187" s="243">
        <v>41450</v>
      </c>
      <c r="I187" s="243">
        <v>44300</v>
      </c>
      <c r="J187" s="243">
        <v>47150</v>
      </c>
      <c r="K187" s="243">
        <v>60000</v>
      </c>
      <c r="L187" s="243">
        <v>68550</v>
      </c>
      <c r="M187" s="243">
        <v>77100</v>
      </c>
      <c r="N187" s="243">
        <v>85700</v>
      </c>
      <c r="O187" s="243">
        <v>92550</v>
      </c>
      <c r="P187" s="243">
        <v>99400</v>
      </c>
      <c r="Q187" s="243">
        <v>106250</v>
      </c>
      <c r="R187" s="243">
        <v>113100</v>
      </c>
    </row>
    <row r="188" spans="1:18">
      <c r="A188" t="s">
        <v>233</v>
      </c>
      <c r="B188" t="s">
        <v>816</v>
      </c>
      <c r="C188" s="243">
        <v>19000</v>
      </c>
      <c r="D188" s="243">
        <v>21700</v>
      </c>
      <c r="E188" s="243">
        <v>24400</v>
      </c>
      <c r="F188" s="243">
        <v>27100</v>
      </c>
      <c r="G188" s="243">
        <v>29300</v>
      </c>
      <c r="H188" s="243">
        <v>31450</v>
      </c>
      <c r="I188" s="243">
        <v>33650</v>
      </c>
      <c r="J188" s="243">
        <v>35800</v>
      </c>
      <c r="K188" s="243">
        <v>45550</v>
      </c>
      <c r="L188" s="243">
        <v>52050</v>
      </c>
      <c r="M188" s="243">
        <v>58550</v>
      </c>
      <c r="N188" s="243">
        <v>65050</v>
      </c>
      <c r="O188" s="243">
        <v>70250</v>
      </c>
      <c r="P188" s="243">
        <v>75450</v>
      </c>
      <c r="Q188" s="243">
        <v>80650</v>
      </c>
      <c r="R188" s="243">
        <v>85850</v>
      </c>
    </row>
    <row r="189" spans="1:18">
      <c r="A189" t="s">
        <v>234</v>
      </c>
      <c r="B189" t="s">
        <v>819</v>
      </c>
      <c r="C189" s="243">
        <v>20900</v>
      </c>
      <c r="D189" s="243">
        <v>23900</v>
      </c>
      <c r="E189" s="243">
        <v>26900</v>
      </c>
      <c r="F189" s="243">
        <v>29850</v>
      </c>
      <c r="G189" s="243">
        <v>32250</v>
      </c>
      <c r="H189" s="243">
        <v>34650</v>
      </c>
      <c r="I189" s="243">
        <v>37050</v>
      </c>
      <c r="J189" s="243">
        <v>39450</v>
      </c>
      <c r="K189" s="243">
        <v>50150</v>
      </c>
      <c r="L189" s="243">
        <v>57300</v>
      </c>
      <c r="M189" s="243">
        <v>64500</v>
      </c>
      <c r="N189" s="243">
        <v>71650</v>
      </c>
      <c r="O189" s="243">
        <v>77350</v>
      </c>
      <c r="P189" s="243">
        <v>83100</v>
      </c>
      <c r="Q189" s="243">
        <v>88850</v>
      </c>
      <c r="R189" s="243">
        <v>94550</v>
      </c>
    </row>
    <row r="190" spans="1:18">
      <c r="A190" t="s">
        <v>235</v>
      </c>
      <c r="B190" t="s">
        <v>822</v>
      </c>
      <c r="C190" s="243">
        <v>19000</v>
      </c>
      <c r="D190" s="243">
        <v>21700</v>
      </c>
      <c r="E190" s="243">
        <v>24400</v>
      </c>
      <c r="F190" s="243">
        <v>27100</v>
      </c>
      <c r="G190" s="243">
        <v>29300</v>
      </c>
      <c r="H190" s="243">
        <v>31450</v>
      </c>
      <c r="I190" s="243">
        <v>33650</v>
      </c>
      <c r="J190" s="243">
        <v>35800</v>
      </c>
      <c r="K190" s="243">
        <v>45550</v>
      </c>
      <c r="L190" s="243">
        <v>52050</v>
      </c>
      <c r="M190" s="243">
        <v>58550</v>
      </c>
      <c r="N190" s="243">
        <v>65050</v>
      </c>
      <c r="O190" s="243">
        <v>70250</v>
      </c>
      <c r="P190" s="243">
        <v>75450</v>
      </c>
      <c r="Q190" s="243">
        <v>80650</v>
      </c>
      <c r="R190" s="243">
        <v>85850</v>
      </c>
    </row>
    <row r="191" spans="1:18">
      <c r="A191" t="s">
        <v>23</v>
      </c>
      <c r="B191" t="s">
        <v>304</v>
      </c>
      <c r="C191" s="243">
        <v>22900</v>
      </c>
      <c r="D191" s="243">
        <v>26150</v>
      </c>
      <c r="E191" s="243">
        <v>29400</v>
      </c>
      <c r="F191" s="243">
        <v>32650</v>
      </c>
      <c r="G191" s="243">
        <v>35300</v>
      </c>
      <c r="H191" s="243">
        <v>37900</v>
      </c>
      <c r="I191" s="243">
        <v>40500</v>
      </c>
      <c r="J191" s="243">
        <v>43100</v>
      </c>
      <c r="K191" s="243">
        <v>54850</v>
      </c>
      <c r="L191" s="243">
        <v>62700</v>
      </c>
      <c r="M191" s="243">
        <v>70500</v>
      </c>
      <c r="N191" s="243">
        <v>78350</v>
      </c>
      <c r="O191" s="243">
        <v>84650</v>
      </c>
      <c r="P191" s="243">
        <v>90900</v>
      </c>
      <c r="Q191" s="243">
        <v>97150</v>
      </c>
      <c r="R191" s="243">
        <v>103450</v>
      </c>
    </row>
    <row r="192" spans="1:18">
      <c r="A192" t="s">
        <v>236</v>
      </c>
      <c r="B192" t="s">
        <v>827</v>
      </c>
      <c r="C192" s="243">
        <v>19000</v>
      </c>
      <c r="D192" s="243">
        <v>21700</v>
      </c>
      <c r="E192" s="243">
        <v>24400</v>
      </c>
      <c r="F192" s="243">
        <v>27100</v>
      </c>
      <c r="G192" s="243">
        <v>29300</v>
      </c>
      <c r="H192" s="243">
        <v>31450</v>
      </c>
      <c r="I192" s="243">
        <v>33650</v>
      </c>
      <c r="J192" s="243">
        <v>35800</v>
      </c>
      <c r="K192" s="243">
        <v>45550</v>
      </c>
      <c r="L192" s="243">
        <v>52050</v>
      </c>
      <c r="M192" s="243">
        <v>58550</v>
      </c>
      <c r="N192" s="243">
        <v>65050</v>
      </c>
      <c r="O192" s="243">
        <v>70250</v>
      </c>
      <c r="P192" s="243">
        <v>75450</v>
      </c>
      <c r="Q192" s="243">
        <v>80650</v>
      </c>
      <c r="R192" s="243">
        <v>85850</v>
      </c>
    </row>
    <row r="193" spans="1:18">
      <c r="A193" t="s">
        <v>237</v>
      </c>
      <c r="B193" t="s">
        <v>830</v>
      </c>
      <c r="C193" s="243">
        <v>20450</v>
      </c>
      <c r="D193" s="243">
        <v>23350</v>
      </c>
      <c r="E193" s="243">
        <v>26250</v>
      </c>
      <c r="F193" s="243">
        <v>29150</v>
      </c>
      <c r="G193" s="243">
        <v>31500</v>
      </c>
      <c r="H193" s="243">
        <v>33850</v>
      </c>
      <c r="I193" s="243">
        <v>36150</v>
      </c>
      <c r="J193" s="243">
        <v>38500</v>
      </c>
      <c r="K193" s="243">
        <v>48950</v>
      </c>
      <c r="L193" s="243">
        <v>55950</v>
      </c>
      <c r="M193" s="243">
        <v>62950</v>
      </c>
      <c r="N193" s="243">
        <v>69950</v>
      </c>
      <c r="O193" s="243">
        <v>75550</v>
      </c>
      <c r="P193" s="243">
        <v>81150</v>
      </c>
      <c r="Q193" s="243">
        <v>86750</v>
      </c>
      <c r="R193" s="243">
        <v>92350</v>
      </c>
    </row>
    <row r="194" spans="1:18">
      <c r="A194" t="s">
        <v>24</v>
      </c>
      <c r="B194" t="s">
        <v>304</v>
      </c>
      <c r="C194" s="243">
        <v>22900</v>
      </c>
      <c r="D194" s="243">
        <v>26150</v>
      </c>
      <c r="E194" s="243">
        <v>29400</v>
      </c>
      <c r="F194" s="243">
        <v>32650</v>
      </c>
      <c r="G194" s="243">
        <v>35300</v>
      </c>
      <c r="H194" s="243">
        <v>37900</v>
      </c>
      <c r="I194" s="243">
        <v>40500</v>
      </c>
      <c r="J194" s="243">
        <v>43100</v>
      </c>
      <c r="K194" s="243">
        <v>54850</v>
      </c>
      <c r="L194" s="243">
        <v>62700</v>
      </c>
      <c r="M194" s="243">
        <v>70500</v>
      </c>
      <c r="N194" s="243">
        <v>78350</v>
      </c>
      <c r="O194" s="243">
        <v>84650</v>
      </c>
      <c r="P194" s="243">
        <v>90900</v>
      </c>
      <c r="Q194" s="243">
        <v>97150</v>
      </c>
      <c r="R194" s="243">
        <v>103450</v>
      </c>
    </row>
    <row r="195" spans="1:18">
      <c r="A195" t="s">
        <v>238</v>
      </c>
      <c r="B195" t="s">
        <v>835</v>
      </c>
      <c r="C195" s="243">
        <v>22450</v>
      </c>
      <c r="D195" s="243">
        <v>25650</v>
      </c>
      <c r="E195" s="243">
        <v>28850</v>
      </c>
      <c r="F195" s="243">
        <v>32050</v>
      </c>
      <c r="G195" s="243">
        <v>34650</v>
      </c>
      <c r="H195" s="243">
        <v>37200</v>
      </c>
      <c r="I195" s="243">
        <v>39750</v>
      </c>
      <c r="J195" s="243">
        <v>42350</v>
      </c>
      <c r="K195" s="243">
        <v>53850</v>
      </c>
      <c r="L195" s="243">
        <v>61550</v>
      </c>
      <c r="M195" s="243">
        <v>69250</v>
      </c>
      <c r="N195" s="243">
        <v>76900</v>
      </c>
      <c r="O195" s="243">
        <v>83050</v>
      </c>
      <c r="P195" s="243">
        <v>89250</v>
      </c>
      <c r="Q195" s="243">
        <v>95400</v>
      </c>
      <c r="R195" s="243">
        <v>101550</v>
      </c>
    </row>
    <row r="196" spans="1:18">
      <c r="A196" t="s">
        <v>239</v>
      </c>
      <c r="B196" t="s">
        <v>838</v>
      </c>
      <c r="C196" s="243">
        <v>19000</v>
      </c>
      <c r="D196" s="243">
        <v>21700</v>
      </c>
      <c r="E196" s="243">
        <v>24400</v>
      </c>
      <c r="F196" s="243">
        <v>27100</v>
      </c>
      <c r="G196" s="243">
        <v>29300</v>
      </c>
      <c r="H196" s="243">
        <v>31450</v>
      </c>
      <c r="I196" s="243">
        <v>33650</v>
      </c>
      <c r="J196" s="243">
        <v>35800</v>
      </c>
      <c r="K196" s="243">
        <v>45550</v>
      </c>
      <c r="L196" s="243">
        <v>52050</v>
      </c>
      <c r="M196" s="243">
        <v>58550</v>
      </c>
      <c r="N196" s="243">
        <v>65050</v>
      </c>
      <c r="O196" s="243">
        <v>70250</v>
      </c>
      <c r="P196" s="243">
        <v>75450</v>
      </c>
      <c r="Q196" s="243">
        <v>80650</v>
      </c>
      <c r="R196" s="243">
        <v>85850</v>
      </c>
    </row>
    <row r="197" spans="1:18">
      <c r="A197" t="s">
        <v>240</v>
      </c>
      <c r="B197" t="s">
        <v>841</v>
      </c>
      <c r="C197" s="243">
        <v>19000</v>
      </c>
      <c r="D197" s="243">
        <v>21700</v>
      </c>
      <c r="E197" s="243">
        <v>24400</v>
      </c>
      <c r="F197" s="243">
        <v>27100</v>
      </c>
      <c r="G197" s="243">
        <v>29300</v>
      </c>
      <c r="H197" s="243">
        <v>31450</v>
      </c>
      <c r="I197" s="243">
        <v>33650</v>
      </c>
      <c r="J197" s="243">
        <v>35800</v>
      </c>
      <c r="K197" s="243">
        <v>45550</v>
      </c>
      <c r="L197" s="243">
        <v>52050</v>
      </c>
      <c r="M197" s="243">
        <v>58550</v>
      </c>
      <c r="N197" s="243">
        <v>65050</v>
      </c>
      <c r="O197" s="243">
        <v>70250</v>
      </c>
      <c r="P197" s="243">
        <v>75450</v>
      </c>
      <c r="Q197" s="243">
        <v>80650</v>
      </c>
      <c r="R197" s="243">
        <v>85850</v>
      </c>
    </row>
    <row r="198" spans="1:18">
      <c r="A198" t="s">
        <v>241</v>
      </c>
      <c r="B198" t="s">
        <v>844</v>
      </c>
      <c r="C198" s="243">
        <v>19000</v>
      </c>
      <c r="D198" s="243">
        <v>21700</v>
      </c>
      <c r="E198" s="243">
        <v>24400</v>
      </c>
      <c r="F198" s="243">
        <v>27100</v>
      </c>
      <c r="G198" s="243">
        <v>29300</v>
      </c>
      <c r="H198" s="243">
        <v>31450</v>
      </c>
      <c r="I198" s="243">
        <v>33650</v>
      </c>
      <c r="J198" s="243">
        <v>35800</v>
      </c>
      <c r="K198" s="243">
        <v>45550</v>
      </c>
      <c r="L198" s="243">
        <v>52050</v>
      </c>
      <c r="M198" s="243">
        <v>58550</v>
      </c>
      <c r="N198" s="243">
        <v>65050</v>
      </c>
      <c r="O198" s="243">
        <v>70250</v>
      </c>
      <c r="P198" s="243">
        <v>75450</v>
      </c>
      <c r="Q198" s="243">
        <v>80650</v>
      </c>
      <c r="R198" s="243">
        <v>85850</v>
      </c>
    </row>
    <row r="199" spans="1:18">
      <c r="A199" t="s">
        <v>242</v>
      </c>
      <c r="B199" t="s">
        <v>847</v>
      </c>
      <c r="C199" s="243">
        <v>19000</v>
      </c>
      <c r="D199" s="243">
        <v>21700</v>
      </c>
      <c r="E199" s="243">
        <v>24400</v>
      </c>
      <c r="F199" s="243">
        <v>27100</v>
      </c>
      <c r="G199" s="243">
        <v>29300</v>
      </c>
      <c r="H199" s="243">
        <v>31450</v>
      </c>
      <c r="I199" s="243">
        <v>33650</v>
      </c>
      <c r="J199" s="243">
        <v>35800</v>
      </c>
      <c r="K199" s="243">
        <v>45550</v>
      </c>
      <c r="L199" s="243">
        <v>52050</v>
      </c>
      <c r="M199" s="243">
        <v>58550</v>
      </c>
      <c r="N199" s="243">
        <v>65050</v>
      </c>
      <c r="O199" s="243">
        <v>70250</v>
      </c>
      <c r="P199" s="243">
        <v>75450</v>
      </c>
      <c r="Q199" s="243">
        <v>80650</v>
      </c>
      <c r="R199" s="243">
        <v>85850</v>
      </c>
    </row>
    <row r="200" spans="1:18">
      <c r="A200" t="s">
        <v>243</v>
      </c>
      <c r="B200" t="s">
        <v>850</v>
      </c>
      <c r="C200" s="243">
        <v>29450</v>
      </c>
      <c r="D200" s="243">
        <v>33650</v>
      </c>
      <c r="E200" s="243">
        <v>37850</v>
      </c>
      <c r="F200" s="243">
        <v>42050</v>
      </c>
      <c r="G200" s="243">
        <v>45450</v>
      </c>
      <c r="H200" s="243">
        <v>48800</v>
      </c>
      <c r="I200" s="243">
        <v>52150</v>
      </c>
      <c r="J200" s="243">
        <v>55550</v>
      </c>
      <c r="K200" s="243">
        <v>70650</v>
      </c>
      <c r="L200" s="243">
        <v>80750</v>
      </c>
      <c r="M200" s="243">
        <v>90850</v>
      </c>
      <c r="N200" s="243">
        <v>100900</v>
      </c>
      <c r="O200" s="243">
        <v>109000</v>
      </c>
      <c r="P200" s="243">
        <v>117050</v>
      </c>
      <c r="Q200" s="243">
        <v>125150</v>
      </c>
      <c r="R200" s="243">
        <v>133200</v>
      </c>
    </row>
    <row r="201" spans="1:18">
      <c r="A201" t="s">
        <v>36</v>
      </c>
      <c r="B201" t="s">
        <v>348</v>
      </c>
      <c r="C201" s="243">
        <v>21150</v>
      </c>
      <c r="D201" s="243">
        <v>24200</v>
      </c>
      <c r="E201" s="243">
        <v>27200</v>
      </c>
      <c r="F201" s="243">
        <v>30200</v>
      </c>
      <c r="G201" s="243">
        <v>32650</v>
      </c>
      <c r="H201" s="243">
        <v>35050</v>
      </c>
      <c r="I201" s="243">
        <v>37450</v>
      </c>
      <c r="J201" s="243">
        <v>39900</v>
      </c>
      <c r="K201" s="243">
        <v>50750</v>
      </c>
      <c r="L201" s="243">
        <v>58000</v>
      </c>
      <c r="M201" s="243">
        <v>65250</v>
      </c>
      <c r="N201" s="243">
        <v>72500</v>
      </c>
      <c r="O201" s="243">
        <v>78300</v>
      </c>
      <c r="P201" s="243">
        <v>84100</v>
      </c>
      <c r="Q201" s="243">
        <v>89900</v>
      </c>
      <c r="R201" s="243">
        <v>95650</v>
      </c>
    </row>
    <row r="202" spans="1:18">
      <c r="A202" t="s">
        <v>49</v>
      </c>
      <c r="B202" t="s">
        <v>410</v>
      </c>
      <c r="C202" s="243">
        <v>25700</v>
      </c>
      <c r="D202" s="243">
        <v>29400</v>
      </c>
      <c r="E202" s="243">
        <v>33050</v>
      </c>
      <c r="F202" s="243">
        <v>36700</v>
      </c>
      <c r="G202" s="243">
        <v>39650</v>
      </c>
      <c r="H202" s="243">
        <v>42600</v>
      </c>
      <c r="I202" s="243">
        <v>45550</v>
      </c>
      <c r="J202" s="243">
        <v>48450</v>
      </c>
      <c r="K202" s="243">
        <v>61650</v>
      </c>
      <c r="L202" s="243">
        <v>70450</v>
      </c>
      <c r="M202" s="243">
        <v>79250</v>
      </c>
      <c r="N202" s="243">
        <v>88100</v>
      </c>
      <c r="O202" s="243">
        <v>95150</v>
      </c>
      <c r="P202" s="243">
        <v>102150</v>
      </c>
      <c r="Q202" s="243">
        <v>109200</v>
      </c>
      <c r="R202" s="243">
        <v>116250</v>
      </c>
    </row>
    <row r="203" spans="1:18">
      <c r="A203" t="s">
        <v>244</v>
      </c>
      <c r="B203" t="s">
        <v>857</v>
      </c>
      <c r="C203" s="243">
        <v>19000</v>
      </c>
      <c r="D203" s="243">
        <v>21700</v>
      </c>
      <c r="E203" s="243">
        <v>24400</v>
      </c>
      <c r="F203" s="243">
        <v>27100</v>
      </c>
      <c r="G203" s="243">
        <v>29300</v>
      </c>
      <c r="H203" s="243">
        <v>31450</v>
      </c>
      <c r="I203" s="243">
        <v>33650</v>
      </c>
      <c r="J203" s="243">
        <v>35800</v>
      </c>
      <c r="K203" s="243">
        <v>45550</v>
      </c>
      <c r="L203" s="243">
        <v>52050</v>
      </c>
      <c r="M203" s="243">
        <v>58550</v>
      </c>
      <c r="N203" s="243">
        <v>65050</v>
      </c>
      <c r="O203" s="243">
        <v>70250</v>
      </c>
      <c r="P203" s="243">
        <v>75450</v>
      </c>
      <c r="Q203" s="243">
        <v>80650</v>
      </c>
      <c r="R203" s="243">
        <v>85850</v>
      </c>
    </row>
    <row r="204" spans="1:18">
      <c r="A204" t="s">
        <v>245</v>
      </c>
      <c r="B204" t="s">
        <v>860</v>
      </c>
      <c r="C204" s="243">
        <v>20350</v>
      </c>
      <c r="D204" s="243">
        <v>23250</v>
      </c>
      <c r="E204" s="243">
        <v>26150</v>
      </c>
      <c r="F204" s="243">
        <v>29050</v>
      </c>
      <c r="G204" s="243">
        <v>31400</v>
      </c>
      <c r="H204" s="243">
        <v>33700</v>
      </c>
      <c r="I204" s="243">
        <v>36050</v>
      </c>
      <c r="J204" s="243">
        <v>38350</v>
      </c>
      <c r="K204" s="243">
        <v>48800</v>
      </c>
      <c r="L204" s="243">
        <v>55800</v>
      </c>
      <c r="M204" s="243">
        <v>62750</v>
      </c>
      <c r="N204" s="243">
        <v>69700</v>
      </c>
      <c r="O204" s="243">
        <v>75300</v>
      </c>
      <c r="P204" s="243">
        <v>80900</v>
      </c>
      <c r="Q204" s="243">
        <v>86450</v>
      </c>
      <c r="R204" s="243">
        <v>92050</v>
      </c>
    </row>
    <row r="205" spans="1:18">
      <c r="A205" t="s">
        <v>246</v>
      </c>
      <c r="B205" t="s">
        <v>863</v>
      </c>
      <c r="C205" s="243">
        <v>19000</v>
      </c>
      <c r="D205" s="243">
        <v>21700</v>
      </c>
      <c r="E205" s="243">
        <v>24400</v>
      </c>
      <c r="F205" s="243">
        <v>27100</v>
      </c>
      <c r="G205" s="243">
        <v>29300</v>
      </c>
      <c r="H205" s="243">
        <v>31450</v>
      </c>
      <c r="I205" s="243">
        <v>33650</v>
      </c>
      <c r="J205" s="243">
        <v>35800</v>
      </c>
      <c r="K205" s="243">
        <v>45550</v>
      </c>
      <c r="L205" s="243">
        <v>52050</v>
      </c>
      <c r="M205" s="243">
        <v>58550</v>
      </c>
      <c r="N205" s="243">
        <v>65050</v>
      </c>
      <c r="O205" s="243">
        <v>70250</v>
      </c>
      <c r="P205" s="243">
        <v>75450</v>
      </c>
      <c r="Q205" s="243">
        <v>80650</v>
      </c>
      <c r="R205" s="243">
        <v>85850</v>
      </c>
    </row>
    <row r="206" spans="1:18">
      <c r="A206" t="s">
        <v>247</v>
      </c>
      <c r="B206" t="s">
        <v>866</v>
      </c>
      <c r="C206" s="243">
        <v>19000</v>
      </c>
      <c r="D206" s="243">
        <v>21700</v>
      </c>
      <c r="E206" s="243">
        <v>24400</v>
      </c>
      <c r="F206" s="243">
        <v>27100</v>
      </c>
      <c r="G206" s="243">
        <v>29300</v>
      </c>
      <c r="H206" s="243">
        <v>31450</v>
      </c>
      <c r="I206" s="243">
        <v>33650</v>
      </c>
      <c r="J206" s="243">
        <v>35800</v>
      </c>
      <c r="K206" s="243">
        <v>45550</v>
      </c>
      <c r="L206" s="243">
        <v>52050</v>
      </c>
      <c r="M206" s="243">
        <v>58550</v>
      </c>
      <c r="N206" s="243">
        <v>65050</v>
      </c>
      <c r="O206" s="243">
        <v>70250</v>
      </c>
      <c r="P206" s="243">
        <v>75450</v>
      </c>
      <c r="Q206" s="243">
        <v>80650</v>
      </c>
      <c r="R206" s="243">
        <v>85850</v>
      </c>
    </row>
    <row r="207" spans="1:18">
      <c r="A207" t="s">
        <v>58</v>
      </c>
      <c r="B207" t="s">
        <v>390</v>
      </c>
      <c r="C207" s="243">
        <v>21950</v>
      </c>
      <c r="D207" s="243">
        <v>25100</v>
      </c>
      <c r="E207" s="243">
        <v>28250</v>
      </c>
      <c r="F207" s="243">
        <v>31350</v>
      </c>
      <c r="G207" s="243">
        <v>33900</v>
      </c>
      <c r="H207" s="243">
        <v>36400</v>
      </c>
      <c r="I207" s="243">
        <v>38900</v>
      </c>
      <c r="J207" s="243">
        <v>41400</v>
      </c>
      <c r="K207" s="243">
        <v>52650</v>
      </c>
      <c r="L207" s="243">
        <v>60200</v>
      </c>
      <c r="M207" s="243">
        <v>67700</v>
      </c>
      <c r="N207" s="243">
        <v>75250</v>
      </c>
      <c r="O207" s="243">
        <v>81250</v>
      </c>
      <c r="P207" s="243">
        <v>87300</v>
      </c>
      <c r="Q207" s="243">
        <v>93300</v>
      </c>
      <c r="R207" s="243">
        <v>99300</v>
      </c>
    </row>
    <row r="208" spans="1:18">
      <c r="A208" t="s">
        <v>39</v>
      </c>
      <c r="B208" t="s">
        <v>797</v>
      </c>
      <c r="C208" s="243">
        <v>21750</v>
      </c>
      <c r="D208" s="243">
        <v>24850</v>
      </c>
      <c r="E208" s="243">
        <v>27950</v>
      </c>
      <c r="F208" s="243">
        <v>31050</v>
      </c>
      <c r="G208" s="243">
        <v>33550</v>
      </c>
      <c r="H208" s="243">
        <v>36050</v>
      </c>
      <c r="I208" s="243">
        <v>38550</v>
      </c>
      <c r="J208" s="243">
        <v>41000</v>
      </c>
      <c r="K208" s="243">
        <v>52150</v>
      </c>
      <c r="L208" s="243">
        <v>59600</v>
      </c>
      <c r="M208" s="243">
        <v>67050</v>
      </c>
      <c r="N208" s="243">
        <v>74500</v>
      </c>
      <c r="O208" s="243">
        <v>80500</v>
      </c>
      <c r="P208" s="243">
        <v>86450</v>
      </c>
      <c r="Q208" s="243">
        <v>92400</v>
      </c>
      <c r="R208" s="243">
        <v>98350</v>
      </c>
    </row>
    <row r="209" spans="1:18">
      <c r="A209" t="s">
        <v>248</v>
      </c>
      <c r="B209" t="s">
        <v>873</v>
      </c>
      <c r="C209" s="243">
        <v>19000</v>
      </c>
      <c r="D209" s="243">
        <v>21700</v>
      </c>
      <c r="E209" s="243">
        <v>24400</v>
      </c>
      <c r="F209" s="243">
        <v>27100</v>
      </c>
      <c r="G209" s="243">
        <v>29300</v>
      </c>
      <c r="H209" s="243">
        <v>31450</v>
      </c>
      <c r="I209" s="243">
        <v>33650</v>
      </c>
      <c r="J209" s="243">
        <v>35800</v>
      </c>
      <c r="K209" s="243">
        <v>45550</v>
      </c>
      <c r="L209" s="243">
        <v>52050</v>
      </c>
      <c r="M209" s="243">
        <v>58550</v>
      </c>
      <c r="N209" s="243">
        <v>65050</v>
      </c>
      <c r="O209" s="243">
        <v>70250</v>
      </c>
      <c r="P209" s="243">
        <v>75450</v>
      </c>
      <c r="Q209" s="243">
        <v>80650</v>
      </c>
      <c r="R209" s="243">
        <v>85850</v>
      </c>
    </row>
    <row r="210" spans="1:18">
      <c r="A210" t="s">
        <v>249</v>
      </c>
      <c r="B210" t="s">
        <v>876</v>
      </c>
      <c r="C210" s="243">
        <v>22550</v>
      </c>
      <c r="D210" s="243">
        <v>25750</v>
      </c>
      <c r="E210" s="243">
        <v>28950</v>
      </c>
      <c r="F210" s="243">
        <v>32150</v>
      </c>
      <c r="G210" s="243">
        <v>34750</v>
      </c>
      <c r="H210" s="243">
        <v>37300</v>
      </c>
      <c r="I210" s="243">
        <v>39900</v>
      </c>
      <c r="J210" s="243">
        <v>42450</v>
      </c>
      <c r="K210" s="243">
        <v>54000</v>
      </c>
      <c r="L210" s="243">
        <v>61750</v>
      </c>
      <c r="M210" s="243">
        <v>69450</v>
      </c>
      <c r="N210" s="243">
        <v>77150</v>
      </c>
      <c r="O210" s="243">
        <v>83350</v>
      </c>
      <c r="P210" s="243">
        <v>89500</v>
      </c>
      <c r="Q210" s="243">
        <v>95700</v>
      </c>
      <c r="R210" s="243">
        <v>101850</v>
      </c>
    </row>
    <row r="211" spans="1:18">
      <c r="A211" t="s">
        <v>250</v>
      </c>
      <c r="B211" t="s">
        <v>879</v>
      </c>
      <c r="C211" s="243">
        <v>21350</v>
      </c>
      <c r="D211" s="243">
        <v>24400</v>
      </c>
      <c r="E211" s="243">
        <v>27450</v>
      </c>
      <c r="F211" s="243">
        <v>30500</v>
      </c>
      <c r="G211" s="243">
        <v>32950</v>
      </c>
      <c r="H211" s="243">
        <v>35400</v>
      </c>
      <c r="I211" s="243">
        <v>37850</v>
      </c>
      <c r="J211" s="243">
        <v>40300</v>
      </c>
      <c r="K211" s="243">
        <v>51250</v>
      </c>
      <c r="L211" s="243">
        <v>58550</v>
      </c>
      <c r="M211" s="243">
        <v>65900</v>
      </c>
      <c r="N211" s="243">
        <v>73200</v>
      </c>
      <c r="O211" s="243">
        <v>79050</v>
      </c>
      <c r="P211" s="243">
        <v>84900</v>
      </c>
      <c r="Q211" s="243">
        <v>90750</v>
      </c>
      <c r="R211" s="243">
        <v>96600</v>
      </c>
    </row>
    <row r="212" spans="1:18">
      <c r="A212" t="s">
        <v>251</v>
      </c>
      <c r="B212" t="s">
        <v>882</v>
      </c>
      <c r="C212" s="243">
        <v>21850</v>
      </c>
      <c r="D212" s="243">
        <v>25000</v>
      </c>
      <c r="E212" s="243">
        <v>28100</v>
      </c>
      <c r="F212" s="243">
        <v>31200</v>
      </c>
      <c r="G212" s="243">
        <v>33700</v>
      </c>
      <c r="H212" s="243">
        <v>36200</v>
      </c>
      <c r="I212" s="243">
        <v>38700</v>
      </c>
      <c r="J212" s="243">
        <v>41200</v>
      </c>
      <c r="K212" s="243">
        <v>52400</v>
      </c>
      <c r="L212" s="243">
        <v>59900</v>
      </c>
      <c r="M212" s="243">
        <v>67400</v>
      </c>
      <c r="N212" s="243">
        <v>74900</v>
      </c>
      <c r="O212" s="243">
        <v>80850</v>
      </c>
      <c r="P212" s="243">
        <v>86850</v>
      </c>
      <c r="Q212" s="243">
        <v>92850</v>
      </c>
      <c r="R212" s="243">
        <v>98850</v>
      </c>
    </row>
    <row r="213" spans="1:18">
      <c r="A213" t="s">
        <v>252</v>
      </c>
      <c r="B213" t="s">
        <v>885</v>
      </c>
      <c r="C213" s="243">
        <v>19000</v>
      </c>
      <c r="D213" s="243">
        <v>21700</v>
      </c>
      <c r="E213" s="243">
        <v>24400</v>
      </c>
      <c r="F213" s="243">
        <v>27100</v>
      </c>
      <c r="G213" s="243">
        <v>29300</v>
      </c>
      <c r="H213" s="243">
        <v>31450</v>
      </c>
      <c r="I213" s="243">
        <v>33650</v>
      </c>
      <c r="J213" s="243">
        <v>35800</v>
      </c>
      <c r="K213" s="243">
        <v>45550</v>
      </c>
      <c r="L213" s="243">
        <v>52050</v>
      </c>
      <c r="M213" s="243">
        <v>58550</v>
      </c>
      <c r="N213" s="243">
        <v>65050</v>
      </c>
      <c r="O213" s="243">
        <v>70250</v>
      </c>
      <c r="P213" s="243">
        <v>75450</v>
      </c>
      <c r="Q213" s="243">
        <v>80650</v>
      </c>
      <c r="R213" s="243">
        <v>85850</v>
      </c>
    </row>
    <row r="214" spans="1:18">
      <c r="A214" t="s">
        <v>253</v>
      </c>
      <c r="B214" t="s">
        <v>888</v>
      </c>
      <c r="C214" s="243">
        <v>21550</v>
      </c>
      <c r="D214" s="243">
        <v>24600</v>
      </c>
      <c r="E214" s="243">
        <v>27700</v>
      </c>
      <c r="F214" s="243">
        <v>30750</v>
      </c>
      <c r="G214" s="243">
        <v>33250</v>
      </c>
      <c r="H214" s="243">
        <v>35700</v>
      </c>
      <c r="I214" s="243">
        <v>38150</v>
      </c>
      <c r="J214" s="243">
        <v>40600</v>
      </c>
      <c r="K214" s="243">
        <v>51650</v>
      </c>
      <c r="L214" s="243">
        <v>59050</v>
      </c>
      <c r="M214" s="243">
        <v>66400</v>
      </c>
      <c r="N214" s="243">
        <v>73800</v>
      </c>
      <c r="O214" s="243">
        <v>79700</v>
      </c>
      <c r="P214" s="243">
        <v>85600</v>
      </c>
      <c r="Q214" s="243">
        <v>91500</v>
      </c>
      <c r="R214" s="243">
        <v>97400</v>
      </c>
    </row>
    <row r="215" spans="1:18">
      <c r="A215" t="s">
        <v>86</v>
      </c>
      <c r="B215" t="s">
        <v>891</v>
      </c>
      <c r="C215" s="243">
        <v>20450</v>
      </c>
      <c r="D215" s="243">
        <v>23350</v>
      </c>
      <c r="E215" s="243">
        <v>26250</v>
      </c>
      <c r="F215" s="243">
        <v>29150</v>
      </c>
      <c r="G215" s="243">
        <v>31500</v>
      </c>
      <c r="H215" s="243">
        <v>33850</v>
      </c>
      <c r="I215" s="243">
        <v>36150</v>
      </c>
      <c r="J215" s="243">
        <v>38500</v>
      </c>
      <c r="K215" s="243">
        <v>48950</v>
      </c>
      <c r="L215" s="243">
        <v>55950</v>
      </c>
      <c r="M215" s="243">
        <v>62950</v>
      </c>
      <c r="N215" s="243">
        <v>69950</v>
      </c>
      <c r="O215" s="243">
        <v>75550</v>
      </c>
      <c r="P215" s="243">
        <v>81150</v>
      </c>
      <c r="Q215" s="243">
        <v>86750</v>
      </c>
      <c r="R215" s="243">
        <v>92350</v>
      </c>
    </row>
    <row r="216" spans="1:18">
      <c r="A216" t="s">
        <v>254</v>
      </c>
      <c r="B216" t="s">
        <v>894</v>
      </c>
      <c r="C216" s="243">
        <v>23500</v>
      </c>
      <c r="D216" s="243">
        <v>26850</v>
      </c>
      <c r="E216" s="243">
        <v>30200</v>
      </c>
      <c r="F216" s="243">
        <v>33550</v>
      </c>
      <c r="G216" s="243">
        <v>36250</v>
      </c>
      <c r="H216" s="243">
        <v>38950</v>
      </c>
      <c r="I216" s="243">
        <v>41650</v>
      </c>
      <c r="J216" s="243">
        <v>44300</v>
      </c>
      <c r="K216" s="243">
        <v>56350</v>
      </c>
      <c r="L216" s="243">
        <v>64400</v>
      </c>
      <c r="M216" s="243">
        <v>72450</v>
      </c>
      <c r="N216" s="243">
        <v>80500</v>
      </c>
      <c r="O216" s="243">
        <v>86950</v>
      </c>
      <c r="P216" s="243">
        <v>93400</v>
      </c>
      <c r="Q216" s="243">
        <v>99850</v>
      </c>
      <c r="R216" s="243">
        <v>106300</v>
      </c>
    </row>
    <row r="217" spans="1:18">
      <c r="A217" t="s">
        <v>255</v>
      </c>
      <c r="B217" t="s">
        <v>897</v>
      </c>
      <c r="C217" s="243">
        <v>19000</v>
      </c>
      <c r="D217" s="243">
        <v>21700</v>
      </c>
      <c r="E217" s="243">
        <v>24400</v>
      </c>
      <c r="F217" s="243">
        <v>27100</v>
      </c>
      <c r="G217" s="243">
        <v>29300</v>
      </c>
      <c r="H217" s="243">
        <v>31450</v>
      </c>
      <c r="I217" s="243">
        <v>33650</v>
      </c>
      <c r="J217" s="243">
        <v>35800</v>
      </c>
      <c r="K217" s="243">
        <v>45550</v>
      </c>
      <c r="L217" s="243">
        <v>52050</v>
      </c>
      <c r="M217" s="243">
        <v>58550</v>
      </c>
      <c r="N217" s="243">
        <v>65050</v>
      </c>
      <c r="O217" s="243">
        <v>70250</v>
      </c>
      <c r="P217" s="243">
        <v>75450</v>
      </c>
      <c r="Q217" s="243">
        <v>80650</v>
      </c>
      <c r="R217" s="243">
        <v>85850</v>
      </c>
    </row>
    <row r="218" spans="1:18">
      <c r="A218" t="s">
        <v>256</v>
      </c>
      <c r="B218" t="s">
        <v>900</v>
      </c>
      <c r="C218" s="243">
        <v>19150</v>
      </c>
      <c r="D218" s="243">
        <v>21850</v>
      </c>
      <c r="E218" s="243">
        <v>24600</v>
      </c>
      <c r="F218" s="243">
        <v>27300</v>
      </c>
      <c r="G218" s="243">
        <v>29500</v>
      </c>
      <c r="H218" s="243">
        <v>31700</v>
      </c>
      <c r="I218" s="243">
        <v>33900</v>
      </c>
      <c r="J218" s="243">
        <v>36050</v>
      </c>
      <c r="K218" s="243">
        <v>45850</v>
      </c>
      <c r="L218" s="243">
        <v>52400</v>
      </c>
      <c r="M218" s="243">
        <v>58950</v>
      </c>
      <c r="N218" s="243">
        <v>65500</v>
      </c>
      <c r="O218" s="243">
        <v>70750</v>
      </c>
      <c r="P218" s="243">
        <v>76000</v>
      </c>
      <c r="Q218" s="243">
        <v>81250</v>
      </c>
      <c r="R218" s="243">
        <v>86500</v>
      </c>
    </row>
    <row r="219" spans="1:18">
      <c r="A219" t="s">
        <v>257</v>
      </c>
      <c r="B219" t="s">
        <v>903</v>
      </c>
      <c r="C219" s="243">
        <v>20050</v>
      </c>
      <c r="D219" s="243">
        <v>22900</v>
      </c>
      <c r="E219" s="243">
        <v>25750</v>
      </c>
      <c r="F219" s="243">
        <v>28600</v>
      </c>
      <c r="G219" s="243">
        <v>30900</v>
      </c>
      <c r="H219" s="243">
        <v>33200</v>
      </c>
      <c r="I219" s="243">
        <v>35500</v>
      </c>
      <c r="J219" s="243">
        <v>37800</v>
      </c>
      <c r="K219" s="243">
        <v>48050</v>
      </c>
      <c r="L219" s="243">
        <v>54900</v>
      </c>
      <c r="M219" s="243">
        <v>61800</v>
      </c>
      <c r="N219" s="243">
        <v>68650</v>
      </c>
      <c r="O219" s="243">
        <v>74150</v>
      </c>
      <c r="P219" s="243">
        <v>79600</v>
      </c>
      <c r="Q219" s="243">
        <v>85100</v>
      </c>
      <c r="R219" s="243">
        <v>90600</v>
      </c>
    </row>
    <row r="220" spans="1:18">
      <c r="A220" t="s">
        <v>258</v>
      </c>
      <c r="B220" t="s">
        <v>906</v>
      </c>
      <c r="C220" s="243">
        <v>20000</v>
      </c>
      <c r="D220" s="243">
        <v>22850</v>
      </c>
      <c r="E220" s="243">
        <v>25700</v>
      </c>
      <c r="F220" s="243">
        <v>28550</v>
      </c>
      <c r="G220" s="243">
        <v>30850</v>
      </c>
      <c r="H220" s="243">
        <v>33150</v>
      </c>
      <c r="I220" s="243">
        <v>35450</v>
      </c>
      <c r="J220" s="243">
        <v>37700</v>
      </c>
      <c r="K220" s="243">
        <v>47950</v>
      </c>
      <c r="L220" s="243">
        <v>54800</v>
      </c>
      <c r="M220" s="243">
        <v>61650</v>
      </c>
      <c r="N220" s="243">
        <v>68500</v>
      </c>
      <c r="O220" s="243">
        <v>74000</v>
      </c>
      <c r="P220" s="243">
        <v>79500</v>
      </c>
      <c r="Q220" s="243">
        <v>84950</v>
      </c>
      <c r="R220" s="243">
        <v>90450</v>
      </c>
    </row>
    <row r="221" spans="1:18">
      <c r="A221" t="s">
        <v>259</v>
      </c>
      <c r="B221" t="s">
        <v>909</v>
      </c>
      <c r="C221" s="243">
        <v>20650</v>
      </c>
      <c r="D221" s="243">
        <v>23600</v>
      </c>
      <c r="E221" s="243">
        <v>26550</v>
      </c>
      <c r="F221" s="243">
        <v>29450</v>
      </c>
      <c r="G221" s="243">
        <v>31850</v>
      </c>
      <c r="H221" s="243">
        <v>34200</v>
      </c>
      <c r="I221" s="243">
        <v>36550</v>
      </c>
      <c r="J221" s="243">
        <v>38900</v>
      </c>
      <c r="K221" s="243">
        <v>49500</v>
      </c>
      <c r="L221" s="243">
        <v>56550</v>
      </c>
      <c r="M221" s="243">
        <v>63600</v>
      </c>
      <c r="N221" s="243">
        <v>70700</v>
      </c>
      <c r="O221" s="243">
        <v>76350</v>
      </c>
      <c r="P221" s="243">
        <v>82000</v>
      </c>
      <c r="Q221" s="243">
        <v>87650</v>
      </c>
      <c r="R221" s="243">
        <v>93300</v>
      </c>
    </row>
    <row r="222" spans="1:18">
      <c r="A222" t="s">
        <v>260</v>
      </c>
      <c r="B222" t="s">
        <v>912</v>
      </c>
      <c r="C222" s="243">
        <v>19000</v>
      </c>
      <c r="D222" s="243">
        <v>21700</v>
      </c>
      <c r="E222" s="243">
        <v>24400</v>
      </c>
      <c r="F222" s="243">
        <v>27100</v>
      </c>
      <c r="G222" s="243">
        <v>29300</v>
      </c>
      <c r="H222" s="243">
        <v>31450</v>
      </c>
      <c r="I222" s="243">
        <v>33650</v>
      </c>
      <c r="J222" s="243">
        <v>35800</v>
      </c>
      <c r="K222" s="243">
        <v>45550</v>
      </c>
      <c r="L222" s="243">
        <v>52050</v>
      </c>
      <c r="M222" s="243">
        <v>58550</v>
      </c>
      <c r="N222" s="243">
        <v>65050</v>
      </c>
      <c r="O222" s="243">
        <v>70250</v>
      </c>
      <c r="P222" s="243">
        <v>75450</v>
      </c>
      <c r="Q222" s="243">
        <v>80650</v>
      </c>
      <c r="R222" s="243">
        <v>85850</v>
      </c>
    </row>
    <row r="223" spans="1:18">
      <c r="A223" t="s">
        <v>50</v>
      </c>
      <c r="B223" t="s">
        <v>646</v>
      </c>
      <c r="C223" s="243">
        <v>25000</v>
      </c>
      <c r="D223" s="243">
        <v>28600</v>
      </c>
      <c r="E223" s="243">
        <v>32150</v>
      </c>
      <c r="F223" s="243">
        <v>35700</v>
      </c>
      <c r="G223" s="243">
        <v>38600</v>
      </c>
      <c r="H223" s="243">
        <v>41450</v>
      </c>
      <c r="I223" s="243">
        <v>44300</v>
      </c>
      <c r="J223" s="243">
        <v>47150</v>
      </c>
      <c r="K223" s="243">
        <v>60000</v>
      </c>
      <c r="L223" s="243">
        <v>68550</v>
      </c>
      <c r="M223" s="243">
        <v>77100</v>
      </c>
      <c r="N223" s="243">
        <v>85700</v>
      </c>
      <c r="O223" s="243">
        <v>92550</v>
      </c>
      <c r="P223" s="243">
        <v>99400</v>
      </c>
      <c r="Q223" s="243">
        <v>106250</v>
      </c>
      <c r="R223" s="243">
        <v>113100</v>
      </c>
    </row>
    <row r="224" spans="1:18">
      <c r="A224" t="s">
        <v>19</v>
      </c>
      <c r="B224" t="s">
        <v>373</v>
      </c>
      <c r="C224" s="243">
        <v>19650</v>
      </c>
      <c r="D224" s="243">
        <v>22450</v>
      </c>
      <c r="E224" s="243">
        <v>25250</v>
      </c>
      <c r="F224" s="243">
        <v>28050</v>
      </c>
      <c r="G224" s="243">
        <v>30300</v>
      </c>
      <c r="H224" s="243">
        <v>32550</v>
      </c>
      <c r="I224" s="243">
        <v>34800</v>
      </c>
      <c r="J224" s="243">
        <v>37050</v>
      </c>
      <c r="K224" s="243">
        <v>47100</v>
      </c>
      <c r="L224" s="243">
        <v>53850</v>
      </c>
      <c r="M224" s="243">
        <v>60600</v>
      </c>
      <c r="N224" s="243">
        <v>67300</v>
      </c>
      <c r="O224" s="243">
        <v>72700</v>
      </c>
      <c r="P224" s="243">
        <v>78100</v>
      </c>
      <c r="Q224" s="243">
        <v>83500</v>
      </c>
      <c r="R224" s="243">
        <v>88850</v>
      </c>
    </row>
    <row r="225" spans="1:18">
      <c r="A225" t="s">
        <v>261</v>
      </c>
      <c r="B225" t="s">
        <v>919</v>
      </c>
      <c r="C225" s="243">
        <v>19000</v>
      </c>
      <c r="D225" s="243">
        <v>21700</v>
      </c>
      <c r="E225" s="243">
        <v>24400</v>
      </c>
      <c r="F225" s="243">
        <v>27100</v>
      </c>
      <c r="G225" s="243">
        <v>29300</v>
      </c>
      <c r="H225" s="243">
        <v>31450</v>
      </c>
      <c r="I225" s="243">
        <v>33650</v>
      </c>
      <c r="J225" s="243">
        <v>35800</v>
      </c>
      <c r="K225" s="243">
        <v>45550</v>
      </c>
      <c r="L225" s="243">
        <v>52050</v>
      </c>
      <c r="M225" s="243">
        <v>58550</v>
      </c>
      <c r="N225" s="243">
        <v>65050</v>
      </c>
      <c r="O225" s="243">
        <v>70250</v>
      </c>
      <c r="P225" s="243">
        <v>75450</v>
      </c>
      <c r="Q225" s="243">
        <v>80650</v>
      </c>
      <c r="R225" s="243">
        <v>85850</v>
      </c>
    </row>
    <row r="226" spans="1:18">
      <c r="A226" t="s">
        <v>262</v>
      </c>
      <c r="B226" t="s">
        <v>922</v>
      </c>
      <c r="C226" s="243">
        <v>19000</v>
      </c>
      <c r="D226" s="243">
        <v>21700</v>
      </c>
      <c r="E226" s="243">
        <v>24400</v>
      </c>
      <c r="F226" s="243">
        <v>27100</v>
      </c>
      <c r="G226" s="243">
        <v>29300</v>
      </c>
      <c r="H226" s="243">
        <v>31450</v>
      </c>
      <c r="I226" s="243">
        <v>33650</v>
      </c>
      <c r="J226" s="243">
        <v>35800</v>
      </c>
      <c r="K226" s="243">
        <v>45550</v>
      </c>
      <c r="L226" s="243">
        <v>52050</v>
      </c>
      <c r="M226" s="243">
        <v>58550</v>
      </c>
      <c r="N226" s="243">
        <v>65050</v>
      </c>
      <c r="O226" s="243">
        <v>70250</v>
      </c>
      <c r="P226" s="243">
        <v>75450</v>
      </c>
      <c r="Q226" s="243">
        <v>80650</v>
      </c>
      <c r="R226" s="243">
        <v>85850</v>
      </c>
    </row>
    <row r="227" spans="1:18">
      <c r="A227" t="s">
        <v>263</v>
      </c>
      <c r="B227" t="s">
        <v>925</v>
      </c>
      <c r="C227" s="243">
        <v>19000</v>
      </c>
      <c r="D227" s="243">
        <v>21700</v>
      </c>
      <c r="E227" s="243">
        <v>24400</v>
      </c>
      <c r="F227" s="243">
        <v>27100</v>
      </c>
      <c r="G227" s="243">
        <v>29300</v>
      </c>
      <c r="H227" s="243">
        <v>31450</v>
      </c>
      <c r="I227" s="243">
        <v>33650</v>
      </c>
      <c r="J227" s="243">
        <v>35800</v>
      </c>
      <c r="K227" s="243">
        <v>45550</v>
      </c>
      <c r="L227" s="243">
        <v>52050</v>
      </c>
      <c r="M227" s="243">
        <v>58550</v>
      </c>
      <c r="N227" s="243">
        <v>65050</v>
      </c>
      <c r="O227" s="243">
        <v>70250</v>
      </c>
      <c r="P227" s="243">
        <v>75450</v>
      </c>
      <c r="Q227" s="243">
        <v>80650</v>
      </c>
      <c r="R227" s="243">
        <v>85850</v>
      </c>
    </row>
    <row r="228" spans="1:18">
      <c r="A228" t="s">
        <v>264</v>
      </c>
      <c r="B228" t="s">
        <v>928</v>
      </c>
      <c r="C228" s="243">
        <v>19000</v>
      </c>
      <c r="D228" s="243">
        <v>21700</v>
      </c>
      <c r="E228" s="243">
        <v>24400</v>
      </c>
      <c r="F228" s="243">
        <v>27100</v>
      </c>
      <c r="G228" s="243">
        <v>29300</v>
      </c>
      <c r="H228" s="243">
        <v>31450</v>
      </c>
      <c r="I228" s="243">
        <v>33650</v>
      </c>
      <c r="J228" s="243">
        <v>35800</v>
      </c>
      <c r="K228" s="243">
        <v>45550</v>
      </c>
      <c r="L228" s="243">
        <v>52050</v>
      </c>
      <c r="M228" s="243">
        <v>58550</v>
      </c>
      <c r="N228" s="243">
        <v>65050</v>
      </c>
      <c r="O228" s="243">
        <v>70250</v>
      </c>
      <c r="P228" s="243">
        <v>75450</v>
      </c>
      <c r="Q228" s="243">
        <v>80650</v>
      </c>
      <c r="R228" s="243">
        <v>85850</v>
      </c>
    </row>
    <row r="229" spans="1:18">
      <c r="A229" t="s">
        <v>76</v>
      </c>
      <c r="B229" t="s">
        <v>623</v>
      </c>
      <c r="C229" s="243">
        <v>21500</v>
      </c>
      <c r="D229" s="243">
        <v>24600</v>
      </c>
      <c r="E229" s="243">
        <v>27650</v>
      </c>
      <c r="F229" s="243">
        <v>30700</v>
      </c>
      <c r="G229" s="243">
        <v>33200</v>
      </c>
      <c r="H229" s="243">
        <v>35650</v>
      </c>
      <c r="I229" s="243">
        <v>38100</v>
      </c>
      <c r="J229" s="243">
        <v>40550</v>
      </c>
      <c r="K229" s="243">
        <v>51600</v>
      </c>
      <c r="L229" s="243">
        <v>58950</v>
      </c>
      <c r="M229" s="243">
        <v>66300</v>
      </c>
      <c r="N229" s="243">
        <v>73700</v>
      </c>
      <c r="O229" s="243">
        <v>79550</v>
      </c>
      <c r="P229" s="243">
        <v>85450</v>
      </c>
      <c r="Q229" s="243">
        <v>91350</v>
      </c>
      <c r="R229" s="243">
        <v>97250</v>
      </c>
    </row>
    <row r="230" spans="1:18">
      <c r="A230" t="s">
        <v>28</v>
      </c>
      <c r="B230" t="s">
        <v>319</v>
      </c>
      <c r="C230" s="243">
        <v>28500</v>
      </c>
      <c r="D230" s="243">
        <v>32600</v>
      </c>
      <c r="E230" s="243">
        <v>36650</v>
      </c>
      <c r="F230" s="243">
        <v>40700</v>
      </c>
      <c r="G230" s="243">
        <v>44000</v>
      </c>
      <c r="H230" s="243">
        <v>47250</v>
      </c>
      <c r="I230" s="243">
        <v>50500</v>
      </c>
      <c r="J230" s="243">
        <v>53750</v>
      </c>
      <c r="K230" s="243">
        <v>68400</v>
      </c>
      <c r="L230" s="243">
        <v>78150</v>
      </c>
      <c r="M230" s="243">
        <v>87900</v>
      </c>
      <c r="N230" s="243">
        <v>97700</v>
      </c>
      <c r="O230" s="243">
        <v>105500</v>
      </c>
      <c r="P230" s="243">
        <v>113300</v>
      </c>
      <c r="Q230" s="243">
        <v>121100</v>
      </c>
      <c r="R230" s="243">
        <v>128950</v>
      </c>
    </row>
    <row r="231" spans="1:18">
      <c r="A231" t="s">
        <v>265</v>
      </c>
      <c r="B231" t="s">
        <v>935</v>
      </c>
      <c r="C231" s="243">
        <v>19000</v>
      </c>
      <c r="D231" s="243">
        <v>21700</v>
      </c>
      <c r="E231" s="243">
        <v>24400</v>
      </c>
      <c r="F231" s="243">
        <v>27100</v>
      </c>
      <c r="G231" s="243">
        <v>29300</v>
      </c>
      <c r="H231" s="243">
        <v>31450</v>
      </c>
      <c r="I231" s="243">
        <v>33650</v>
      </c>
      <c r="J231" s="243">
        <v>35800</v>
      </c>
      <c r="K231" s="243">
        <v>45550</v>
      </c>
      <c r="L231" s="243">
        <v>52050</v>
      </c>
      <c r="M231" s="243">
        <v>58550</v>
      </c>
      <c r="N231" s="243">
        <v>65050</v>
      </c>
      <c r="O231" s="243">
        <v>70250</v>
      </c>
      <c r="P231" s="243">
        <v>75450</v>
      </c>
      <c r="Q231" s="243">
        <v>80650</v>
      </c>
      <c r="R231" s="243">
        <v>85850</v>
      </c>
    </row>
    <row r="232" spans="1:18">
      <c r="A232" t="s">
        <v>85</v>
      </c>
      <c r="B232" t="s">
        <v>938</v>
      </c>
      <c r="C232" s="243">
        <v>19000</v>
      </c>
      <c r="D232" s="243">
        <v>21700</v>
      </c>
      <c r="E232" s="243">
        <v>24400</v>
      </c>
      <c r="F232" s="243">
        <v>27100</v>
      </c>
      <c r="G232" s="243">
        <v>29300</v>
      </c>
      <c r="H232" s="243">
        <v>31450</v>
      </c>
      <c r="I232" s="243">
        <v>33650</v>
      </c>
      <c r="J232" s="243">
        <v>35800</v>
      </c>
      <c r="K232" s="243">
        <v>45550</v>
      </c>
      <c r="L232" s="243">
        <v>52050</v>
      </c>
      <c r="M232" s="243">
        <v>58550</v>
      </c>
      <c r="N232" s="243">
        <v>65050</v>
      </c>
      <c r="O232" s="243">
        <v>70250</v>
      </c>
      <c r="P232" s="243">
        <v>75450</v>
      </c>
      <c r="Q232" s="243">
        <v>80650</v>
      </c>
      <c r="R232" s="243">
        <v>85850</v>
      </c>
    </row>
    <row r="233" spans="1:18">
      <c r="A233" t="s">
        <v>67</v>
      </c>
      <c r="B233" t="s">
        <v>549</v>
      </c>
      <c r="C233" s="243">
        <v>21150</v>
      </c>
      <c r="D233" s="243">
        <v>24150</v>
      </c>
      <c r="E233" s="243">
        <v>27150</v>
      </c>
      <c r="F233" s="243">
        <v>30150</v>
      </c>
      <c r="G233" s="243">
        <v>32600</v>
      </c>
      <c r="H233" s="243">
        <v>35000</v>
      </c>
      <c r="I233" s="243">
        <v>37400</v>
      </c>
      <c r="J233" s="243">
        <v>39800</v>
      </c>
      <c r="K233" s="243">
        <v>50650</v>
      </c>
      <c r="L233" s="243">
        <v>57900</v>
      </c>
      <c r="M233" s="243">
        <v>65100</v>
      </c>
      <c r="N233" s="243">
        <v>72350</v>
      </c>
      <c r="O233" s="243">
        <v>78150</v>
      </c>
      <c r="P233" s="243">
        <v>83950</v>
      </c>
      <c r="Q233" s="243">
        <v>89750</v>
      </c>
      <c r="R233" s="243">
        <v>95500</v>
      </c>
    </row>
    <row r="234" spans="1:18">
      <c r="A234" t="s">
        <v>266</v>
      </c>
      <c r="B234" t="s">
        <v>943</v>
      </c>
      <c r="C234" s="243">
        <v>22000</v>
      </c>
      <c r="D234" s="243">
        <v>25150</v>
      </c>
      <c r="E234" s="243">
        <v>28300</v>
      </c>
      <c r="F234" s="243">
        <v>31400</v>
      </c>
      <c r="G234" s="243">
        <v>33950</v>
      </c>
      <c r="H234" s="243">
        <v>36450</v>
      </c>
      <c r="I234" s="243">
        <v>38950</v>
      </c>
      <c r="J234" s="243">
        <v>41450</v>
      </c>
      <c r="K234" s="243">
        <v>52750</v>
      </c>
      <c r="L234" s="243">
        <v>60300</v>
      </c>
      <c r="M234" s="243">
        <v>67800</v>
      </c>
      <c r="N234" s="243">
        <v>75350</v>
      </c>
      <c r="O234" s="243">
        <v>81400</v>
      </c>
      <c r="P234" s="243">
        <v>87400</v>
      </c>
      <c r="Q234" s="243">
        <v>93450</v>
      </c>
      <c r="R234" s="243">
        <v>99500</v>
      </c>
    </row>
    <row r="235" spans="1:18">
      <c r="A235" t="s">
        <v>267</v>
      </c>
      <c r="B235" t="s">
        <v>946</v>
      </c>
      <c r="C235" s="243">
        <v>19000</v>
      </c>
      <c r="D235" s="243">
        <v>21700</v>
      </c>
      <c r="E235" s="243">
        <v>24400</v>
      </c>
      <c r="F235" s="243">
        <v>27100</v>
      </c>
      <c r="G235" s="243">
        <v>29300</v>
      </c>
      <c r="H235" s="243">
        <v>31450</v>
      </c>
      <c r="I235" s="243">
        <v>33650</v>
      </c>
      <c r="J235" s="243">
        <v>35800</v>
      </c>
      <c r="K235" s="243">
        <v>45550</v>
      </c>
      <c r="L235" s="243">
        <v>52050</v>
      </c>
      <c r="M235" s="243">
        <v>58550</v>
      </c>
      <c r="N235" s="243">
        <v>65050</v>
      </c>
      <c r="O235" s="243">
        <v>70250</v>
      </c>
      <c r="P235" s="243">
        <v>75450</v>
      </c>
      <c r="Q235" s="243">
        <v>80650</v>
      </c>
      <c r="R235" s="243">
        <v>85850</v>
      </c>
    </row>
    <row r="236" spans="1:18">
      <c r="A236" t="s">
        <v>269</v>
      </c>
      <c r="B236" t="s">
        <v>949</v>
      </c>
      <c r="C236" s="243">
        <v>19000</v>
      </c>
      <c r="D236" s="243">
        <v>21700</v>
      </c>
      <c r="E236" s="243">
        <v>24400</v>
      </c>
      <c r="F236" s="243">
        <v>27100</v>
      </c>
      <c r="G236" s="243">
        <v>29300</v>
      </c>
      <c r="H236" s="243">
        <v>31450</v>
      </c>
      <c r="I236" s="243">
        <v>33650</v>
      </c>
      <c r="J236" s="243">
        <v>35800</v>
      </c>
      <c r="K236" s="243">
        <v>45550</v>
      </c>
      <c r="L236" s="243">
        <v>52050</v>
      </c>
      <c r="M236" s="243">
        <v>58550</v>
      </c>
      <c r="N236" s="243">
        <v>65050</v>
      </c>
      <c r="O236" s="243">
        <v>70250</v>
      </c>
      <c r="P236" s="243">
        <v>75450</v>
      </c>
      <c r="Q236" s="243">
        <v>80650</v>
      </c>
      <c r="R236" s="243">
        <v>85850</v>
      </c>
    </row>
    <row r="237" spans="1:18">
      <c r="A237" t="s">
        <v>270</v>
      </c>
      <c r="B237" t="s">
        <v>952</v>
      </c>
      <c r="C237" s="243">
        <v>19150</v>
      </c>
      <c r="D237" s="243">
        <v>21900</v>
      </c>
      <c r="E237" s="243">
        <v>24650</v>
      </c>
      <c r="F237" s="243">
        <v>27350</v>
      </c>
      <c r="G237" s="243">
        <v>29550</v>
      </c>
      <c r="H237" s="243">
        <v>31750</v>
      </c>
      <c r="I237" s="243">
        <v>33950</v>
      </c>
      <c r="J237" s="243">
        <v>36150</v>
      </c>
      <c r="K237" s="243">
        <v>45950</v>
      </c>
      <c r="L237" s="243">
        <v>52500</v>
      </c>
      <c r="M237" s="243">
        <v>59100</v>
      </c>
      <c r="N237" s="243">
        <v>65650</v>
      </c>
      <c r="O237" s="243">
        <v>70900</v>
      </c>
      <c r="P237" s="243">
        <v>76150</v>
      </c>
      <c r="Q237" s="243">
        <v>81400</v>
      </c>
      <c r="R237" s="243">
        <v>86650</v>
      </c>
    </row>
    <row r="238" spans="1:18">
      <c r="A238" t="s">
        <v>87</v>
      </c>
      <c r="B238" t="s">
        <v>537</v>
      </c>
      <c r="C238" s="243">
        <v>21800</v>
      </c>
      <c r="D238" s="243">
        <v>24900</v>
      </c>
      <c r="E238" s="243">
        <v>28000</v>
      </c>
      <c r="F238" s="243">
        <v>31100</v>
      </c>
      <c r="G238" s="243">
        <v>33600</v>
      </c>
      <c r="H238" s="243">
        <v>36100</v>
      </c>
      <c r="I238" s="243">
        <v>38600</v>
      </c>
      <c r="J238" s="243">
        <v>41100</v>
      </c>
      <c r="K238" s="243">
        <v>52250</v>
      </c>
      <c r="L238" s="243">
        <v>59700</v>
      </c>
      <c r="M238" s="243">
        <v>67200</v>
      </c>
      <c r="N238" s="243">
        <v>74650</v>
      </c>
      <c r="O238" s="243">
        <v>80600</v>
      </c>
      <c r="P238" s="243">
        <v>86600</v>
      </c>
      <c r="Q238" s="243">
        <v>92550</v>
      </c>
      <c r="R238" s="243">
        <v>98500</v>
      </c>
    </row>
    <row r="239" spans="1:18">
      <c r="A239" t="s">
        <v>271</v>
      </c>
      <c r="B239" t="s">
        <v>957</v>
      </c>
      <c r="C239" s="243">
        <v>22050</v>
      </c>
      <c r="D239" s="243">
        <v>25200</v>
      </c>
      <c r="E239" s="243">
        <v>28350</v>
      </c>
      <c r="F239" s="243">
        <v>31450</v>
      </c>
      <c r="G239" s="243">
        <v>34000</v>
      </c>
      <c r="H239" s="243">
        <v>36500</v>
      </c>
      <c r="I239" s="243">
        <v>39000</v>
      </c>
      <c r="J239" s="243">
        <v>41550</v>
      </c>
      <c r="K239" s="243">
        <v>52850</v>
      </c>
      <c r="L239" s="243">
        <v>60400</v>
      </c>
      <c r="M239" s="243">
        <v>67950</v>
      </c>
      <c r="N239" s="243">
        <v>75500</v>
      </c>
      <c r="O239" s="243">
        <v>81500</v>
      </c>
      <c r="P239" s="243">
        <v>87550</v>
      </c>
      <c r="Q239" s="243">
        <v>93600</v>
      </c>
      <c r="R239" s="243">
        <v>99650</v>
      </c>
    </row>
    <row r="240" spans="1:18">
      <c r="A240" t="s">
        <v>59</v>
      </c>
      <c r="B240" t="s">
        <v>390</v>
      </c>
      <c r="C240" s="243">
        <v>25050</v>
      </c>
      <c r="D240" s="243">
        <v>28600</v>
      </c>
      <c r="E240" s="243">
        <v>32200</v>
      </c>
      <c r="F240" s="243">
        <v>35750</v>
      </c>
      <c r="G240" s="243">
        <v>38650</v>
      </c>
      <c r="H240" s="243">
        <v>41500</v>
      </c>
      <c r="I240" s="243">
        <v>44350</v>
      </c>
      <c r="J240" s="243">
        <v>47200</v>
      </c>
      <c r="K240" s="243">
        <v>60050</v>
      </c>
      <c r="L240" s="243">
        <v>68650</v>
      </c>
      <c r="M240" s="243">
        <v>77200</v>
      </c>
      <c r="N240" s="243">
        <v>85800</v>
      </c>
      <c r="O240" s="243">
        <v>92650</v>
      </c>
      <c r="P240" s="243">
        <v>99550</v>
      </c>
      <c r="Q240" s="243">
        <v>106400</v>
      </c>
      <c r="R240" s="243">
        <v>113250</v>
      </c>
    </row>
    <row r="241" spans="1:18">
      <c r="A241" t="s">
        <v>272</v>
      </c>
      <c r="B241" t="s">
        <v>962</v>
      </c>
      <c r="C241" s="243">
        <v>20350</v>
      </c>
      <c r="D241" s="243">
        <v>23250</v>
      </c>
      <c r="E241" s="243">
        <v>26150</v>
      </c>
      <c r="F241" s="243">
        <v>29050</v>
      </c>
      <c r="G241" s="243">
        <v>31400</v>
      </c>
      <c r="H241" s="243">
        <v>33700</v>
      </c>
      <c r="I241" s="243">
        <v>36050</v>
      </c>
      <c r="J241" s="243">
        <v>38350</v>
      </c>
      <c r="K241" s="243">
        <v>48800</v>
      </c>
      <c r="L241" s="243">
        <v>55800</v>
      </c>
      <c r="M241" s="243">
        <v>62750</v>
      </c>
      <c r="N241" s="243">
        <v>69700</v>
      </c>
      <c r="O241" s="243">
        <v>75300</v>
      </c>
      <c r="P241" s="243">
        <v>80900</v>
      </c>
      <c r="Q241" s="243">
        <v>86450</v>
      </c>
      <c r="R241" s="243">
        <v>92050</v>
      </c>
    </row>
    <row r="242" spans="1:18">
      <c r="A242" t="s">
        <v>273</v>
      </c>
      <c r="B242" t="s">
        <v>965</v>
      </c>
      <c r="C242" s="243">
        <v>21350</v>
      </c>
      <c r="D242" s="243">
        <v>24400</v>
      </c>
      <c r="E242" s="243">
        <v>27450</v>
      </c>
      <c r="F242" s="243">
        <v>30500</v>
      </c>
      <c r="G242" s="243">
        <v>32950</v>
      </c>
      <c r="H242" s="243">
        <v>35400</v>
      </c>
      <c r="I242" s="243">
        <v>37850</v>
      </c>
      <c r="J242" s="243">
        <v>40300</v>
      </c>
      <c r="K242" s="243">
        <v>51250</v>
      </c>
      <c r="L242" s="243">
        <v>58550</v>
      </c>
      <c r="M242" s="243">
        <v>65900</v>
      </c>
      <c r="N242" s="243">
        <v>73200</v>
      </c>
      <c r="O242" s="243">
        <v>79050</v>
      </c>
      <c r="P242" s="243">
        <v>84900</v>
      </c>
      <c r="Q242" s="243">
        <v>90750</v>
      </c>
      <c r="R242" s="243">
        <v>96600</v>
      </c>
    </row>
    <row r="243" spans="1:18">
      <c r="A243" t="s">
        <v>63</v>
      </c>
      <c r="B243" t="s">
        <v>968</v>
      </c>
      <c r="C243" s="243">
        <v>19000</v>
      </c>
      <c r="D243" s="243">
        <v>21700</v>
      </c>
      <c r="E243" s="243">
        <v>24400</v>
      </c>
      <c r="F243" s="243">
        <v>27100</v>
      </c>
      <c r="G243" s="243">
        <v>29300</v>
      </c>
      <c r="H243" s="243">
        <v>31450</v>
      </c>
      <c r="I243" s="243">
        <v>33650</v>
      </c>
      <c r="J243" s="243">
        <v>35800</v>
      </c>
      <c r="K243" s="243">
        <v>45550</v>
      </c>
      <c r="L243" s="243">
        <v>52050</v>
      </c>
      <c r="M243" s="243">
        <v>58550</v>
      </c>
      <c r="N243" s="243">
        <v>65050</v>
      </c>
      <c r="O243" s="243">
        <v>70250</v>
      </c>
      <c r="P243" s="243">
        <v>75450</v>
      </c>
      <c r="Q243" s="243">
        <v>80650</v>
      </c>
      <c r="R243" s="243">
        <v>85850</v>
      </c>
    </row>
    <row r="244" spans="1:18">
      <c r="A244" t="s">
        <v>274</v>
      </c>
      <c r="B244" t="s">
        <v>971</v>
      </c>
      <c r="C244" s="243">
        <v>19000</v>
      </c>
      <c r="D244" s="243">
        <v>21700</v>
      </c>
      <c r="E244" s="243">
        <v>24400</v>
      </c>
      <c r="F244" s="243">
        <v>27100</v>
      </c>
      <c r="G244" s="243">
        <v>29300</v>
      </c>
      <c r="H244" s="243">
        <v>31450</v>
      </c>
      <c r="I244" s="243">
        <v>33650</v>
      </c>
      <c r="J244" s="243">
        <v>35800</v>
      </c>
      <c r="K244" s="243">
        <v>45550</v>
      </c>
      <c r="L244" s="243">
        <v>52050</v>
      </c>
      <c r="M244" s="243">
        <v>58550</v>
      </c>
      <c r="N244" s="243">
        <v>65050</v>
      </c>
      <c r="O244" s="243">
        <v>70250</v>
      </c>
      <c r="P244" s="243">
        <v>75450</v>
      </c>
      <c r="Q244" s="243">
        <v>80650</v>
      </c>
      <c r="R244" s="243">
        <v>85850</v>
      </c>
    </row>
    <row r="245" spans="1:18">
      <c r="A245" t="s">
        <v>275</v>
      </c>
      <c r="B245" t="s">
        <v>974</v>
      </c>
      <c r="C245" s="243">
        <v>22650</v>
      </c>
      <c r="D245" s="243">
        <v>25850</v>
      </c>
      <c r="E245" s="243">
        <v>29100</v>
      </c>
      <c r="F245" s="243">
        <v>32300</v>
      </c>
      <c r="G245" s="243">
        <v>34900</v>
      </c>
      <c r="H245" s="243">
        <v>37500</v>
      </c>
      <c r="I245" s="243">
        <v>40100</v>
      </c>
      <c r="J245" s="243">
        <v>42650</v>
      </c>
      <c r="K245" s="243">
        <v>54250</v>
      </c>
      <c r="L245" s="243">
        <v>62000</v>
      </c>
      <c r="M245" s="243">
        <v>69750</v>
      </c>
      <c r="N245" s="243">
        <v>77500</v>
      </c>
      <c r="O245" s="243">
        <v>83700</v>
      </c>
      <c r="P245" s="243">
        <v>89900</v>
      </c>
      <c r="Q245" s="243">
        <v>96100</v>
      </c>
      <c r="R245" s="243">
        <v>102350</v>
      </c>
    </row>
    <row r="246" spans="1:18">
      <c r="A246" t="s">
        <v>94</v>
      </c>
      <c r="B246" t="s">
        <v>300</v>
      </c>
      <c r="C246" s="243">
        <v>20550</v>
      </c>
      <c r="D246" s="243">
        <v>23500</v>
      </c>
      <c r="E246" s="243">
        <v>26450</v>
      </c>
      <c r="F246" s="243">
        <v>29350</v>
      </c>
      <c r="G246" s="243">
        <v>31700</v>
      </c>
      <c r="H246" s="243">
        <v>34050</v>
      </c>
      <c r="I246" s="243">
        <v>36400</v>
      </c>
      <c r="J246" s="243">
        <v>38750</v>
      </c>
      <c r="K246" s="243">
        <v>49300</v>
      </c>
      <c r="L246" s="243">
        <v>56350</v>
      </c>
      <c r="M246" s="243">
        <v>63400</v>
      </c>
      <c r="N246" s="243">
        <v>70450</v>
      </c>
      <c r="O246" s="243">
        <v>76100</v>
      </c>
      <c r="P246" s="243">
        <v>81700</v>
      </c>
      <c r="Q246" s="243">
        <v>87350</v>
      </c>
      <c r="R246" s="243">
        <v>93000</v>
      </c>
    </row>
    <row r="247" spans="1:18">
      <c r="A247" t="s">
        <v>276</v>
      </c>
      <c r="B247" t="s">
        <v>979</v>
      </c>
      <c r="C247" s="243">
        <v>19000</v>
      </c>
      <c r="D247" s="243">
        <v>21700</v>
      </c>
      <c r="E247" s="243">
        <v>24400</v>
      </c>
      <c r="F247" s="243">
        <v>27100</v>
      </c>
      <c r="G247" s="243">
        <v>29300</v>
      </c>
      <c r="H247" s="243">
        <v>31450</v>
      </c>
      <c r="I247" s="243">
        <v>33650</v>
      </c>
      <c r="J247" s="243">
        <v>35800</v>
      </c>
      <c r="K247" s="243">
        <v>45550</v>
      </c>
      <c r="L247" s="243">
        <v>52050</v>
      </c>
      <c r="M247" s="243">
        <v>58550</v>
      </c>
      <c r="N247" s="243">
        <v>65050</v>
      </c>
      <c r="O247" s="243">
        <v>70250</v>
      </c>
      <c r="P247" s="243">
        <v>75450</v>
      </c>
      <c r="Q247" s="243">
        <v>80650</v>
      </c>
      <c r="R247" s="243">
        <v>85850</v>
      </c>
    </row>
    <row r="248" spans="1:18">
      <c r="A248" t="s">
        <v>277</v>
      </c>
      <c r="B248" t="s">
        <v>982</v>
      </c>
      <c r="C248" s="243">
        <v>19000</v>
      </c>
      <c r="D248" s="243">
        <v>21700</v>
      </c>
      <c r="E248" s="243">
        <v>24400</v>
      </c>
      <c r="F248" s="243">
        <v>27100</v>
      </c>
      <c r="G248" s="243">
        <v>29300</v>
      </c>
      <c r="H248" s="243">
        <v>31450</v>
      </c>
      <c r="I248" s="243">
        <v>33650</v>
      </c>
      <c r="J248" s="243">
        <v>35800</v>
      </c>
      <c r="K248" s="243">
        <v>45550</v>
      </c>
      <c r="L248" s="243">
        <v>52050</v>
      </c>
      <c r="M248" s="243">
        <v>58550</v>
      </c>
      <c r="N248" s="243">
        <v>65050</v>
      </c>
      <c r="O248" s="243">
        <v>70250</v>
      </c>
      <c r="P248" s="243">
        <v>75450</v>
      </c>
      <c r="Q248" s="243">
        <v>80650</v>
      </c>
      <c r="R248" s="243">
        <v>85850</v>
      </c>
    </row>
    <row r="249" spans="1:18">
      <c r="A249" t="s">
        <v>29</v>
      </c>
      <c r="B249" t="s">
        <v>319</v>
      </c>
      <c r="C249" s="243">
        <v>28500</v>
      </c>
      <c r="D249" s="243">
        <v>32600</v>
      </c>
      <c r="E249" s="243">
        <v>36650</v>
      </c>
      <c r="F249" s="243">
        <v>40700</v>
      </c>
      <c r="G249" s="243">
        <v>44000</v>
      </c>
      <c r="H249" s="243">
        <v>47250</v>
      </c>
      <c r="I249" s="243">
        <v>50500</v>
      </c>
      <c r="J249" s="243">
        <v>53750</v>
      </c>
      <c r="K249" s="243">
        <v>68400</v>
      </c>
      <c r="L249" s="243">
        <v>78150</v>
      </c>
      <c r="M249" s="243">
        <v>87900</v>
      </c>
      <c r="N249" s="243">
        <v>97700</v>
      </c>
      <c r="O249" s="243">
        <v>105500</v>
      </c>
      <c r="P249" s="243">
        <v>113300</v>
      </c>
      <c r="Q249" s="243">
        <v>121100</v>
      </c>
      <c r="R249" s="243">
        <v>128950</v>
      </c>
    </row>
    <row r="250" spans="1:18">
      <c r="A250" t="s">
        <v>82</v>
      </c>
      <c r="B250" t="s">
        <v>316</v>
      </c>
      <c r="C250" s="243">
        <v>22250</v>
      </c>
      <c r="D250" s="243">
        <v>25400</v>
      </c>
      <c r="E250" s="243">
        <v>28600</v>
      </c>
      <c r="F250" s="243">
        <v>31750</v>
      </c>
      <c r="G250" s="243">
        <v>34300</v>
      </c>
      <c r="H250" s="243">
        <v>36850</v>
      </c>
      <c r="I250" s="243">
        <v>39400</v>
      </c>
      <c r="J250" s="243">
        <v>41950</v>
      </c>
      <c r="K250" s="243">
        <v>53350</v>
      </c>
      <c r="L250" s="243">
        <v>60950</v>
      </c>
      <c r="M250" s="243">
        <v>68600</v>
      </c>
      <c r="N250" s="243">
        <v>76200</v>
      </c>
      <c r="O250" s="243">
        <v>82300</v>
      </c>
      <c r="P250" s="243">
        <v>88400</v>
      </c>
      <c r="Q250" s="243">
        <v>94500</v>
      </c>
      <c r="R250" s="243">
        <v>100600</v>
      </c>
    </row>
    <row r="251" spans="1:18">
      <c r="A251" t="s">
        <v>278</v>
      </c>
      <c r="B251" t="s">
        <v>989</v>
      </c>
      <c r="C251" s="243">
        <v>20850</v>
      </c>
      <c r="D251" s="243">
        <v>23800</v>
      </c>
      <c r="E251" s="243">
        <v>26800</v>
      </c>
      <c r="F251" s="243">
        <v>29750</v>
      </c>
      <c r="G251" s="243">
        <v>32150</v>
      </c>
      <c r="H251" s="243">
        <v>34550</v>
      </c>
      <c r="I251" s="243">
        <v>36900</v>
      </c>
      <c r="J251" s="243">
        <v>39300</v>
      </c>
      <c r="K251" s="243">
        <v>50000</v>
      </c>
      <c r="L251" s="243">
        <v>57100</v>
      </c>
      <c r="M251" s="243">
        <v>64250</v>
      </c>
      <c r="N251" s="243">
        <v>71400</v>
      </c>
      <c r="O251" s="243">
        <v>77100</v>
      </c>
      <c r="P251" s="243">
        <v>82800</v>
      </c>
      <c r="Q251" s="243">
        <v>88550</v>
      </c>
      <c r="R251" s="243">
        <v>94250</v>
      </c>
    </row>
    <row r="252" spans="1:18">
      <c r="A252" t="s">
        <v>279</v>
      </c>
      <c r="B252" t="s">
        <v>992</v>
      </c>
      <c r="C252" s="243">
        <v>23250</v>
      </c>
      <c r="D252" s="243">
        <v>26550</v>
      </c>
      <c r="E252" s="243">
        <v>29850</v>
      </c>
      <c r="F252" s="243">
        <v>33150</v>
      </c>
      <c r="G252" s="243">
        <v>35850</v>
      </c>
      <c r="H252" s="243">
        <v>38500</v>
      </c>
      <c r="I252" s="243">
        <v>41150</v>
      </c>
      <c r="J252" s="243">
        <v>43800</v>
      </c>
      <c r="K252" s="243">
        <v>55700</v>
      </c>
      <c r="L252" s="243">
        <v>63650</v>
      </c>
      <c r="M252" s="243">
        <v>71600</v>
      </c>
      <c r="N252" s="243">
        <v>79550</v>
      </c>
      <c r="O252" s="243">
        <v>85900</v>
      </c>
      <c r="P252" s="243">
        <v>92300</v>
      </c>
      <c r="Q252" s="243">
        <v>98650</v>
      </c>
      <c r="R252" s="243">
        <v>105000</v>
      </c>
    </row>
    <row r="253" spans="1:18">
      <c r="A253" t="s">
        <v>280</v>
      </c>
      <c r="B253" t="s">
        <v>995</v>
      </c>
      <c r="C253" s="243">
        <v>19000</v>
      </c>
      <c r="D253" s="243">
        <v>21700</v>
      </c>
      <c r="E253" s="243">
        <v>24400</v>
      </c>
      <c r="F253" s="243">
        <v>27100</v>
      </c>
      <c r="G253" s="243">
        <v>29300</v>
      </c>
      <c r="H253" s="243">
        <v>31450</v>
      </c>
      <c r="I253" s="243">
        <v>33650</v>
      </c>
      <c r="J253" s="243">
        <v>35800</v>
      </c>
      <c r="K253" s="243">
        <v>45550</v>
      </c>
      <c r="L253" s="243">
        <v>52050</v>
      </c>
      <c r="M253" s="243">
        <v>58550</v>
      </c>
      <c r="N253" s="243">
        <v>65050</v>
      </c>
      <c r="O253" s="243">
        <v>70250</v>
      </c>
      <c r="P253" s="243">
        <v>75450</v>
      </c>
      <c r="Q253" s="243">
        <v>80650</v>
      </c>
      <c r="R253" s="243">
        <v>85850</v>
      </c>
    </row>
    <row r="254" spans="1:18">
      <c r="A254" t="s">
        <v>281</v>
      </c>
      <c r="B254" t="s">
        <v>998</v>
      </c>
      <c r="C254" s="243">
        <v>21350</v>
      </c>
      <c r="D254" s="243">
        <v>24400</v>
      </c>
      <c r="E254" s="243">
        <v>27450</v>
      </c>
      <c r="F254" s="243">
        <v>30450</v>
      </c>
      <c r="G254" s="243">
        <v>32900</v>
      </c>
      <c r="H254" s="243">
        <v>35350</v>
      </c>
      <c r="I254" s="243">
        <v>37800</v>
      </c>
      <c r="J254" s="243">
        <v>40200</v>
      </c>
      <c r="K254" s="243">
        <v>51150</v>
      </c>
      <c r="L254" s="243">
        <v>58450</v>
      </c>
      <c r="M254" s="243">
        <v>65750</v>
      </c>
      <c r="N254" s="243">
        <v>73100</v>
      </c>
      <c r="O254" s="243">
        <v>78950</v>
      </c>
      <c r="P254" s="243">
        <v>84750</v>
      </c>
      <c r="Q254" s="243">
        <v>90600</v>
      </c>
      <c r="R254" s="243">
        <v>96450</v>
      </c>
    </row>
    <row r="255" spans="1:18">
      <c r="A255" t="s">
        <v>282</v>
      </c>
      <c r="B255" t="s">
        <v>1001</v>
      </c>
      <c r="C255" s="243">
        <v>20150</v>
      </c>
      <c r="D255" s="243">
        <v>23000</v>
      </c>
      <c r="E255" s="243">
        <v>25900</v>
      </c>
      <c r="F255" s="243">
        <v>28750</v>
      </c>
      <c r="G255" s="243">
        <v>31050</v>
      </c>
      <c r="H255" s="243">
        <v>33350</v>
      </c>
      <c r="I255" s="243">
        <v>35650</v>
      </c>
      <c r="J255" s="243">
        <v>37950</v>
      </c>
      <c r="K255" s="243">
        <v>48300</v>
      </c>
      <c r="L255" s="243">
        <v>55200</v>
      </c>
      <c r="M255" s="243">
        <v>62100</v>
      </c>
      <c r="N255" s="243">
        <v>69000</v>
      </c>
      <c r="O255" s="243">
        <v>74500</v>
      </c>
      <c r="P255" s="243">
        <v>80050</v>
      </c>
      <c r="Q255" s="243">
        <v>85550</v>
      </c>
      <c r="R255" s="243">
        <v>91100</v>
      </c>
    </row>
    <row r="256" spans="1:18">
      <c r="A256" t="s">
        <v>283</v>
      </c>
      <c r="B256" t="s">
        <v>1004</v>
      </c>
      <c r="C256" s="243">
        <v>19000</v>
      </c>
      <c r="D256" s="243">
        <v>21700</v>
      </c>
      <c r="E256" s="243">
        <v>24400</v>
      </c>
      <c r="F256" s="243">
        <v>27100</v>
      </c>
      <c r="G256" s="243">
        <v>29300</v>
      </c>
      <c r="H256" s="243">
        <v>31450</v>
      </c>
      <c r="I256" s="243">
        <v>33650</v>
      </c>
      <c r="J256" s="243">
        <v>35800</v>
      </c>
      <c r="K256" s="243">
        <v>45550</v>
      </c>
      <c r="L256" s="243">
        <v>52050</v>
      </c>
      <c r="M256" s="243">
        <v>58550</v>
      </c>
      <c r="N256" s="243">
        <v>65050</v>
      </c>
      <c r="O256" s="243">
        <v>70250</v>
      </c>
      <c r="P256" s="243">
        <v>75450</v>
      </c>
      <c r="Q256" s="243">
        <v>80650</v>
      </c>
      <c r="R256" s="243">
        <v>85850</v>
      </c>
    </row>
    <row r="257" spans="1:18">
      <c r="A257" t="s">
        <v>284</v>
      </c>
      <c r="B257" t="s">
        <v>1007</v>
      </c>
      <c r="C257" s="243">
        <v>19000</v>
      </c>
      <c r="D257" s="243">
        <v>21700</v>
      </c>
      <c r="E257" s="243">
        <v>24400</v>
      </c>
      <c r="F257" s="243">
        <v>27100</v>
      </c>
      <c r="G257" s="243">
        <v>29300</v>
      </c>
      <c r="H257" s="243">
        <v>31450</v>
      </c>
      <c r="I257" s="243">
        <v>33650</v>
      </c>
      <c r="J257" s="243">
        <v>35800</v>
      </c>
      <c r="K257" s="243">
        <v>45550</v>
      </c>
      <c r="L257" s="243">
        <v>52050</v>
      </c>
      <c r="M257" s="243">
        <v>58550</v>
      </c>
      <c r="N257" s="243">
        <v>65050</v>
      </c>
      <c r="O257" s="243">
        <v>70250</v>
      </c>
      <c r="P257" s="243">
        <v>75450</v>
      </c>
      <c r="Q257" s="243">
        <v>80650</v>
      </c>
      <c r="R257" s="243">
        <v>85850</v>
      </c>
    </row>
    <row r="260" spans="1:18">
      <c r="A260" t="s">
        <v>2305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H261"/>
  <sheetViews>
    <sheetView topLeftCell="A49" workbookViewId="0">
      <selection activeCell="M65" sqref="M65"/>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9"/>
  </cols>
  <sheetData>
    <row r="1" spans="1:60">
      <c r="A1" s="164" t="s">
        <v>1377</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9">
        <v>49</v>
      </c>
      <c r="AX1" s="59">
        <v>50</v>
      </c>
      <c r="AY1" s="59">
        <v>51</v>
      </c>
      <c r="AZ1" s="59">
        <v>52</v>
      </c>
      <c r="BA1" s="59">
        <v>53</v>
      </c>
      <c r="BB1" s="59">
        <v>54</v>
      </c>
      <c r="BC1" s="59">
        <v>55</v>
      </c>
      <c r="BD1" s="59">
        <v>56</v>
      </c>
      <c r="BE1" s="59">
        <v>57</v>
      </c>
      <c r="BF1" s="59">
        <v>58</v>
      </c>
      <c r="BG1" s="59">
        <v>59</v>
      </c>
      <c r="BH1" s="59">
        <v>60</v>
      </c>
    </row>
    <row r="2" spans="1:60">
      <c r="A2" s="165" t="s">
        <v>1</v>
      </c>
      <c r="B2" s="162" t="s">
        <v>1</v>
      </c>
      <c r="C2" s="162" t="s">
        <v>1</v>
      </c>
      <c r="D2" s="162"/>
      <c r="E2" s="95" t="s">
        <v>1594</v>
      </c>
      <c r="F2" s="95" t="s">
        <v>1595</v>
      </c>
      <c r="G2" s="95" t="s">
        <v>1596</v>
      </c>
      <c r="H2" s="95" t="s">
        <v>1597</v>
      </c>
      <c r="I2" s="95" t="s">
        <v>1598</v>
      </c>
      <c r="J2" s="95" t="s">
        <v>1599</v>
      </c>
      <c r="K2" s="95" t="s">
        <v>1600</v>
      </c>
      <c r="L2" s="95" t="s">
        <v>1601</v>
      </c>
      <c r="M2" s="95" t="s">
        <v>1380</v>
      </c>
      <c r="N2" s="95" t="s">
        <v>1381</v>
      </c>
      <c r="O2" s="95" t="s">
        <v>1382</v>
      </c>
      <c r="P2" s="95" t="s">
        <v>1383</v>
      </c>
      <c r="Q2" s="95" t="s">
        <v>1384</v>
      </c>
      <c r="R2" s="95" t="s">
        <v>1385</v>
      </c>
      <c r="S2" s="95" t="s">
        <v>1386</v>
      </c>
      <c r="T2" s="95" t="s">
        <v>1387</v>
      </c>
      <c r="U2" s="95" t="s">
        <v>1388</v>
      </c>
      <c r="V2" s="95" t="s">
        <v>1389</v>
      </c>
      <c r="W2" s="95" t="s">
        <v>1390</v>
      </c>
      <c r="X2" s="95" t="s">
        <v>1391</v>
      </c>
      <c r="Y2" s="95" t="s">
        <v>1392</v>
      </c>
      <c r="Z2" s="95" t="s">
        <v>1393</v>
      </c>
      <c r="AA2" s="95" t="s">
        <v>1394</v>
      </c>
      <c r="AB2" s="95" t="s">
        <v>1395</v>
      </c>
      <c r="AC2" s="95" t="s">
        <v>1602</v>
      </c>
      <c r="AD2" s="95" t="s">
        <v>1603</v>
      </c>
      <c r="AE2" s="95" t="s">
        <v>1604</v>
      </c>
      <c r="AF2" s="95" t="s">
        <v>1605</v>
      </c>
      <c r="AG2" s="95" t="s">
        <v>1606</v>
      </c>
      <c r="AH2" s="95" t="s">
        <v>1607</v>
      </c>
      <c r="AI2" s="95" t="s">
        <v>1608</v>
      </c>
      <c r="AJ2" s="95" t="s">
        <v>1609</v>
      </c>
      <c r="AK2" s="95" t="s">
        <v>1610</v>
      </c>
      <c r="AL2" s="95" t="s">
        <v>1611</v>
      </c>
      <c r="AM2" s="95" t="s">
        <v>1612</v>
      </c>
      <c r="AN2" s="95" t="s">
        <v>1613</v>
      </c>
      <c r="AO2" s="95" t="s">
        <v>1614</v>
      </c>
      <c r="AP2" s="95" t="s">
        <v>1615</v>
      </c>
      <c r="AQ2" s="95" t="s">
        <v>1616</v>
      </c>
      <c r="AR2" s="95" t="s">
        <v>1617</v>
      </c>
      <c r="AS2" s="95" t="s">
        <v>1618</v>
      </c>
      <c r="AT2" s="95" t="s">
        <v>1619</v>
      </c>
      <c r="AU2" s="95" t="s">
        <v>1620</v>
      </c>
      <c r="AV2" s="95" t="s">
        <v>1621</v>
      </c>
      <c r="AW2" s="168" t="s">
        <v>1622</v>
      </c>
      <c r="AX2" s="168" t="s">
        <v>1623</v>
      </c>
      <c r="AY2" s="168" t="s">
        <v>1624</v>
      </c>
      <c r="AZ2" s="168" t="s">
        <v>1625</v>
      </c>
      <c r="BA2" s="168" t="s">
        <v>1626</v>
      </c>
      <c r="BB2" s="168" t="s">
        <v>1627</v>
      </c>
      <c r="BC2" s="168" t="s">
        <v>1628</v>
      </c>
      <c r="BD2" s="168" t="s">
        <v>1629</v>
      </c>
      <c r="BE2" s="168" t="s">
        <v>1630</v>
      </c>
      <c r="BF2" s="168" t="s">
        <v>1631</v>
      </c>
      <c r="BG2" s="168" t="s">
        <v>1632</v>
      </c>
      <c r="BH2" s="168" t="s">
        <v>1633</v>
      </c>
    </row>
    <row r="3" spans="1:60">
      <c r="A3" s="165" t="s">
        <v>95</v>
      </c>
      <c r="B3" s="163" t="s">
        <v>1711</v>
      </c>
      <c r="C3" s="219" t="s">
        <v>95</v>
      </c>
      <c r="D3" s="219"/>
      <c r="E3" s="244">
        <v>11800</v>
      </c>
      <c r="F3" s="244">
        <v>13450</v>
      </c>
      <c r="G3" s="244">
        <v>15150</v>
      </c>
      <c r="H3" s="244">
        <v>16800</v>
      </c>
      <c r="I3" s="244">
        <v>18150</v>
      </c>
      <c r="J3" s="244">
        <v>19500</v>
      </c>
      <c r="K3" s="244">
        <v>20850</v>
      </c>
      <c r="L3" s="244">
        <v>22200</v>
      </c>
      <c r="M3" s="259">
        <v>19600</v>
      </c>
      <c r="N3" s="259">
        <v>22400</v>
      </c>
      <c r="O3" s="259">
        <v>25200</v>
      </c>
      <c r="P3" s="259">
        <v>28000</v>
      </c>
      <c r="Q3" s="259">
        <v>30250</v>
      </c>
      <c r="R3" s="259">
        <v>32500</v>
      </c>
      <c r="S3" s="259">
        <v>34750</v>
      </c>
      <c r="T3" s="259">
        <v>37000</v>
      </c>
      <c r="U3" s="281">
        <v>23520</v>
      </c>
      <c r="V3" s="281">
        <v>26880</v>
      </c>
      <c r="W3" s="281">
        <v>30240</v>
      </c>
      <c r="X3" s="281">
        <v>33600</v>
      </c>
      <c r="Y3" s="281">
        <v>36300</v>
      </c>
      <c r="Z3" s="281">
        <v>39000</v>
      </c>
      <c r="AA3" s="281">
        <v>41700</v>
      </c>
      <c r="AB3" s="281">
        <v>44400</v>
      </c>
      <c r="AC3" s="59">
        <v>31400</v>
      </c>
      <c r="AD3" s="59">
        <v>35850</v>
      </c>
      <c r="AE3" s="59">
        <v>40350</v>
      </c>
      <c r="AF3" s="59">
        <v>44800</v>
      </c>
      <c r="AG3" s="59">
        <v>48400</v>
      </c>
      <c r="AH3" s="59">
        <v>52000</v>
      </c>
      <c r="AI3" s="59">
        <v>55600</v>
      </c>
      <c r="AJ3" s="59">
        <v>59150</v>
      </c>
      <c r="AK3" s="95">
        <v>462</v>
      </c>
      <c r="AL3" s="95">
        <v>495</v>
      </c>
      <c r="AM3" s="95">
        <v>595</v>
      </c>
      <c r="AN3" s="95">
        <v>686</v>
      </c>
      <c r="AO3" s="95">
        <v>766</v>
      </c>
      <c r="AP3" s="95">
        <v>845</v>
      </c>
      <c r="AQ3" s="95">
        <v>553</v>
      </c>
      <c r="AR3" s="95">
        <v>580</v>
      </c>
      <c r="AS3" s="95">
        <v>668</v>
      </c>
      <c r="AT3" s="95">
        <v>858</v>
      </c>
      <c r="AU3" s="95">
        <v>938</v>
      </c>
      <c r="AV3" s="95">
        <v>1016</v>
      </c>
      <c r="AW3" s="168">
        <v>462</v>
      </c>
      <c r="AX3" s="168">
        <v>495</v>
      </c>
      <c r="AY3" s="168">
        <v>595</v>
      </c>
      <c r="AZ3" s="168">
        <v>686</v>
      </c>
      <c r="BA3" s="168">
        <v>766</v>
      </c>
      <c r="BB3" s="168">
        <v>845</v>
      </c>
      <c r="BC3" s="168">
        <v>581</v>
      </c>
      <c r="BD3" s="168">
        <v>624</v>
      </c>
      <c r="BE3" s="168">
        <v>751</v>
      </c>
      <c r="BF3" s="168">
        <v>858</v>
      </c>
      <c r="BG3" s="168">
        <v>938</v>
      </c>
      <c r="BH3" s="168">
        <v>1016</v>
      </c>
    </row>
    <row r="4" spans="1:60">
      <c r="A4" s="165" t="s">
        <v>96</v>
      </c>
      <c r="B4" s="163" t="s">
        <v>1713</v>
      </c>
      <c r="C4" s="219" t="s">
        <v>96</v>
      </c>
      <c r="D4" s="219"/>
      <c r="E4" s="244">
        <v>14350</v>
      </c>
      <c r="F4" s="244">
        <v>16400</v>
      </c>
      <c r="G4" s="244">
        <v>18450</v>
      </c>
      <c r="H4" s="244">
        <v>20450</v>
      </c>
      <c r="I4" s="244">
        <v>22100</v>
      </c>
      <c r="J4" s="244">
        <v>23750</v>
      </c>
      <c r="K4" s="244">
        <v>25400</v>
      </c>
      <c r="L4" s="244">
        <v>27000</v>
      </c>
      <c r="M4" s="259">
        <v>23850</v>
      </c>
      <c r="N4" s="259">
        <v>27250</v>
      </c>
      <c r="O4" s="259">
        <v>30650</v>
      </c>
      <c r="P4" s="259">
        <v>34050</v>
      </c>
      <c r="Q4" s="259">
        <v>36800</v>
      </c>
      <c r="R4" s="259">
        <v>39500</v>
      </c>
      <c r="S4" s="259">
        <v>42250</v>
      </c>
      <c r="T4" s="259">
        <v>44950</v>
      </c>
      <c r="U4" s="281">
        <v>28620</v>
      </c>
      <c r="V4" s="281">
        <v>32700</v>
      </c>
      <c r="W4" s="281">
        <v>36780</v>
      </c>
      <c r="X4" s="281">
        <v>40860</v>
      </c>
      <c r="Y4" s="281">
        <v>44160</v>
      </c>
      <c r="Z4" s="281">
        <v>47400</v>
      </c>
      <c r="AA4" s="281">
        <v>50700</v>
      </c>
      <c r="AB4" s="281">
        <v>53940</v>
      </c>
      <c r="AC4" s="59">
        <v>38150</v>
      </c>
      <c r="AD4" s="59">
        <v>43600</v>
      </c>
      <c r="AE4" s="59">
        <v>49050</v>
      </c>
      <c r="AF4" s="59">
        <v>54450</v>
      </c>
      <c r="AG4" s="59">
        <v>58850</v>
      </c>
      <c r="AH4" s="59">
        <v>63200</v>
      </c>
      <c r="AI4" s="59">
        <v>67550</v>
      </c>
      <c r="AJ4" s="59">
        <v>71900</v>
      </c>
      <c r="AK4" s="95">
        <v>455</v>
      </c>
      <c r="AL4" s="95">
        <v>487</v>
      </c>
      <c r="AM4" s="95">
        <v>585</v>
      </c>
      <c r="AN4" s="95">
        <v>676</v>
      </c>
      <c r="AO4" s="95">
        <v>755</v>
      </c>
      <c r="AP4" s="95">
        <v>832</v>
      </c>
      <c r="AQ4" s="95">
        <v>502</v>
      </c>
      <c r="AR4" s="95">
        <v>516</v>
      </c>
      <c r="AS4" s="95">
        <v>606</v>
      </c>
      <c r="AT4" s="95">
        <v>811</v>
      </c>
      <c r="AU4" s="95">
        <v>906</v>
      </c>
      <c r="AV4" s="95">
        <v>1001</v>
      </c>
      <c r="AW4" s="168">
        <v>455</v>
      </c>
      <c r="AX4" s="168">
        <v>487</v>
      </c>
      <c r="AY4" s="168">
        <v>585</v>
      </c>
      <c r="AZ4" s="168">
        <v>676</v>
      </c>
      <c r="BA4" s="168">
        <v>755</v>
      </c>
      <c r="BB4" s="168">
        <v>832</v>
      </c>
      <c r="BC4" s="168">
        <v>573</v>
      </c>
      <c r="BD4" s="168">
        <v>614</v>
      </c>
      <c r="BE4" s="168">
        <v>739</v>
      </c>
      <c r="BF4" s="168">
        <v>845</v>
      </c>
      <c r="BG4" s="168">
        <v>924</v>
      </c>
      <c r="BH4" s="168">
        <v>1001</v>
      </c>
    </row>
    <row r="5" spans="1:60">
      <c r="A5" s="165" t="s">
        <v>97</v>
      </c>
      <c r="B5" s="163" t="s">
        <v>1715</v>
      </c>
      <c r="C5" s="219" t="s">
        <v>97</v>
      </c>
      <c r="D5" s="219"/>
      <c r="E5" s="244">
        <v>11400</v>
      </c>
      <c r="F5" s="244">
        <v>13000</v>
      </c>
      <c r="G5" s="244">
        <v>14650</v>
      </c>
      <c r="H5" s="244">
        <v>16250</v>
      </c>
      <c r="I5" s="244">
        <v>17550</v>
      </c>
      <c r="J5" s="244">
        <v>18850</v>
      </c>
      <c r="K5" s="244">
        <v>20150</v>
      </c>
      <c r="L5" s="244">
        <v>21450</v>
      </c>
      <c r="M5" s="259">
        <v>19000</v>
      </c>
      <c r="N5" s="259">
        <v>21700</v>
      </c>
      <c r="O5" s="259">
        <v>24400</v>
      </c>
      <c r="P5" s="259">
        <v>27100</v>
      </c>
      <c r="Q5" s="259">
        <v>29300</v>
      </c>
      <c r="R5" s="259">
        <v>31450</v>
      </c>
      <c r="S5" s="259">
        <v>33650</v>
      </c>
      <c r="T5" s="259">
        <v>35800</v>
      </c>
      <c r="U5" s="281">
        <v>22800</v>
      </c>
      <c r="V5" s="281">
        <v>26040</v>
      </c>
      <c r="W5" s="281">
        <v>29280</v>
      </c>
      <c r="X5" s="281">
        <v>32520</v>
      </c>
      <c r="Y5" s="281">
        <v>35160</v>
      </c>
      <c r="Z5" s="281">
        <v>37740</v>
      </c>
      <c r="AA5" s="281">
        <v>40380</v>
      </c>
      <c r="AB5" s="281">
        <v>42960</v>
      </c>
      <c r="AC5" s="59">
        <v>30350</v>
      </c>
      <c r="AD5" s="59">
        <v>34700</v>
      </c>
      <c r="AE5" s="59">
        <v>39050</v>
      </c>
      <c r="AF5" s="59">
        <v>43350</v>
      </c>
      <c r="AG5" s="59">
        <v>46850</v>
      </c>
      <c r="AH5" s="59">
        <v>50300</v>
      </c>
      <c r="AI5" s="59">
        <v>53800</v>
      </c>
      <c r="AJ5" s="59">
        <v>57250</v>
      </c>
      <c r="AK5" s="95">
        <v>437</v>
      </c>
      <c r="AL5" s="95">
        <v>468</v>
      </c>
      <c r="AM5" s="95">
        <v>562</v>
      </c>
      <c r="AN5" s="95">
        <v>650</v>
      </c>
      <c r="AO5" s="95">
        <v>725</v>
      </c>
      <c r="AP5" s="95">
        <v>800</v>
      </c>
      <c r="AQ5" s="95">
        <v>549</v>
      </c>
      <c r="AR5" s="95">
        <v>589</v>
      </c>
      <c r="AS5" s="95">
        <v>709</v>
      </c>
      <c r="AT5" s="95">
        <v>811</v>
      </c>
      <c r="AU5" s="95">
        <v>885</v>
      </c>
      <c r="AV5" s="95">
        <v>958</v>
      </c>
      <c r="AW5" s="168">
        <v>437</v>
      </c>
      <c r="AX5" s="168">
        <v>468</v>
      </c>
      <c r="AY5" s="168">
        <v>562</v>
      </c>
      <c r="AZ5" s="168">
        <v>650</v>
      </c>
      <c r="BA5" s="168">
        <v>725</v>
      </c>
      <c r="BB5" s="168">
        <v>800</v>
      </c>
      <c r="BC5" s="168">
        <v>549</v>
      </c>
      <c r="BD5" s="168">
        <v>589</v>
      </c>
      <c r="BE5" s="168">
        <v>709</v>
      </c>
      <c r="BF5" s="168">
        <v>811</v>
      </c>
      <c r="BG5" s="168">
        <v>885</v>
      </c>
      <c r="BH5" s="168">
        <v>958</v>
      </c>
    </row>
    <row r="6" spans="1:60">
      <c r="A6" s="165" t="s">
        <v>98</v>
      </c>
      <c r="B6" s="163" t="s">
        <v>299</v>
      </c>
      <c r="C6" s="220" t="s">
        <v>98</v>
      </c>
      <c r="D6" s="220"/>
      <c r="E6" s="244">
        <v>11500</v>
      </c>
      <c r="F6" s="244">
        <v>13150</v>
      </c>
      <c r="G6" s="244">
        <v>14800</v>
      </c>
      <c r="H6" s="244">
        <v>16400</v>
      </c>
      <c r="I6" s="244">
        <v>17750</v>
      </c>
      <c r="J6" s="244">
        <v>19050</v>
      </c>
      <c r="K6" s="244">
        <v>20350</v>
      </c>
      <c r="L6" s="244">
        <v>21650</v>
      </c>
      <c r="M6" s="259">
        <v>19150</v>
      </c>
      <c r="N6" s="259">
        <v>21850</v>
      </c>
      <c r="O6" s="259">
        <v>24600</v>
      </c>
      <c r="P6" s="259">
        <v>27300</v>
      </c>
      <c r="Q6" s="259">
        <v>29500</v>
      </c>
      <c r="R6" s="259">
        <v>31700</v>
      </c>
      <c r="S6" s="259">
        <v>33900</v>
      </c>
      <c r="T6" s="259">
        <v>36050</v>
      </c>
      <c r="U6" s="281">
        <v>22980</v>
      </c>
      <c r="V6" s="281">
        <v>26220</v>
      </c>
      <c r="W6" s="281">
        <v>29520</v>
      </c>
      <c r="X6" s="281">
        <v>32760</v>
      </c>
      <c r="Y6" s="281">
        <v>35400</v>
      </c>
      <c r="Z6" s="281">
        <v>38040</v>
      </c>
      <c r="AA6" s="281">
        <v>40680</v>
      </c>
      <c r="AB6" s="281">
        <v>43260</v>
      </c>
      <c r="AC6" s="59">
        <v>30600</v>
      </c>
      <c r="AD6" s="59">
        <v>35000</v>
      </c>
      <c r="AE6" s="59">
        <v>39350</v>
      </c>
      <c r="AF6" s="59">
        <v>43700</v>
      </c>
      <c r="AG6" s="59">
        <v>47200</v>
      </c>
      <c r="AH6" s="59">
        <v>50700</v>
      </c>
      <c r="AI6" s="59">
        <v>54200</v>
      </c>
      <c r="AJ6" s="59">
        <v>57700</v>
      </c>
      <c r="AK6" s="95">
        <v>448</v>
      </c>
      <c r="AL6" s="95">
        <v>480</v>
      </c>
      <c r="AM6" s="95">
        <v>576</v>
      </c>
      <c r="AN6" s="95">
        <v>665</v>
      </c>
      <c r="AO6" s="95">
        <v>742</v>
      </c>
      <c r="AP6" s="95">
        <v>819</v>
      </c>
      <c r="AQ6" s="95">
        <v>460</v>
      </c>
      <c r="AR6" s="95">
        <v>570</v>
      </c>
      <c r="AS6" s="95">
        <v>679</v>
      </c>
      <c r="AT6" s="95">
        <v>831</v>
      </c>
      <c r="AU6" s="95">
        <v>908</v>
      </c>
      <c r="AV6" s="95">
        <v>982</v>
      </c>
      <c r="AW6" s="168">
        <v>448</v>
      </c>
      <c r="AX6" s="168">
        <v>480</v>
      </c>
      <c r="AY6" s="168">
        <v>576</v>
      </c>
      <c r="AZ6" s="168">
        <v>665</v>
      </c>
      <c r="BA6" s="168">
        <v>742</v>
      </c>
      <c r="BB6" s="168">
        <v>819</v>
      </c>
      <c r="BC6" s="168">
        <v>563</v>
      </c>
      <c r="BD6" s="168">
        <v>604</v>
      </c>
      <c r="BE6" s="168">
        <v>727</v>
      </c>
      <c r="BF6" s="168">
        <v>831</v>
      </c>
      <c r="BG6" s="168">
        <v>908</v>
      </c>
      <c r="BH6" s="168">
        <v>982</v>
      </c>
    </row>
    <row r="7" spans="1:60">
      <c r="A7" s="165" t="s">
        <v>92</v>
      </c>
      <c r="B7" s="163" t="s">
        <v>303</v>
      </c>
      <c r="C7" s="220" t="s">
        <v>92</v>
      </c>
      <c r="D7" s="220"/>
      <c r="E7" s="244">
        <v>12350</v>
      </c>
      <c r="F7" s="244">
        <v>14100</v>
      </c>
      <c r="G7" s="244">
        <v>15850</v>
      </c>
      <c r="H7" s="244">
        <v>17600</v>
      </c>
      <c r="I7" s="244">
        <v>19050</v>
      </c>
      <c r="J7" s="244">
        <v>20450</v>
      </c>
      <c r="K7" s="244">
        <v>21850</v>
      </c>
      <c r="L7" s="244">
        <v>23250</v>
      </c>
      <c r="M7" s="259">
        <v>20550</v>
      </c>
      <c r="N7" s="259">
        <v>23500</v>
      </c>
      <c r="O7" s="259">
        <v>26450</v>
      </c>
      <c r="P7" s="259">
        <v>29350</v>
      </c>
      <c r="Q7" s="259">
        <v>31700</v>
      </c>
      <c r="R7" s="259">
        <v>34050</v>
      </c>
      <c r="S7" s="259">
        <v>36400</v>
      </c>
      <c r="T7" s="259">
        <v>38750</v>
      </c>
      <c r="U7" s="281">
        <v>24660</v>
      </c>
      <c r="V7" s="281">
        <v>28200</v>
      </c>
      <c r="W7" s="281">
        <v>31740</v>
      </c>
      <c r="X7" s="281">
        <v>35220</v>
      </c>
      <c r="Y7" s="281">
        <v>38040</v>
      </c>
      <c r="Z7" s="281">
        <v>40860</v>
      </c>
      <c r="AA7" s="281">
        <v>43680</v>
      </c>
      <c r="AB7" s="281">
        <v>46500</v>
      </c>
      <c r="AC7" s="59">
        <v>32900</v>
      </c>
      <c r="AD7" s="59">
        <v>37600</v>
      </c>
      <c r="AE7" s="59">
        <v>42300</v>
      </c>
      <c r="AF7" s="59">
        <v>46950</v>
      </c>
      <c r="AG7" s="59">
        <v>50750</v>
      </c>
      <c r="AH7" s="59">
        <v>54500</v>
      </c>
      <c r="AI7" s="59">
        <v>58250</v>
      </c>
      <c r="AJ7" s="59">
        <v>62000</v>
      </c>
      <c r="AK7" s="95">
        <v>488</v>
      </c>
      <c r="AL7" s="95">
        <v>523</v>
      </c>
      <c r="AM7" s="95">
        <v>628</v>
      </c>
      <c r="AN7" s="95">
        <v>725</v>
      </c>
      <c r="AO7" s="95">
        <v>810</v>
      </c>
      <c r="AP7" s="95">
        <v>893</v>
      </c>
      <c r="AQ7" s="95">
        <v>566</v>
      </c>
      <c r="AR7" s="95">
        <v>596</v>
      </c>
      <c r="AS7" s="95">
        <v>709</v>
      </c>
      <c r="AT7" s="95">
        <v>909</v>
      </c>
      <c r="AU7" s="95">
        <v>994</v>
      </c>
      <c r="AV7" s="95">
        <v>1078</v>
      </c>
      <c r="AW7" s="168">
        <v>488</v>
      </c>
      <c r="AX7" s="168">
        <v>523</v>
      </c>
      <c r="AY7" s="168">
        <v>628</v>
      </c>
      <c r="AZ7" s="168">
        <v>725</v>
      </c>
      <c r="BA7" s="168">
        <v>810</v>
      </c>
      <c r="BB7" s="168">
        <v>893</v>
      </c>
      <c r="BC7" s="168">
        <v>615</v>
      </c>
      <c r="BD7" s="168">
        <v>660</v>
      </c>
      <c r="BE7" s="168">
        <v>794</v>
      </c>
      <c r="BF7" s="168">
        <v>909</v>
      </c>
      <c r="BG7" s="168">
        <v>994</v>
      </c>
      <c r="BH7" s="168">
        <v>1078</v>
      </c>
    </row>
    <row r="8" spans="1:60">
      <c r="A8" s="165" t="s">
        <v>21</v>
      </c>
      <c r="B8" s="163" t="s">
        <v>306</v>
      </c>
      <c r="C8" s="220" t="s">
        <v>21</v>
      </c>
      <c r="D8" s="220"/>
      <c r="E8" s="244">
        <v>13750</v>
      </c>
      <c r="F8" s="244">
        <v>15700</v>
      </c>
      <c r="G8" s="244">
        <v>17650</v>
      </c>
      <c r="H8" s="244">
        <v>19600</v>
      </c>
      <c r="I8" s="244">
        <v>21200</v>
      </c>
      <c r="J8" s="244">
        <v>22750</v>
      </c>
      <c r="K8" s="244">
        <v>24350</v>
      </c>
      <c r="L8" s="244">
        <v>25900</v>
      </c>
      <c r="M8" s="259">
        <v>22900</v>
      </c>
      <c r="N8" s="259">
        <v>26150</v>
      </c>
      <c r="O8" s="259">
        <v>29400</v>
      </c>
      <c r="P8" s="259">
        <v>32650</v>
      </c>
      <c r="Q8" s="259">
        <v>35300</v>
      </c>
      <c r="R8" s="259">
        <v>37900</v>
      </c>
      <c r="S8" s="259">
        <v>40500</v>
      </c>
      <c r="T8" s="259">
        <v>43100</v>
      </c>
      <c r="U8" s="281">
        <v>27480</v>
      </c>
      <c r="V8" s="281">
        <v>31380</v>
      </c>
      <c r="W8" s="281">
        <v>35280</v>
      </c>
      <c r="X8" s="281">
        <v>39180</v>
      </c>
      <c r="Y8" s="281">
        <v>42360</v>
      </c>
      <c r="Z8" s="281">
        <v>45480</v>
      </c>
      <c r="AA8" s="281">
        <v>48600</v>
      </c>
      <c r="AB8" s="281">
        <v>51720</v>
      </c>
      <c r="AC8" s="59">
        <v>36600</v>
      </c>
      <c r="AD8" s="59">
        <v>41800</v>
      </c>
      <c r="AE8" s="59">
        <v>47050</v>
      </c>
      <c r="AF8" s="59">
        <v>52250</v>
      </c>
      <c r="AG8" s="59">
        <v>56450</v>
      </c>
      <c r="AH8" s="59">
        <v>60650</v>
      </c>
      <c r="AI8" s="59">
        <v>64800</v>
      </c>
      <c r="AJ8" s="59">
        <v>69000</v>
      </c>
      <c r="AK8" s="95">
        <v>514</v>
      </c>
      <c r="AL8" s="95">
        <v>553</v>
      </c>
      <c r="AM8" s="95">
        <v>663</v>
      </c>
      <c r="AN8" s="95">
        <v>766</v>
      </c>
      <c r="AO8" s="95">
        <v>855</v>
      </c>
      <c r="AP8" s="95">
        <v>943</v>
      </c>
      <c r="AQ8" s="95">
        <v>514</v>
      </c>
      <c r="AR8" s="95">
        <v>557</v>
      </c>
      <c r="AS8" s="95">
        <v>696</v>
      </c>
      <c r="AT8" s="95">
        <v>959</v>
      </c>
      <c r="AU8" s="95">
        <v>1054</v>
      </c>
      <c r="AV8" s="95">
        <v>1144</v>
      </c>
      <c r="AW8" s="168">
        <v>516</v>
      </c>
      <c r="AX8" s="168">
        <v>553</v>
      </c>
      <c r="AY8" s="168">
        <v>663</v>
      </c>
      <c r="AZ8" s="168">
        <v>766</v>
      </c>
      <c r="BA8" s="168">
        <v>855</v>
      </c>
      <c r="BB8" s="168">
        <v>943</v>
      </c>
      <c r="BC8" s="168">
        <v>651</v>
      </c>
      <c r="BD8" s="168">
        <v>699</v>
      </c>
      <c r="BE8" s="168">
        <v>841</v>
      </c>
      <c r="BF8" s="168">
        <v>962</v>
      </c>
      <c r="BG8" s="168">
        <v>1054</v>
      </c>
      <c r="BH8" s="168">
        <v>1144</v>
      </c>
    </row>
    <row r="9" spans="1:60">
      <c r="A9" s="165" t="s">
        <v>99</v>
      </c>
      <c r="B9" s="163" t="s">
        <v>309</v>
      </c>
      <c r="C9" s="220" t="s">
        <v>99</v>
      </c>
      <c r="D9" s="220"/>
      <c r="E9" s="244">
        <v>12150</v>
      </c>
      <c r="F9" s="244">
        <v>13900</v>
      </c>
      <c r="G9" s="244">
        <v>15650</v>
      </c>
      <c r="H9" s="244">
        <v>17350</v>
      </c>
      <c r="I9" s="244">
        <v>18750</v>
      </c>
      <c r="J9" s="244">
        <v>20150</v>
      </c>
      <c r="K9" s="244">
        <v>21550</v>
      </c>
      <c r="L9" s="244">
        <v>22950</v>
      </c>
      <c r="M9" s="259">
        <v>20250</v>
      </c>
      <c r="N9" s="259">
        <v>23150</v>
      </c>
      <c r="O9" s="259">
        <v>26050</v>
      </c>
      <c r="P9" s="259">
        <v>28900</v>
      </c>
      <c r="Q9" s="259">
        <v>31250</v>
      </c>
      <c r="R9" s="259">
        <v>33550</v>
      </c>
      <c r="S9" s="259">
        <v>35850</v>
      </c>
      <c r="T9" s="259">
        <v>38150</v>
      </c>
      <c r="U9" s="281">
        <v>24300</v>
      </c>
      <c r="V9" s="281">
        <v>27780</v>
      </c>
      <c r="W9" s="281">
        <v>31260</v>
      </c>
      <c r="X9" s="281">
        <v>34680</v>
      </c>
      <c r="Y9" s="281">
        <v>37500</v>
      </c>
      <c r="Z9" s="281">
        <v>40260</v>
      </c>
      <c r="AA9" s="281">
        <v>43020</v>
      </c>
      <c r="AB9" s="281">
        <v>45780</v>
      </c>
      <c r="AC9" s="59">
        <v>32400</v>
      </c>
      <c r="AD9" s="59">
        <v>37000</v>
      </c>
      <c r="AE9" s="59">
        <v>41650</v>
      </c>
      <c r="AF9" s="59">
        <v>46250</v>
      </c>
      <c r="AG9" s="59">
        <v>49950</v>
      </c>
      <c r="AH9" s="59">
        <v>53650</v>
      </c>
      <c r="AI9" s="59">
        <v>57350</v>
      </c>
      <c r="AJ9" s="59">
        <v>61050</v>
      </c>
      <c r="AK9" s="95">
        <v>406</v>
      </c>
      <c r="AL9" s="95">
        <v>472</v>
      </c>
      <c r="AM9" s="95">
        <v>583</v>
      </c>
      <c r="AN9" s="95">
        <v>673</v>
      </c>
      <c r="AO9" s="95">
        <v>751</v>
      </c>
      <c r="AP9" s="95">
        <v>829</v>
      </c>
      <c r="AQ9" s="95">
        <v>406</v>
      </c>
      <c r="AR9" s="95">
        <v>472</v>
      </c>
      <c r="AS9" s="95">
        <v>623</v>
      </c>
      <c r="AT9" s="95">
        <v>787</v>
      </c>
      <c r="AU9" s="95">
        <v>810</v>
      </c>
      <c r="AV9" s="95">
        <v>932</v>
      </c>
      <c r="AW9" s="168">
        <v>453</v>
      </c>
      <c r="AX9" s="168">
        <v>486</v>
      </c>
      <c r="AY9" s="168">
        <v>583</v>
      </c>
      <c r="AZ9" s="168">
        <v>673</v>
      </c>
      <c r="BA9" s="168">
        <v>751</v>
      </c>
      <c r="BB9" s="168">
        <v>829</v>
      </c>
      <c r="BC9" s="168">
        <v>570</v>
      </c>
      <c r="BD9" s="168">
        <v>612</v>
      </c>
      <c r="BE9" s="168">
        <v>736</v>
      </c>
      <c r="BF9" s="168">
        <v>841</v>
      </c>
      <c r="BG9" s="168">
        <v>919</v>
      </c>
      <c r="BH9" s="168">
        <v>996</v>
      </c>
    </row>
    <row r="10" spans="1:60">
      <c r="A10" s="165" t="s">
        <v>100</v>
      </c>
      <c r="B10" s="163" t="s">
        <v>312</v>
      </c>
      <c r="C10" s="220" t="s">
        <v>100</v>
      </c>
      <c r="D10" s="220"/>
      <c r="E10" s="244">
        <v>14700</v>
      </c>
      <c r="F10" s="244">
        <v>16800</v>
      </c>
      <c r="G10" s="244">
        <v>18900</v>
      </c>
      <c r="H10" s="244">
        <v>20950</v>
      </c>
      <c r="I10" s="244">
        <v>22650</v>
      </c>
      <c r="J10" s="244">
        <v>24350</v>
      </c>
      <c r="K10" s="244">
        <v>26000</v>
      </c>
      <c r="L10" s="244">
        <v>27700</v>
      </c>
      <c r="M10" s="259">
        <v>24450</v>
      </c>
      <c r="N10" s="259">
        <v>27950</v>
      </c>
      <c r="O10" s="259">
        <v>31450</v>
      </c>
      <c r="P10" s="259">
        <v>34900</v>
      </c>
      <c r="Q10" s="259">
        <v>37700</v>
      </c>
      <c r="R10" s="259">
        <v>40500</v>
      </c>
      <c r="S10" s="259">
        <v>43300</v>
      </c>
      <c r="T10" s="259">
        <v>46100</v>
      </c>
      <c r="U10" s="281">
        <v>29340</v>
      </c>
      <c r="V10" s="281">
        <v>33540</v>
      </c>
      <c r="W10" s="281">
        <v>37740</v>
      </c>
      <c r="X10" s="281">
        <v>41880</v>
      </c>
      <c r="Y10" s="281">
        <v>45240</v>
      </c>
      <c r="Z10" s="281">
        <v>48600</v>
      </c>
      <c r="AA10" s="281">
        <v>51960</v>
      </c>
      <c r="AB10" s="281">
        <v>55320</v>
      </c>
      <c r="AC10" s="59">
        <v>39100</v>
      </c>
      <c r="AD10" s="59">
        <v>44700</v>
      </c>
      <c r="AE10" s="59">
        <v>50300</v>
      </c>
      <c r="AF10" s="59">
        <v>55850</v>
      </c>
      <c r="AG10" s="59">
        <v>60350</v>
      </c>
      <c r="AH10" s="59">
        <v>64800</v>
      </c>
      <c r="AI10" s="59">
        <v>69300</v>
      </c>
      <c r="AJ10" s="59">
        <v>73750</v>
      </c>
      <c r="AK10" s="95">
        <v>570</v>
      </c>
      <c r="AL10" s="95">
        <v>597</v>
      </c>
      <c r="AM10" s="95">
        <v>718</v>
      </c>
      <c r="AN10" s="95">
        <v>846</v>
      </c>
      <c r="AO10" s="95">
        <v>945</v>
      </c>
      <c r="AP10" s="95">
        <v>1042</v>
      </c>
      <c r="AQ10" s="95">
        <v>595</v>
      </c>
      <c r="AR10" s="95">
        <v>597</v>
      </c>
      <c r="AS10" s="95">
        <v>718</v>
      </c>
      <c r="AT10" s="95">
        <v>953</v>
      </c>
      <c r="AU10" s="95">
        <v>983</v>
      </c>
      <c r="AV10" s="95">
        <v>1130</v>
      </c>
      <c r="AW10" s="168">
        <v>570</v>
      </c>
      <c r="AX10" s="168">
        <v>610</v>
      </c>
      <c r="AY10" s="168">
        <v>732</v>
      </c>
      <c r="AZ10" s="168">
        <v>846</v>
      </c>
      <c r="BA10" s="168">
        <v>945</v>
      </c>
      <c r="BB10" s="168">
        <v>1042</v>
      </c>
      <c r="BC10" s="168">
        <v>721</v>
      </c>
      <c r="BD10" s="168">
        <v>774</v>
      </c>
      <c r="BE10" s="168">
        <v>931</v>
      </c>
      <c r="BF10" s="168">
        <v>1066</v>
      </c>
      <c r="BG10" s="168">
        <v>1170</v>
      </c>
      <c r="BH10" s="168">
        <v>1272</v>
      </c>
    </row>
    <row r="11" spans="1:60">
      <c r="A11" s="165" t="s">
        <v>101</v>
      </c>
      <c r="B11" s="163" t="s">
        <v>1717</v>
      </c>
      <c r="C11" s="219" t="s">
        <v>101</v>
      </c>
      <c r="D11" s="219"/>
      <c r="E11" s="244">
        <v>11400</v>
      </c>
      <c r="F11" s="244">
        <v>13000</v>
      </c>
      <c r="G11" s="244">
        <v>14650</v>
      </c>
      <c r="H11" s="244">
        <v>16250</v>
      </c>
      <c r="I11" s="244">
        <v>17550</v>
      </c>
      <c r="J11" s="244">
        <v>18850</v>
      </c>
      <c r="K11" s="244">
        <v>20150</v>
      </c>
      <c r="L11" s="244">
        <v>21450</v>
      </c>
      <c r="M11" s="259">
        <v>19000</v>
      </c>
      <c r="N11" s="259">
        <v>21700</v>
      </c>
      <c r="O11" s="259">
        <v>24400</v>
      </c>
      <c r="P11" s="259">
        <v>27100</v>
      </c>
      <c r="Q11" s="259">
        <v>29300</v>
      </c>
      <c r="R11" s="259">
        <v>31450</v>
      </c>
      <c r="S11" s="259">
        <v>33650</v>
      </c>
      <c r="T11" s="259">
        <v>35800</v>
      </c>
      <c r="U11" s="281">
        <v>22800</v>
      </c>
      <c r="V11" s="281">
        <v>26040</v>
      </c>
      <c r="W11" s="281">
        <v>29280</v>
      </c>
      <c r="X11" s="281">
        <v>32520</v>
      </c>
      <c r="Y11" s="281">
        <v>35160</v>
      </c>
      <c r="Z11" s="281">
        <v>37740</v>
      </c>
      <c r="AA11" s="281">
        <v>40380</v>
      </c>
      <c r="AB11" s="281">
        <v>42960</v>
      </c>
      <c r="AC11" s="59">
        <v>30350</v>
      </c>
      <c r="AD11" s="59">
        <v>34700</v>
      </c>
      <c r="AE11" s="59">
        <v>39050</v>
      </c>
      <c r="AF11" s="59">
        <v>43350</v>
      </c>
      <c r="AG11" s="59">
        <v>46850</v>
      </c>
      <c r="AH11" s="59">
        <v>50300</v>
      </c>
      <c r="AI11" s="59">
        <v>53800</v>
      </c>
      <c r="AJ11" s="59">
        <v>57250</v>
      </c>
      <c r="AK11" s="95">
        <v>448</v>
      </c>
      <c r="AL11" s="95">
        <v>480</v>
      </c>
      <c r="AM11" s="95">
        <v>576</v>
      </c>
      <c r="AN11" s="95">
        <v>665</v>
      </c>
      <c r="AO11" s="95">
        <v>742</v>
      </c>
      <c r="AP11" s="95">
        <v>819</v>
      </c>
      <c r="AQ11" s="95">
        <v>563</v>
      </c>
      <c r="AR11" s="95">
        <v>604</v>
      </c>
      <c r="AS11" s="95">
        <v>727</v>
      </c>
      <c r="AT11" s="95">
        <v>831</v>
      </c>
      <c r="AU11" s="95">
        <v>908</v>
      </c>
      <c r="AV11" s="95">
        <v>982</v>
      </c>
      <c r="AW11" s="168">
        <v>448</v>
      </c>
      <c r="AX11" s="168">
        <v>480</v>
      </c>
      <c r="AY11" s="168">
        <v>576</v>
      </c>
      <c r="AZ11" s="168">
        <v>665</v>
      </c>
      <c r="BA11" s="168">
        <v>742</v>
      </c>
      <c r="BB11" s="168">
        <v>819</v>
      </c>
      <c r="BC11" s="168">
        <v>563</v>
      </c>
      <c r="BD11" s="168">
        <v>604</v>
      </c>
      <c r="BE11" s="168">
        <v>727</v>
      </c>
      <c r="BF11" s="168">
        <v>831</v>
      </c>
      <c r="BG11" s="168">
        <v>908</v>
      </c>
      <c r="BH11" s="168">
        <v>982</v>
      </c>
    </row>
    <row r="12" spans="1:60">
      <c r="A12" s="165" t="s">
        <v>78</v>
      </c>
      <c r="B12" s="163" t="s">
        <v>318</v>
      </c>
      <c r="C12" s="220" t="s">
        <v>78</v>
      </c>
      <c r="D12" s="220"/>
      <c r="E12" s="244">
        <v>13350</v>
      </c>
      <c r="F12" s="244">
        <v>15250</v>
      </c>
      <c r="G12" s="244">
        <v>17150</v>
      </c>
      <c r="H12" s="244">
        <v>19050</v>
      </c>
      <c r="I12" s="244">
        <v>20600</v>
      </c>
      <c r="J12" s="244">
        <v>22100</v>
      </c>
      <c r="K12" s="244">
        <v>23650</v>
      </c>
      <c r="L12" s="244">
        <v>25150</v>
      </c>
      <c r="M12" s="259">
        <v>22250</v>
      </c>
      <c r="N12" s="259">
        <v>25400</v>
      </c>
      <c r="O12" s="259">
        <v>28600</v>
      </c>
      <c r="P12" s="259">
        <v>31750</v>
      </c>
      <c r="Q12" s="259">
        <v>34300</v>
      </c>
      <c r="R12" s="259">
        <v>36850</v>
      </c>
      <c r="S12" s="259">
        <v>39400</v>
      </c>
      <c r="T12" s="259">
        <v>41950</v>
      </c>
      <c r="U12" s="281">
        <v>26700</v>
      </c>
      <c r="V12" s="281">
        <v>30480</v>
      </c>
      <c r="W12" s="281">
        <v>34320</v>
      </c>
      <c r="X12" s="281">
        <v>38100</v>
      </c>
      <c r="Y12" s="281">
        <v>41160</v>
      </c>
      <c r="Z12" s="281">
        <v>44220</v>
      </c>
      <c r="AA12" s="281">
        <v>47280</v>
      </c>
      <c r="AB12" s="281">
        <v>50340</v>
      </c>
      <c r="AC12" s="59">
        <v>35600</v>
      </c>
      <c r="AD12" s="59">
        <v>40650</v>
      </c>
      <c r="AE12" s="59">
        <v>45750</v>
      </c>
      <c r="AF12" s="59">
        <v>50800</v>
      </c>
      <c r="AG12" s="59">
        <v>54900</v>
      </c>
      <c r="AH12" s="59">
        <v>58950</v>
      </c>
      <c r="AI12" s="59">
        <v>63000</v>
      </c>
      <c r="AJ12" s="59">
        <v>67100</v>
      </c>
      <c r="AK12" s="95">
        <v>532</v>
      </c>
      <c r="AL12" s="95">
        <v>570</v>
      </c>
      <c r="AM12" s="95">
        <v>685</v>
      </c>
      <c r="AN12" s="95">
        <v>790</v>
      </c>
      <c r="AO12" s="95">
        <v>882</v>
      </c>
      <c r="AP12" s="95">
        <v>973</v>
      </c>
      <c r="AQ12" s="95">
        <v>614</v>
      </c>
      <c r="AR12" s="95">
        <v>683</v>
      </c>
      <c r="AS12" s="95">
        <v>842</v>
      </c>
      <c r="AT12" s="95">
        <v>980</v>
      </c>
      <c r="AU12" s="95">
        <v>1089</v>
      </c>
      <c r="AV12" s="95">
        <v>1182</v>
      </c>
      <c r="AW12" s="168">
        <v>532</v>
      </c>
      <c r="AX12" s="168">
        <v>570</v>
      </c>
      <c r="AY12" s="168">
        <v>685</v>
      </c>
      <c r="AZ12" s="168">
        <v>790</v>
      </c>
      <c r="BA12" s="168">
        <v>882</v>
      </c>
      <c r="BB12" s="168">
        <v>973</v>
      </c>
      <c r="BC12" s="168">
        <v>671</v>
      </c>
      <c r="BD12" s="168">
        <v>721</v>
      </c>
      <c r="BE12" s="168">
        <v>867</v>
      </c>
      <c r="BF12" s="168">
        <v>994</v>
      </c>
      <c r="BG12" s="168">
        <v>1089</v>
      </c>
      <c r="BH12" s="168">
        <v>1182</v>
      </c>
    </row>
    <row r="13" spans="1:60">
      <c r="A13" s="165" t="s">
        <v>25</v>
      </c>
      <c r="B13" s="163" t="s">
        <v>321</v>
      </c>
      <c r="C13" s="220" t="s">
        <v>25</v>
      </c>
      <c r="D13" s="220"/>
      <c r="E13" s="244">
        <v>17100</v>
      </c>
      <c r="F13" s="244">
        <v>19550</v>
      </c>
      <c r="G13" s="244">
        <v>22000</v>
      </c>
      <c r="H13" s="244">
        <v>24400</v>
      </c>
      <c r="I13" s="244">
        <v>26400</v>
      </c>
      <c r="J13" s="244">
        <v>28350</v>
      </c>
      <c r="K13" s="244">
        <v>30300</v>
      </c>
      <c r="L13" s="244">
        <v>32250</v>
      </c>
      <c r="M13" s="259">
        <v>28500</v>
      </c>
      <c r="N13" s="259">
        <v>32600</v>
      </c>
      <c r="O13" s="259">
        <v>36650</v>
      </c>
      <c r="P13" s="259">
        <v>40700</v>
      </c>
      <c r="Q13" s="259">
        <v>44000</v>
      </c>
      <c r="R13" s="259">
        <v>47250</v>
      </c>
      <c r="S13" s="259">
        <v>50500</v>
      </c>
      <c r="T13" s="259">
        <v>53750</v>
      </c>
      <c r="U13" s="281">
        <v>34200</v>
      </c>
      <c r="V13" s="281">
        <v>39120</v>
      </c>
      <c r="W13" s="281">
        <v>43980</v>
      </c>
      <c r="X13" s="281">
        <v>48840</v>
      </c>
      <c r="Y13" s="281">
        <v>52800</v>
      </c>
      <c r="Z13" s="281">
        <v>56700</v>
      </c>
      <c r="AA13" s="281">
        <v>60600</v>
      </c>
      <c r="AB13" s="281">
        <v>64500</v>
      </c>
      <c r="AC13" s="59">
        <v>45600</v>
      </c>
      <c r="AD13" s="59">
        <v>52100</v>
      </c>
      <c r="AE13" s="59">
        <v>58600</v>
      </c>
      <c r="AF13" s="59">
        <v>65100</v>
      </c>
      <c r="AG13" s="59">
        <v>70350</v>
      </c>
      <c r="AH13" s="59">
        <v>75550</v>
      </c>
      <c r="AI13" s="59">
        <v>80750</v>
      </c>
      <c r="AJ13" s="59">
        <v>85950</v>
      </c>
      <c r="AK13" s="95">
        <v>665</v>
      </c>
      <c r="AL13" s="95">
        <v>712</v>
      </c>
      <c r="AM13" s="95">
        <v>855</v>
      </c>
      <c r="AN13" s="95">
        <v>986</v>
      </c>
      <c r="AO13" s="95">
        <v>1101</v>
      </c>
      <c r="AP13" s="95">
        <v>1215</v>
      </c>
      <c r="AQ13" s="95">
        <v>713</v>
      </c>
      <c r="AR13" s="95">
        <v>812</v>
      </c>
      <c r="AS13" s="95">
        <v>989</v>
      </c>
      <c r="AT13" s="95">
        <v>1249</v>
      </c>
      <c r="AU13" s="95">
        <v>1374</v>
      </c>
      <c r="AV13" s="95">
        <v>1497</v>
      </c>
      <c r="AW13" s="168">
        <v>665</v>
      </c>
      <c r="AX13" s="168">
        <v>712</v>
      </c>
      <c r="AY13" s="168">
        <v>855</v>
      </c>
      <c r="AZ13" s="168">
        <v>986</v>
      </c>
      <c r="BA13" s="168">
        <v>1101</v>
      </c>
      <c r="BB13" s="168">
        <v>1215</v>
      </c>
      <c r="BC13" s="168">
        <v>844</v>
      </c>
      <c r="BD13" s="168">
        <v>906</v>
      </c>
      <c r="BE13" s="168">
        <v>1089</v>
      </c>
      <c r="BF13" s="168">
        <v>1249</v>
      </c>
      <c r="BG13" s="168">
        <v>1374</v>
      </c>
      <c r="BH13" s="168">
        <v>1497</v>
      </c>
    </row>
    <row r="14" spans="1:60">
      <c r="A14" s="165" t="s">
        <v>102</v>
      </c>
      <c r="B14" s="163" t="s">
        <v>1719</v>
      </c>
      <c r="C14" s="219" t="s">
        <v>102</v>
      </c>
      <c r="D14" s="219"/>
      <c r="E14" s="244">
        <v>11650</v>
      </c>
      <c r="F14" s="244">
        <v>13300</v>
      </c>
      <c r="G14" s="244">
        <v>14950</v>
      </c>
      <c r="H14" s="244">
        <v>16600</v>
      </c>
      <c r="I14" s="244">
        <v>17950</v>
      </c>
      <c r="J14" s="244">
        <v>19300</v>
      </c>
      <c r="K14" s="244">
        <v>20600</v>
      </c>
      <c r="L14" s="244">
        <v>21950</v>
      </c>
      <c r="M14" s="259">
        <v>19400</v>
      </c>
      <c r="N14" s="259">
        <v>22200</v>
      </c>
      <c r="O14" s="259">
        <v>24950</v>
      </c>
      <c r="P14" s="259">
        <v>27700</v>
      </c>
      <c r="Q14" s="259">
        <v>29950</v>
      </c>
      <c r="R14" s="259">
        <v>32150</v>
      </c>
      <c r="S14" s="259">
        <v>34350</v>
      </c>
      <c r="T14" s="259">
        <v>36600</v>
      </c>
      <c r="U14" s="281">
        <v>23280</v>
      </c>
      <c r="V14" s="281">
        <v>26640</v>
      </c>
      <c r="W14" s="281">
        <v>29940</v>
      </c>
      <c r="X14" s="281">
        <v>33240</v>
      </c>
      <c r="Y14" s="281">
        <v>35940</v>
      </c>
      <c r="Z14" s="281">
        <v>38580</v>
      </c>
      <c r="AA14" s="281">
        <v>41220</v>
      </c>
      <c r="AB14" s="281">
        <v>43920</v>
      </c>
      <c r="AC14" s="59">
        <v>31050</v>
      </c>
      <c r="AD14" s="59">
        <v>35450</v>
      </c>
      <c r="AE14" s="59">
        <v>39900</v>
      </c>
      <c r="AF14" s="59">
        <v>44300</v>
      </c>
      <c r="AG14" s="59">
        <v>47850</v>
      </c>
      <c r="AH14" s="59">
        <v>51400</v>
      </c>
      <c r="AI14" s="59">
        <v>54950</v>
      </c>
      <c r="AJ14" s="59">
        <v>58500</v>
      </c>
      <c r="AK14" s="95">
        <v>408</v>
      </c>
      <c r="AL14" s="95">
        <v>480</v>
      </c>
      <c r="AM14" s="95">
        <v>576</v>
      </c>
      <c r="AN14" s="95">
        <v>665</v>
      </c>
      <c r="AO14" s="95">
        <v>742</v>
      </c>
      <c r="AP14" s="95">
        <v>819</v>
      </c>
      <c r="AQ14" s="95">
        <v>408</v>
      </c>
      <c r="AR14" s="95">
        <v>484</v>
      </c>
      <c r="AS14" s="95">
        <v>602</v>
      </c>
      <c r="AT14" s="95">
        <v>767</v>
      </c>
      <c r="AU14" s="95">
        <v>908</v>
      </c>
      <c r="AV14" s="95">
        <v>982</v>
      </c>
      <c r="AW14" s="168">
        <v>448</v>
      </c>
      <c r="AX14" s="168">
        <v>480</v>
      </c>
      <c r="AY14" s="168">
        <v>576</v>
      </c>
      <c r="AZ14" s="168">
        <v>665</v>
      </c>
      <c r="BA14" s="168">
        <v>742</v>
      </c>
      <c r="BB14" s="168">
        <v>819</v>
      </c>
      <c r="BC14" s="168">
        <v>563</v>
      </c>
      <c r="BD14" s="168">
        <v>604</v>
      </c>
      <c r="BE14" s="168">
        <v>727</v>
      </c>
      <c r="BF14" s="168">
        <v>831</v>
      </c>
      <c r="BG14" s="168">
        <v>908</v>
      </c>
      <c r="BH14" s="168">
        <v>982</v>
      </c>
    </row>
    <row r="15" spans="1:60">
      <c r="A15" s="165" t="s">
        <v>103</v>
      </c>
      <c r="B15" s="163" t="s">
        <v>1721</v>
      </c>
      <c r="C15" s="219" t="s">
        <v>103</v>
      </c>
      <c r="D15" s="219"/>
      <c r="E15" s="244">
        <v>11400</v>
      </c>
      <c r="F15" s="244">
        <v>13000</v>
      </c>
      <c r="G15" s="244">
        <v>14650</v>
      </c>
      <c r="H15" s="244">
        <v>16250</v>
      </c>
      <c r="I15" s="244">
        <v>17550</v>
      </c>
      <c r="J15" s="244">
        <v>18850</v>
      </c>
      <c r="K15" s="244">
        <v>20150</v>
      </c>
      <c r="L15" s="244">
        <v>21450</v>
      </c>
      <c r="M15" s="259">
        <v>19000</v>
      </c>
      <c r="N15" s="259">
        <v>21700</v>
      </c>
      <c r="O15" s="259">
        <v>24400</v>
      </c>
      <c r="P15" s="259">
        <v>27100</v>
      </c>
      <c r="Q15" s="259">
        <v>29300</v>
      </c>
      <c r="R15" s="259">
        <v>31450</v>
      </c>
      <c r="S15" s="259">
        <v>33650</v>
      </c>
      <c r="T15" s="259">
        <v>35800</v>
      </c>
      <c r="U15" s="281">
        <v>22800</v>
      </c>
      <c r="V15" s="281">
        <v>26040</v>
      </c>
      <c r="W15" s="281">
        <v>29280</v>
      </c>
      <c r="X15" s="281">
        <v>32520</v>
      </c>
      <c r="Y15" s="281">
        <v>35160</v>
      </c>
      <c r="Z15" s="281">
        <v>37740</v>
      </c>
      <c r="AA15" s="281">
        <v>40380</v>
      </c>
      <c r="AB15" s="281">
        <v>42960</v>
      </c>
      <c r="AC15" s="59">
        <v>30350</v>
      </c>
      <c r="AD15" s="59">
        <v>34700</v>
      </c>
      <c r="AE15" s="59">
        <v>39050</v>
      </c>
      <c r="AF15" s="59">
        <v>43350</v>
      </c>
      <c r="AG15" s="59">
        <v>46850</v>
      </c>
      <c r="AH15" s="59">
        <v>50300</v>
      </c>
      <c r="AI15" s="59">
        <v>53800</v>
      </c>
      <c r="AJ15" s="59">
        <v>57250</v>
      </c>
      <c r="AK15" s="95">
        <v>432</v>
      </c>
      <c r="AL15" s="95">
        <v>463</v>
      </c>
      <c r="AM15" s="95">
        <v>555</v>
      </c>
      <c r="AN15" s="95">
        <v>641</v>
      </c>
      <c r="AO15" s="95">
        <v>715</v>
      </c>
      <c r="AP15" s="95">
        <v>789</v>
      </c>
      <c r="AQ15" s="95">
        <v>508</v>
      </c>
      <c r="AR15" s="95">
        <v>509</v>
      </c>
      <c r="AS15" s="95">
        <v>610</v>
      </c>
      <c r="AT15" s="95">
        <v>800</v>
      </c>
      <c r="AU15" s="95">
        <v>873</v>
      </c>
      <c r="AV15" s="95">
        <v>944</v>
      </c>
      <c r="AW15" s="168">
        <v>432</v>
      </c>
      <c r="AX15" s="168">
        <v>463</v>
      </c>
      <c r="AY15" s="168">
        <v>555</v>
      </c>
      <c r="AZ15" s="168">
        <v>641</v>
      </c>
      <c r="BA15" s="168">
        <v>715</v>
      </c>
      <c r="BB15" s="168">
        <v>789</v>
      </c>
      <c r="BC15" s="168">
        <v>541</v>
      </c>
      <c r="BD15" s="168">
        <v>581</v>
      </c>
      <c r="BE15" s="168">
        <v>699</v>
      </c>
      <c r="BF15" s="168">
        <v>800</v>
      </c>
      <c r="BG15" s="168">
        <v>873</v>
      </c>
      <c r="BH15" s="168">
        <v>944</v>
      </c>
    </row>
    <row r="16" spans="1:60">
      <c r="A16" s="165" t="s">
        <v>60</v>
      </c>
      <c r="B16" s="163" t="s">
        <v>330</v>
      </c>
      <c r="C16" s="220" t="s">
        <v>60</v>
      </c>
      <c r="D16" s="220"/>
      <c r="E16" s="244">
        <v>12400</v>
      </c>
      <c r="F16" s="244">
        <v>14200</v>
      </c>
      <c r="G16" s="244">
        <v>15950</v>
      </c>
      <c r="H16" s="244">
        <v>17700</v>
      </c>
      <c r="I16" s="244">
        <v>19150</v>
      </c>
      <c r="J16" s="244">
        <v>20550</v>
      </c>
      <c r="K16" s="244">
        <v>21950</v>
      </c>
      <c r="L16" s="244">
        <v>23400</v>
      </c>
      <c r="M16" s="259">
        <v>20650</v>
      </c>
      <c r="N16" s="259">
        <v>23600</v>
      </c>
      <c r="O16" s="259">
        <v>26550</v>
      </c>
      <c r="P16" s="259">
        <v>29500</v>
      </c>
      <c r="Q16" s="259">
        <v>31900</v>
      </c>
      <c r="R16" s="259">
        <v>34250</v>
      </c>
      <c r="S16" s="259">
        <v>36600</v>
      </c>
      <c r="T16" s="259">
        <v>38950</v>
      </c>
      <c r="U16" s="281">
        <v>24780</v>
      </c>
      <c r="V16" s="281">
        <v>28320</v>
      </c>
      <c r="W16" s="281">
        <v>31860</v>
      </c>
      <c r="X16" s="281">
        <v>35400</v>
      </c>
      <c r="Y16" s="281">
        <v>38280</v>
      </c>
      <c r="Z16" s="281">
        <v>41100</v>
      </c>
      <c r="AA16" s="281">
        <v>43920</v>
      </c>
      <c r="AB16" s="281">
        <v>46740</v>
      </c>
      <c r="AC16" s="59">
        <v>33050</v>
      </c>
      <c r="AD16" s="59">
        <v>37800</v>
      </c>
      <c r="AE16" s="59">
        <v>42500</v>
      </c>
      <c r="AF16" s="59">
        <v>47200</v>
      </c>
      <c r="AG16" s="59">
        <v>51000</v>
      </c>
      <c r="AH16" s="59">
        <v>54800</v>
      </c>
      <c r="AI16" s="59">
        <v>58550</v>
      </c>
      <c r="AJ16" s="59">
        <v>62350</v>
      </c>
      <c r="AK16" s="95">
        <v>496</v>
      </c>
      <c r="AL16" s="95">
        <v>531</v>
      </c>
      <c r="AM16" s="95">
        <v>638</v>
      </c>
      <c r="AN16" s="95">
        <v>737</v>
      </c>
      <c r="AO16" s="95">
        <v>822</v>
      </c>
      <c r="AP16" s="95">
        <v>908</v>
      </c>
      <c r="AQ16" s="95">
        <v>534</v>
      </c>
      <c r="AR16" s="95">
        <v>590</v>
      </c>
      <c r="AS16" s="95">
        <v>749</v>
      </c>
      <c r="AT16" s="95">
        <v>924</v>
      </c>
      <c r="AU16" s="95">
        <v>1011</v>
      </c>
      <c r="AV16" s="95">
        <v>1097</v>
      </c>
      <c r="AW16" s="168">
        <v>496</v>
      </c>
      <c r="AX16" s="168">
        <v>531</v>
      </c>
      <c r="AY16" s="168">
        <v>638</v>
      </c>
      <c r="AZ16" s="168">
        <v>737</v>
      </c>
      <c r="BA16" s="168">
        <v>822</v>
      </c>
      <c r="BB16" s="168">
        <v>908</v>
      </c>
      <c r="BC16" s="168">
        <v>625</v>
      </c>
      <c r="BD16" s="168">
        <v>671</v>
      </c>
      <c r="BE16" s="168">
        <v>808</v>
      </c>
      <c r="BF16" s="168">
        <v>924</v>
      </c>
      <c r="BG16" s="168">
        <v>1011</v>
      </c>
      <c r="BH16" s="168">
        <v>1097</v>
      </c>
    </row>
    <row r="17" spans="1:60">
      <c r="A17" s="165" t="s">
        <v>79</v>
      </c>
      <c r="B17" s="163" t="s">
        <v>332</v>
      </c>
      <c r="C17" s="220" t="s">
        <v>79</v>
      </c>
      <c r="D17" s="220"/>
      <c r="E17" s="244">
        <v>13350</v>
      </c>
      <c r="F17" s="244">
        <v>15250</v>
      </c>
      <c r="G17" s="244">
        <v>17150</v>
      </c>
      <c r="H17" s="244">
        <v>19050</v>
      </c>
      <c r="I17" s="244">
        <v>20600</v>
      </c>
      <c r="J17" s="244">
        <v>22100</v>
      </c>
      <c r="K17" s="244">
        <v>23650</v>
      </c>
      <c r="L17" s="244">
        <v>25150</v>
      </c>
      <c r="M17" s="259">
        <v>22250</v>
      </c>
      <c r="N17" s="259">
        <v>25400</v>
      </c>
      <c r="O17" s="259">
        <v>28600</v>
      </c>
      <c r="P17" s="259">
        <v>31750</v>
      </c>
      <c r="Q17" s="259">
        <v>34300</v>
      </c>
      <c r="R17" s="259">
        <v>36850</v>
      </c>
      <c r="S17" s="259">
        <v>39400</v>
      </c>
      <c r="T17" s="259">
        <v>41950</v>
      </c>
      <c r="U17" s="281">
        <v>26700</v>
      </c>
      <c r="V17" s="281">
        <v>30480</v>
      </c>
      <c r="W17" s="281">
        <v>34320</v>
      </c>
      <c r="X17" s="281">
        <v>38100</v>
      </c>
      <c r="Y17" s="281">
        <v>41160</v>
      </c>
      <c r="Z17" s="281">
        <v>44220</v>
      </c>
      <c r="AA17" s="281">
        <v>47280</v>
      </c>
      <c r="AB17" s="281">
        <v>50340</v>
      </c>
      <c r="AC17" s="59">
        <v>35600</v>
      </c>
      <c r="AD17" s="59">
        <v>40650</v>
      </c>
      <c r="AE17" s="59">
        <v>45750</v>
      </c>
      <c r="AF17" s="59">
        <v>50800</v>
      </c>
      <c r="AG17" s="59">
        <v>54900</v>
      </c>
      <c r="AH17" s="59">
        <v>58950</v>
      </c>
      <c r="AI17" s="59">
        <v>63000</v>
      </c>
      <c r="AJ17" s="59">
        <v>67100</v>
      </c>
      <c r="AK17" s="95">
        <v>532</v>
      </c>
      <c r="AL17" s="95">
        <v>570</v>
      </c>
      <c r="AM17" s="95">
        <v>685</v>
      </c>
      <c r="AN17" s="95">
        <v>790</v>
      </c>
      <c r="AO17" s="95">
        <v>882</v>
      </c>
      <c r="AP17" s="95">
        <v>973</v>
      </c>
      <c r="AQ17" s="95">
        <v>614</v>
      </c>
      <c r="AR17" s="95">
        <v>683</v>
      </c>
      <c r="AS17" s="95">
        <v>842</v>
      </c>
      <c r="AT17" s="95">
        <v>980</v>
      </c>
      <c r="AU17" s="95">
        <v>1089</v>
      </c>
      <c r="AV17" s="95">
        <v>1182</v>
      </c>
      <c r="AW17" s="168">
        <v>532</v>
      </c>
      <c r="AX17" s="168">
        <v>570</v>
      </c>
      <c r="AY17" s="168">
        <v>685</v>
      </c>
      <c r="AZ17" s="168">
        <v>790</v>
      </c>
      <c r="BA17" s="168">
        <v>882</v>
      </c>
      <c r="BB17" s="168">
        <v>973</v>
      </c>
      <c r="BC17" s="168">
        <v>671</v>
      </c>
      <c r="BD17" s="168">
        <v>721</v>
      </c>
      <c r="BE17" s="168">
        <v>867</v>
      </c>
      <c r="BF17" s="168">
        <v>994</v>
      </c>
      <c r="BG17" s="168">
        <v>1089</v>
      </c>
      <c r="BH17" s="168">
        <v>1182</v>
      </c>
    </row>
    <row r="18" spans="1:60">
      <c r="A18" s="165" t="s">
        <v>104</v>
      </c>
      <c r="B18" s="163" t="s">
        <v>1723</v>
      </c>
      <c r="C18" s="219" t="s">
        <v>104</v>
      </c>
      <c r="D18" s="219"/>
      <c r="E18" s="244">
        <v>15850</v>
      </c>
      <c r="F18" s="244">
        <v>18100</v>
      </c>
      <c r="G18" s="244">
        <v>20350</v>
      </c>
      <c r="H18" s="244">
        <v>22600</v>
      </c>
      <c r="I18" s="244">
        <v>24450</v>
      </c>
      <c r="J18" s="244">
        <v>26250</v>
      </c>
      <c r="K18" s="244">
        <v>28050</v>
      </c>
      <c r="L18" s="244">
        <v>29850</v>
      </c>
      <c r="M18" s="259">
        <v>26400</v>
      </c>
      <c r="N18" s="259">
        <v>30150</v>
      </c>
      <c r="O18" s="259">
        <v>33900</v>
      </c>
      <c r="P18" s="259">
        <v>37650</v>
      </c>
      <c r="Q18" s="259">
        <v>40700</v>
      </c>
      <c r="R18" s="259">
        <v>43700</v>
      </c>
      <c r="S18" s="259">
        <v>46700</v>
      </c>
      <c r="T18" s="259">
        <v>49700</v>
      </c>
      <c r="U18" s="281">
        <v>31680</v>
      </c>
      <c r="V18" s="281">
        <v>36180</v>
      </c>
      <c r="W18" s="281">
        <v>40680</v>
      </c>
      <c r="X18" s="281">
        <v>45180</v>
      </c>
      <c r="Y18" s="281">
        <v>48840</v>
      </c>
      <c r="Z18" s="281">
        <v>52440</v>
      </c>
      <c r="AA18" s="281">
        <v>56040</v>
      </c>
      <c r="AB18" s="281">
        <v>59640</v>
      </c>
      <c r="AC18" s="59">
        <v>42150</v>
      </c>
      <c r="AD18" s="59">
        <v>48200</v>
      </c>
      <c r="AE18" s="59">
        <v>54200</v>
      </c>
      <c r="AF18" s="59">
        <v>60200</v>
      </c>
      <c r="AG18" s="59">
        <v>65050</v>
      </c>
      <c r="AH18" s="59">
        <v>69850</v>
      </c>
      <c r="AI18" s="59">
        <v>74650</v>
      </c>
      <c r="AJ18" s="59">
        <v>79500</v>
      </c>
      <c r="AK18" s="95">
        <v>524</v>
      </c>
      <c r="AL18" s="95">
        <v>563</v>
      </c>
      <c r="AM18" s="95">
        <v>712</v>
      </c>
      <c r="AN18" s="95">
        <v>831</v>
      </c>
      <c r="AO18" s="95">
        <v>927</v>
      </c>
      <c r="AP18" s="95">
        <v>1023</v>
      </c>
      <c r="AQ18" s="95">
        <v>524</v>
      </c>
      <c r="AR18" s="95">
        <v>563</v>
      </c>
      <c r="AS18" s="95">
        <v>712</v>
      </c>
      <c r="AT18" s="95">
        <v>935</v>
      </c>
      <c r="AU18" s="95">
        <v>1071</v>
      </c>
      <c r="AV18" s="95">
        <v>1232</v>
      </c>
      <c r="AW18" s="168">
        <v>560</v>
      </c>
      <c r="AX18" s="168">
        <v>600</v>
      </c>
      <c r="AY18" s="168">
        <v>720</v>
      </c>
      <c r="AZ18" s="168">
        <v>831</v>
      </c>
      <c r="BA18" s="168">
        <v>927</v>
      </c>
      <c r="BB18" s="168">
        <v>1023</v>
      </c>
      <c r="BC18" s="168">
        <v>706</v>
      </c>
      <c r="BD18" s="168">
        <v>758</v>
      </c>
      <c r="BE18" s="168">
        <v>912</v>
      </c>
      <c r="BF18" s="168">
        <v>1045</v>
      </c>
      <c r="BG18" s="168">
        <v>1146</v>
      </c>
      <c r="BH18" s="168">
        <v>1247</v>
      </c>
    </row>
    <row r="19" spans="1:60">
      <c r="A19" s="165" t="s">
        <v>105</v>
      </c>
      <c r="B19" s="163" t="s">
        <v>1725</v>
      </c>
      <c r="C19" s="219" t="s">
        <v>105</v>
      </c>
      <c r="D19" s="219"/>
      <c r="E19" s="244">
        <v>14050</v>
      </c>
      <c r="F19" s="244">
        <v>16050</v>
      </c>
      <c r="G19" s="244">
        <v>18050</v>
      </c>
      <c r="H19" s="244">
        <v>20050</v>
      </c>
      <c r="I19" s="244">
        <v>21700</v>
      </c>
      <c r="J19" s="244">
        <v>23300</v>
      </c>
      <c r="K19" s="244">
        <v>24900</v>
      </c>
      <c r="L19" s="244">
        <v>26500</v>
      </c>
      <c r="M19" s="259">
        <v>23450</v>
      </c>
      <c r="N19" s="259">
        <v>26800</v>
      </c>
      <c r="O19" s="259">
        <v>30150</v>
      </c>
      <c r="P19" s="259">
        <v>33450</v>
      </c>
      <c r="Q19" s="259">
        <v>36150</v>
      </c>
      <c r="R19" s="259">
        <v>38850</v>
      </c>
      <c r="S19" s="259">
        <v>41500</v>
      </c>
      <c r="T19" s="259">
        <v>44200</v>
      </c>
      <c r="U19" s="281">
        <v>28140</v>
      </c>
      <c r="V19" s="281">
        <v>32160</v>
      </c>
      <c r="W19" s="281">
        <v>36180</v>
      </c>
      <c r="X19" s="281">
        <v>40140</v>
      </c>
      <c r="Y19" s="281">
        <v>43380</v>
      </c>
      <c r="Z19" s="281">
        <v>46620</v>
      </c>
      <c r="AA19" s="281">
        <v>49800</v>
      </c>
      <c r="AB19" s="281">
        <v>53040</v>
      </c>
      <c r="AC19" s="59">
        <v>37450</v>
      </c>
      <c r="AD19" s="59">
        <v>42800</v>
      </c>
      <c r="AE19" s="59">
        <v>48150</v>
      </c>
      <c r="AF19" s="59">
        <v>53500</v>
      </c>
      <c r="AG19" s="59">
        <v>57800</v>
      </c>
      <c r="AH19" s="59">
        <v>62100</v>
      </c>
      <c r="AI19" s="59">
        <v>66350</v>
      </c>
      <c r="AJ19" s="59">
        <v>70650</v>
      </c>
      <c r="AK19" s="95">
        <v>450</v>
      </c>
      <c r="AL19" s="95">
        <v>481</v>
      </c>
      <c r="AM19" s="95">
        <v>577</v>
      </c>
      <c r="AN19" s="95">
        <v>667</v>
      </c>
      <c r="AO19" s="95">
        <v>745</v>
      </c>
      <c r="AP19" s="95">
        <v>821</v>
      </c>
      <c r="AQ19" s="95">
        <v>524</v>
      </c>
      <c r="AR19" s="95">
        <v>525</v>
      </c>
      <c r="AS19" s="95">
        <v>634</v>
      </c>
      <c r="AT19" s="95">
        <v>818</v>
      </c>
      <c r="AU19" s="95">
        <v>844</v>
      </c>
      <c r="AV19" s="95">
        <v>971</v>
      </c>
      <c r="AW19" s="168">
        <v>450</v>
      </c>
      <c r="AX19" s="168">
        <v>481</v>
      </c>
      <c r="AY19" s="168">
        <v>577</v>
      </c>
      <c r="AZ19" s="168">
        <v>667</v>
      </c>
      <c r="BA19" s="168">
        <v>745</v>
      </c>
      <c r="BB19" s="168">
        <v>821</v>
      </c>
      <c r="BC19" s="168">
        <v>564</v>
      </c>
      <c r="BD19" s="168">
        <v>606</v>
      </c>
      <c r="BE19" s="168">
        <v>729</v>
      </c>
      <c r="BF19" s="168">
        <v>834</v>
      </c>
      <c r="BG19" s="168">
        <v>910</v>
      </c>
      <c r="BH19" s="168">
        <v>986</v>
      </c>
    </row>
    <row r="20" spans="1:60">
      <c r="A20" s="165" t="s">
        <v>106</v>
      </c>
      <c r="B20" s="163" t="s">
        <v>1727</v>
      </c>
      <c r="C20" s="219" t="s">
        <v>106</v>
      </c>
      <c r="D20" s="219"/>
      <c r="E20" s="244">
        <v>11900</v>
      </c>
      <c r="F20" s="244">
        <v>13600</v>
      </c>
      <c r="G20" s="244">
        <v>15300</v>
      </c>
      <c r="H20" s="244">
        <v>17000</v>
      </c>
      <c r="I20" s="244">
        <v>18400</v>
      </c>
      <c r="J20" s="244">
        <v>19750</v>
      </c>
      <c r="K20" s="244">
        <v>21100</v>
      </c>
      <c r="L20" s="244">
        <v>22450</v>
      </c>
      <c r="M20" s="259">
        <v>19850</v>
      </c>
      <c r="N20" s="259">
        <v>22650</v>
      </c>
      <c r="O20" s="259">
        <v>25500</v>
      </c>
      <c r="P20" s="259">
        <v>28300</v>
      </c>
      <c r="Q20" s="259">
        <v>30600</v>
      </c>
      <c r="R20" s="259">
        <v>32850</v>
      </c>
      <c r="S20" s="259">
        <v>35100</v>
      </c>
      <c r="T20" s="259">
        <v>37400</v>
      </c>
      <c r="U20" s="281">
        <v>23820</v>
      </c>
      <c r="V20" s="281">
        <v>27180</v>
      </c>
      <c r="W20" s="281">
        <v>30600</v>
      </c>
      <c r="X20" s="281">
        <v>33960</v>
      </c>
      <c r="Y20" s="281">
        <v>36720</v>
      </c>
      <c r="Z20" s="281">
        <v>39420</v>
      </c>
      <c r="AA20" s="281">
        <v>42120</v>
      </c>
      <c r="AB20" s="281">
        <v>44880</v>
      </c>
      <c r="AC20" s="59">
        <v>31750</v>
      </c>
      <c r="AD20" s="59">
        <v>36250</v>
      </c>
      <c r="AE20" s="59">
        <v>40800</v>
      </c>
      <c r="AF20" s="59">
        <v>45300</v>
      </c>
      <c r="AG20" s="59">
        <v>48950</v>
      </c>
      <c r="AH20" s="59">
        <v>52550</v>
      </c>
      <c r="AI20" s="59">
        <v>56200</v>
      </c>
      <c r="AJ20" s="59">
        <v>59800</v>
      </c>
      <c r="AK20" s="95">
        <v>470</v>
      </c>
      <c r="AL20" s="95">
        <v>503</v>
      </c>
      <c r="AM20" s="95">
        <v>603</v>
      </c>
      <c r="AN20" s="95">
        <v>696</v>
      </c>
      <c r="AO20" s="95">
        <v>777</v>
      </c>
      <c r="AP20" s="95">
        <v>858</v>
      </c>
      <c r="AQ20" s="95">
        <v>508</v>
      </c>
      <c r="AR20" s="95">
        <v>509</v>
      </c>
      <c r="AS20" s="95">
        <v>612</v>
      </c>
      <c r="AT20" s="95">
        <v>744</v>
      </c>
      <c r="AU20" s="95">
        <v>891</v>
      </c>
      <c r="AV20" s="95">
        <v>1025</v>
      </c>
      <c r="AW20" s="168">
        <v>470</v>
      </c>
      <c r="AX20" s="168">
        <v>503</v>
      </c>
      <c r="AY20" s="168">
        <v>603</v>
      </c>
      <c r="AZ20" s="168">
        <v>696</v>
      </c>
      <c r="BA20" s="168">
        <v>777</v>
      </c>
      <c r="BB20" s="168">
        <v>858</v>
      </c>
      <c r="BC20" s="168">
        <v>590</v>
      </c>
      <c r="BD20" s="168">
        <v>634</v>
      </c>
      <c r="BE20" s="168">
        <v>763</v>
      </c>
      <c r="BF20" s="168">
        <v>872</v>
      </c>
      <c r="BG20" s="168">
        <v>954</v>
      </c>
      <c r="BH20" s="168">
        <v>1034</v>
      </c>
    </row>
    <row r="21" spans="1:60">
      <c r="A21" s="165" t="s">
        <v>84</v>
      </c>
      <c r="B21" s="163" t="s">
        <v>344</v>
      </c>
      <c r="C21" s="220" t="s">
        <v>84</v>
      </c>
      <c r="D21" s="220"/>
      <c r="E21" s="244">
        <v>11400</v>
      </c>
      <c r="F21" s="244">
        <v>13000</v>
      </c>
      <c r="G21" s="244">
        <v>14650</v>
      </c>
      <c r="H21" s="244">
        <v>16250</v>
      </c>
      <c r="I21" s="244">
        <v>17550</v>
      </c>
      <c r="J21" s="244">
        <v>18850</v>
      </c>
      <c r="K21" s="244">
        <v>20150</v>
      </c>
      <c r="L21" s="244">
        <v>21450</v>
      </c>
      <c r="M21" s="259">
        <v>19000</v>
      </c>
      <c r="N21" s="259">
        <v>21700</v>
      </c>
      <c r="O21" s="259">
        <v>24400</v>
      </c>
      <c r="P21" s="259">
        <v>27100</v>
      </c>
      <c r="Q21" s="259">
        <v>29300</v>
      </c>
      <c r="R21" s="259">
        <v>31450</v>
      </c>
      <c r="S21" s="259">
        <v>33650</v>
      </c>
      <c r="T21" s="259">
        <v>35800</v>
      </c>
      <c r="U21" s="281">
        <v>22800</v>
      </c>
      <c r="V21" s="281">
        <v>26040</v>
      </c>
      <c r="W21" s="281">
        <v>29280</v>
      </c>
      <c r="X21" s="281">
        <v>32520</v>
      </c>
      <c r="Y21" s="281">
        <v>35160</v>
      </c>
      <c r="Z21" s="281">
        <v>37740</v>
      </c>
      <c r="AA21" s="281">
        <v>40380</v>
      </c>
      <c r="AB21" s="281">
        <v>42960</v>
      </c>
      <c r="AC21" s="59">
        <v>30350</v>
      </c>
      <c r="AD21" s="59">
        <v>34700</v>
      </c>
      <c r="AE21" s="59">
        <v>39050</v>
      </c>
      <c r="AF21" s="59">
        <v>43350</v>
      </c>
      <c r="AG21" s="59">
        <v>46850</v>
      </c>
      <c r="AH21" s="59">
        <v>50300</v>
      </c>
      <c r="AI21" s="59">
        <v>53800</v>
      </c>
      <c r="AJ21" s="59">
        <v>57250</v>
      </c>
      <c r="AK21" s="95">
        <v>455</v>
      </c>
      <c r="AL21" s="95">
        <v>487</v>
      </c>
      <c r="AM21" s="95">
        <v>585</v>
      </c>
      <c r="AN21" s="95">
        <v>675</v>
      </c>
      <c r="AO21" s="95">
        <v>753</v>
      </c>
      <c r="AP21" s="95">
        <v>831</v>
      </c>
      <c r="AQ21" s="95">
        <v>510</v>
      </c>
      <c r="AR21" s="95">
        <v>515</v>
      </c>
      <c r="AS21" s="95">
        <v>634</v>
      </c>
      <c r="AT21" s="95">
        <v>773</v>
      </c>
      <c r="AU21" s="95">
        <v>841</v>
      </c>
      <c r="AV21" s="95">
        <v>967</v>
      </c>
      <c r="AW21" s="168">
        <v>455</v>
      </c>
      <c r="AX21" s="168">
        <v>487</v>
      </c>
      <c r="AY21" s="168">
        <v>585</v>
      </c>
      <c r="AZ21" s="168">
        <v>675</v>
      </c>
      <c r="BA21" s="168">
        <v>753</v>
      </c>
      <c r="BB21" s="168">
        <v>831</v>
      </c>
      <c r="BC21" s="168">
        <v>571</v>
      </c>
      <c r="BD21" s="168">
        <v>613</v>
      </c>
      <c r="BE21" s="168">
        <v>738</v>
      </c>
      <c r="BF21" s="168">
        <v>844</v>
      </c>
      <c r="BG21" s="168">
        <v>921</v>
      </c>
      <c r="BH21" s="168">
        <v>998</v>
      </c>
    </row>
    <row r="22" spans="1:60">
      <c r="A22" s="165" t="s">
        <v>107</v>
      </c>
      <c r="B22" s="163" t="s">
        <v>347</v>
      </c>
      <c r="C22" s="220" t="s">
        <v>107</v>
      </c>
      <c r="D22" s="220"/>
      <c r="E22" s="244">
        <v>18000</v>
      </c>
      <c r="F22" s="244">
        <v>20600</v>
      </c>
      <c r="G22" s="244">
        <v>23150</v>
      </c>
      <c r="H22" s="244">
        <v>25700</v>
      </c>
      <c r="I22" s="244">
        <v>27800</v>
      </c>
      <c r="J22" s="244">
        <v>29850</v>
      </c>
      <c r="K22" s="244">
        <v>31900</v>
      </c>
      <c r="L22" s="244">
        <v>33950</v>
      </c>
      <c r="M22" s="259">
        <v>30000</v>
      </c>
      <c r="N22" s="259">
        <v>34250</v>
      </c>
      <c r="O22" s="259">
        <v>38550</v>
      </c>
      <c r="P22" s="259">
        <v>42800</v>
      </c>
      <c r="Q22" s="259">
        <v>46250</v>
      </c>
      <c r="R22" s="259">
        <v>49650</v>
      </c>
      <c r="S22" s="259">
        <v>53100</v>
      </c>
      <c r="T22" s="259">
        <v>56500</v>
      </c>
      <c r="U22" s="281">
        <v>36000</v>
      </c>
      <c r="V22" s="281">
        <v>41100</v>
      </c>
      <c r="W22" s="281">
        <v>46260</v>
      </c>
      <c r="X22" s="281">
        <v>51360</v>
      </c>
      <c r="Y22" s="281">
        <v>55500</v>
      </c>
      <c r="Z22" s="281">
        <v>59580</v>
      </c>
      <c r="AA22" s="281">
        <v>63720</v>
      </c>
      <c r="AB22" s="281">
        <v>67800</v>
      </c>
      <c r="AC22" s="59">
        <v>47600</v>
      </c>
      <c r="AD22" s="59">
        <v>54400</v>
      </c>
      <c r="AE22" s="59">
        <v>61200</v>
      </c>
      <c r="AF22" s="59">
        <v>68000</v>
      </c>
      <c r="AG22" s="59">
        <v>73450</v>
      </c>
      <c r="AH22" s="59">
        <v>78900</v>
      </c>
      <c r="AI22" s="59">
        <v>84350</v>
      </c>
      <c r="AJ22" s="59">
        <v>89800</v>
      </c>
      <c r="AK22" s="95">
        <v>614</v>
      </c>
      <c r="AL22" s="95">
        <v>684</v>
      </c>
      <c r="AM22" s="95">
        <v>786</v>
      </c>
      <c r="AN22" s="95">
        <v>1010</v>
      </c>
      <c r="AO22" s="95">
        <v>1127</v>
      </c>
      <c r="AP22" s="95">
        <v>1243</v>
      </c>
      <c r="AQ22" s="95">
        <v>614</v>
      </c>
      <c r="AR22" s="95">
        <v>684</v>
      </c>
      <c r="AS22" s="95">
        <v>786</v>
      </c>
      <c r="AT22" s="95">
        <v>1084</v>
      </c>
      <c r="AU22" s="95">
        <v>1164</v>
      </c>
      <c r="AV22" s="95">
        <v>1339</v>
      </c>
      <c r="AW22" s="168">
        <v>680</v>
      </c>
      <c r="AX22" s="168">
        <v>728</v>
      </c>
      <c r="AY22" s="168">
        <v>875</v>
      </c>
      <c r="AZ22" s="168">
        <v>1010</v>
      </c>
      <c r="BA22" s="168">
        <v>1127</v>
      </c>
      <c r="BB22" s="168">
        <v>1243</v>
      </c>
      <c r="BC22" s="168">
        <v>864</v>
      </c>
      <c r="BD22" s="168">
        <v>927</v>
      </c>
      <c r="BE22" s="168">
        <v>1114</v>
      </c>
      <c r="BF22" s="168">
        <v>1279</v>
      </c>
      <c r="BG22" s="168">
        <v>1408</v>
      </c>
      <c r="BH22" s="168">
        <v>1535</v>
      </c>
    </row>
    <row r="23" spans="1:60">
      <c r="A23" s="165" t="s">
        <v>34</v>
      </c>
      <c r="B23" s="163" t="s">
        <v>350</v>
      </c>
      <c r="C23" s="220" t="s">
        <v>34</v>
      </c>
      <c r="D23" s="220"/>
      <c r="E23" s="244">
        <v>12700</v>
      </c>
      <c r="F23" s="244">
        <v>14500</v>
      </c>
      <c r="G23" s="244">
        <v>16300</v>
      </c>
      <c r="H23" s="244">
        <v>18100</v>
      </c>
      <c r="I23" s="244">
        <v>19550</v>
      </c>
      <c r="J23" s="244">
        <v>21000</v>
      </c>
      <c r="K23" s="244">
        <v>22450</v>
      </c>
      <c r="L23" s="244">
        <v>23900</v>
      </c>
      <c r="M23" s="259">
        <v>21150</v>
      </c>
      <c r="N23" s="259">
        <v>24200</v>
      </c>
      <c r="O23" s="259">
        <v>27200</v>
      </c>
      <c r="P23" s="259">
        <v>30200</v>
      </c>
      <c r="Q23" s="259">
        <v>32650</v>
      </c>
      <c r="R23" s="259">
        <v>35050</v>
      </c>
      <c r="S23" s="259">
        <v>37450</v>
      </c>
      <c r="T23" s="259">
        <v>39900</v>
      </c>
      <c r="U23" s="281">
        <v>25380</v>
      </c>
      <c r="V23" s="281">
        <v>29040</v>
      </c>
      <c r="W23" s="281">
        <v>32640</v>
      </c>
      <c r="X23" s="281">
        <v>36240</v>
      </c>
      <c r="Y23" s="281">
        <v>39180</v>
      </c>
      <c r="Z23" s="281">
        <v>42060</v>
      </c>
      <c r="AA23" s="281">
        <v>44940</v>
      </c>
      <c r="AB23" s="281">
        <v>47880</v>
      </c>
      <c r="AC23" s="59">
        <v>33850</v>
      </c>
      <c r="AD23" s="59">
        <v>38650</v>
      </c>
      <c r="AE23" s="59">
        <v>43500</v>
      </c>
      <c r="AF23" s="59">
        <v>48300</v>
      </c>
      <c r="AG23" s="59">
        <v>52200</v>
      </c>
      <c r="AH23" s="59">
        <v>56050</v>
      </c>
      <c r="AI23" s="59">
        <v>59900</v>
      </c>
      <c r="AJ23" s="59">
        <v>63800</v>
      </c>
      <c r="AK23" s="95">
        <v>510</v>
      </c>
      <c r="AL23" s="95">
        <v>546</v>
      </c>
      <c r="AM23" s="95">
        <v>655</v>
      </c>
      <c r="AN23" s="95">
        <v>756</v>
      </c>
      <c r="AO23" s="95">
        <v>845</v>
      </c>
      <c r="AP23" s="95">
        <v>931</v>
      </c>
      <c r="AQ23" s="95">
        <v>610</v>
      </c>
      <c r="AR23" s="95">
        <v>680</v>
      </c>
      <c r="AS23" s="95">
        <v>818</v>
      </c>
      <c r="AT23" s="95">
        <v>941</v>
      </c>
      <c r="AU23" s="95">
        <v>1025</v>
      </c>
      <c r="AV23" s="95">
        <v>1116</v>
      </c>
      <c r="AW23" s="168">
        <v>510</v>
      </c>
      <c r="AX23" s="168">
        <v>546</v>
      </c>
      <c r="AY23" s="168">
        <v>655</v>
      </c>
      <c r="AZ23" s="168">
        <v>756</v>
      </c>
      <c r="BA23" s="168">
        <v>845</v>
      </c>
      <c r="BB23" s="168">
        <v>931</v>
      </c>
      <c r="BC23" s="168">
        <v>643</v>
      </c>
      <c r="BD23" s="168">
        <v>690</v>
      </c>
      <c r="BE23" s="168">
        <v>831</v>
      </c>
      <c r="BF23" s="168">
        <v>950</v>
      </c>
      <c r="BG23" s="168">
        <v>1041</v>
      </c>
      <c r="BH23" s="168">
        <v>1130</v>
      </c>
    </row>
    <row r="24" spans="1:60">
      <c r="A24" s="165" t="s">
        <v>108</v>
      </c>
      <c r="B24" s="163" t="s">
        <v>1729</v>
      </c>
      <c r="C24" s="219" t="s">
        <v>108</v>
      </c>
      <c r="D24" s="219"/>
      <c r="E24" s="244">
        <v>11650</v>
      </c>
      <c r="F24" s="244">
        <v>13300</v>
      </c>
      <c r="G24" s="244">
        <v>14950</v>
      </c>
      <c r="H24" s="244">
        <v>16600</v>
      </c>
      <c r="I24" s="244">
        <v>17950</v>
      </c>
      <c r="J24" s="244">
        <v>19300</v>
      </c>
      <c r="K24" s="244">
        <v>20600</v>
      </c>
      <c r="L24" s="244">
        <v>21950</v>
      </c>
      <c r="M24" s="259">
        <v>19400</v>
      </c>
      <c r="N24" s="259">
        <v>22150</v>
      </c>
      <c r="O24" s="259">
        <v>24900</v>
      </c>
      <c r="P24" s="259">
        <v>27650</v>
      </c>
      <c r="Q24" s="259">
        <v>29900</v>
      </c>
      <c r="R24" s="259">
        <v>32100</v>
      </c>
      <c r="S24" s="259">
        <v>34300</v>
      </c>
      <c r="T24" s="259">
        <v>36500</v>
      </c>
      <c r="U24" s="281">
        <v>23280</v>
      </c>
      <c r="V24" s="281">
        <v>26580</v>
      </c>
      <c r="W24" s="281">
        <v>29880</v>
      </c>
      <c r="X24" s="281">
        <v>33180</v>
      </c>
      <c r="Y24" s="281">
        <v>35880</v>
      </c>
      <c r="Z24" s="281">
        <v>38520</v>
      </c>
      <c r="AA24" s="281">
        <v>41160</v>
      </c>
      <c r="AB24" s="281">
        <v>43800</v>
      </c>
      <c r="AC24" s="59">
        <v>31000</v>
      </c>
      <c r="AD24" s="59">
        <v>35400</v>
      </c>
      <c r="AE24" s="59">
        <v>39850</v>
      </c>
      <c r="AF24" s="59">
        <v>44250</v>
      </c>
      <c r="AG24" s="59">
        <v>47800</v>
      </c>
      <c r="AH24" s="59">
        <v>51350</v>
      </c>
      <c r="AI24" s="59">
        <v>54900</v>
      </c>
      <c r="AJ24" s="59">
        <v>58450</v>
      </c>
      <c r="AK24" s="95">
        <v>448</v>
      </c>
      <c r="AL24" s="95">
        <v>480</v>
      </c>
      <c r="AM24" s="95">
        <v>576</v>
      </c>
      <c r="AN24" s="95">
        <v>665</v>
      </c>
      <c r="AO24" s="95">
        <v>742</v>
      </c>
      <c r="AP24" s="95">
        <v>819</v>
      </c>
      <c r="AQ24" s="95">
        <v>563</v>
      </c>
      <c r="AR24" s="95">
        <v>604</v>
      </c>
      <c r="AS24" s="95">
        <v>727</v>
      </c>
      <c r="AT24" s="95">
        <v>831</v>
      </c>
      <c r="AU24" s="95">
        <v>908</v>
      </c>
      <c r="AV24" s="95">
        <v>982</v>
      </c>
      <c r="AW24" s="168">
        <v>448</v>
      </c>
      <c r="AX24" s="168">
        <v>480</v>
      </c>
      <c r="AY24" s="168">
        <v>576</v>
      </c>
      <c r="AZ24" s="168">
        <v>665</v>
      </c>
      <c r="BA24" s="168">
        <v>742</v>
      </c>
      <c r="BB24" s="168">
        <v>819</v>
      </c>
      <c r="BC24" s="168">
        <v>563</v>
      </c>
      <c r="BD24" s="168">
        <v>604</v>
      </c>
      <c r="BE24" s="168">
        <v>727</v>
      </c>
      <c r="BF24" s="168">
        <v>831</v>
      </c>
      <c r="BG24" s="168">
        <v>908</v>
      </c>
      <c r="BH24" s="168">
        <v>982</v>
      </c>
    </row>
    <row r="25" spans="1:60">
      <c r="A25" s="165" t="s">
        <v>109</v>
      </c>
      <c r="B25" s="163" t="s">
        <v>1731</v>
      </c>
      <c r="C25" s="219" t="s">
        <v>109</v>
      </c>
      <c r="D25" s="219"/>
      <c r="E25" s="244">
        <v>11400</v>
      </c>
      <c r="F25" s="244">
        <v>13000</v>
      </c>
      <c r="G25" s="244">
        <v>14650</v>
      </c>
      <c r="H25" s="244">
        <v>16250</v>
      </c>
      <c r="I25" s="244">
        <v>17550</v>
      </c>
      <c r="J25" s="244">
        <v>18850</v>
      </c>
      <c r="K25" s="244">
        <v>20150</v>
      </c>
      <c r="L25" s="244">
        <v>21450</v>
      </c>
      <c r="M25" s="259">
        <v>19000</v>
      </c>
      <c r="N25" s="259">
        <v>21700</v>
      </c>
      <c r="O25" s="259">
        <v>24400</v>
      </c>
      <c r="P25" s="259">
        <v>27100</v>
      </c>
      <c r="Q25" s="259">
        <v>29300</v>
      </c>
      <c r="R25" s="259">
        <v>31450</v>
      </c>
      <c r="S25" s="259">
        <v>33650</v>
      </c>
      <c r="T25" s="259">
        <v>35800</v>
      </c>
      <c r="U25" s="281">
        <v>22800</v>
      </c>
      <c r="V25" s="281">
        <v>26040</v>
      </c>
      <c r="W25" s="281">
        <v>29280</v>
      </c>
      <c r="X25" s="281">
        <v>32520</v>
      </c>
      <c r="Y25" s="281">
        <v>35160</v>
      </c>
      <c r="Z25" s="281">
        <v>37740</v>
      </c>
      <c r="AA25" s="281">
        <v>40380</v>
      </c>
      <c r="AB25" s="281">
        <v>42960</v>
      </c>
      <c r="AC25" s="59">
        <v>30350</v>
      </c>
      <c r="AD25" s="59">
        <v>34700</v>
      </c>
      <c r="AE25" s="59">
        <v>39050</v>
      </c>
      <c r="AF25" s="59">
        <v>43350</v>
      </c>
      <c r="AG25" s="59">
        <v>46850</v>
      </c>
      <c r="AH25" s="59">
        <v>50300</v>
      </c>
      <c r="AI25" s="59">
        <v>53800</v>
      </c>
      <c r="AJ25" s="59">
        <v>57250</v>
      </c>
      <c r="AK25" s="95">
        <v>432</v>
      </c>
      <c r="AL25" s="95">
        <v>463</v>
      </c>
      <c r="AM25" s="95">
        <v>555</v>
      </c>
      <c r="AN25" s="95">
        <v>641</v>
      </c>
      <c r="AO25" s="95">
        <v>715</v>
      </c>
      <c r="AP25" s="95">
        <v>789</v>
      </c>
      <c r="AQ25" s="95">
        <v>484</v>
      </c>
      <c r="AR25" s="95">
        <v>487</v>
      </c>
      <c r="AS25" s="95">
        <v>595</v>
      </c>
      <c r="AT25" s="95">
        <v>788</v>
      </c>
      <c r="AU25" s="95">
        <v>818</v>
      </c>
      <c r="AV25" s="95">
        <v>930</v>
      </c>
      <c r="AW25" s="168">
        <v>432</v>
      </c>
      <c r="AX25" s="168">
        <v>463</v>
      </c>
      <c r="AY25" s="168">
        <v>555</v>
      </c>
      <c r="AZ25" s="168">
        <v>641</v>
      </c>
      <c r="BA25" s="168">
        <v>715</v>
      </c>
      <c r="BB25" s="168">
        <v>789</v>
      </c>
      <c r="BC25" s="168">
        <v>541</v>
      </c>
      <c r="BD25" s="168">
        <v>581</v>
      </c>
      <c r="BE25" s="168">
        <v>699</v>
      </c>
      <c r="BF25" s="168">
        <v>800</v>
      </c>
      <c r="BG25" s="168">
        <v>873</v>
      </c>
      <c r="BH25" s="168">
        <v>944</v>
      </c>
    </row>
    <row r="26" spans="1:60">
      <c r="A26" s="165" t="s">
        <v>110</v>
      </c>
      <c r="B26" s="163" t="s">
        <v>1733</v>
      </c>
      <c r="C26" s="219" t="s">
        <v>110</v>
      </c>
      <c r="D26" s="219"/>
      <c r="E26" s="244">
        <v>11400</v>
      </c>
      <c r="F26" s="244">
        <v>13000</v>
      </c>
      <c r="G26" s="244">
        <v>14650</v>
      </c>
      <c r="H26" s="244">
        <v>16250</v>
      </c>
      <c r="I26" s="244">
        <v>17550</v>
      </c>
      <c r="J26" s="244">
        <v>18850</v>
      </c>
      <c r="K26" s="244">
        <v>20150</v>
      </c>
      <c r="L26" s="244">
        <v>21450</v>
      </c>
      <c r="M26" s="259">
        <v>19000</v>
      </c>
      <c r="N26" s="259">
        <v>21700</v>
      </c>
      <c r="O26" s="259">
        <v>24400</v>
      </c>
      <c r="P26" s="259">
        <v>27100</v>
      </c>
      <c r="Q26" s="259">
        <v>29300</v>
      </c>
      <c r="R26" s="259">
        <v>31450</v>
      </c>
      <c r="S26" s="259">
        <v>33650</v>
      </c>
      <c r="T26" s="259">
        <v>35800</v>
      </c>
      <c r="U26" s="281">
        <v>22800</v>
      </c>
      <c r="V26" s="281">
        <v>26040</v>
      </c>
      <c r="W26" s="281">
        <v>29280</v>
      </c>
      <c r="X26" s="281">
        <v>32520</v>
      </c>
      <c r="Y26" s="281">
        <v>35160</v>
      </c>
      <c r="Z26" s="281">
        <v>37740</v>
      </c>
      <c r="AA26" s="281">
        <v>40380</v>
      </c>
      <c r="AB26" s="281">
        <v>42960</v>
      </c>
      <c r="AC26" s="59">
        <v>30350</v>
      </c>
      <c r="AD26" s="59">
        <v>34700</v>
      </c>
      <c r="AE26" s="59">
        <v>39050</v>
      </c>
      <c r="AF26" s="59">
        <v>43350</v>
      </c>
      <c r="AG26" s="59">
        <v>46850</v>
      </c>
      <c r="AH26" s="59">
        <v>50300</v>
      </c>
      <c r="AI26" s="59">
        <v>53800</v>
      </c>
      <c r="AJ26" s="59">
        <v>57250</v>
      </c>
      <c r="AK26" s="95">
        <v>432</v>
      </c>
      <c r="AL26" s="95">
        <v>463</v>
      </c>
      <c r="AM26" s="95">
        <v>555</v>
      </c>
      <c r="AN26" s="95">
        <v>641</v>
      </c>
      <c r="AO26" s="95">
        <v>715</v>
      </c>
      <c r="AP26" s="95">
        <v>789</v>
      </c>
      <c r="AQ26" s="95">
        <v>494</v>
      </c>
      <c r="AR26" s="95">
        <v>531</v>
      </c>
      <c r="AS26" s="95">
        <v>595</v>
      </c>
      <c r="AT26" s="95">
        <v>800</v>
      </c>
      <c r="AU26" s="95">
        <v>873</v>
      </c>
      <c r="AV26" s="95">
        <v>944</v>
      </c>
      <c r="AW26" s="168">
        <v>432</v>
      </c>
      <c r="AX26" s="168">
        <v>463</v>
      </c>
      <c r="AY26" s="168">
        <v>555</v>
      </c>
      <c r="AZ26" s="168">
        <v>641</v>
      </c>
      <c r="BA26" s="168">
        <v>715</v>
      </c>
      <c r="BB26" s="168">
        <v>789</v>
      </c>
      <c r="BC26" s="168">
        <v>541</v>
      </c>
      <c r="BD26" s="168">
        <v>581</v>
      </c>
      <c r="BE26" s="168">
        <v>699</v>
      </c>
      <c r="BF26" s="168">
        <v>800</v>
      </c>
      <c r="BG26" s="168">
        <v>873</v>
      </c>
      <c r="BH26" s="168">
        <v>944</v>
      </c>
    </row>
    <row r="27" spans="1:60">
      <c r="A27" s="165" t="s">
        <v>111</v>
      </c>
      <c r="B27" s="163" t="s">
        <v>1735</v>
      </c>
      <c r="C27" s="219" t="s">
        <v>111</v>
      </c>
      <c r="D27" s="219"/>
      <c r="E27" s="244">
        <v>11400</v>
      </c>
      <c r="F27" s="244">
        <v>13000</v>
      </c>
      <c r="G27" s="244">
        <v>14650</v>
      </c>
      <c r="H27" s="244">
        <v>16250</v>
      </c>
      <c r="I27" s="244">
        <v>17550</v>
      </c>
      <c r="J27" s="244">
        <v>18850</v>
      </c>
      <c r="K27" s="244">
        <v>20150</v>
      </c>
      <c r="L27" s="244">
        <v>21450</v>
      </c>
      <c r="M27" s="259">
        <v>19000</v>
      </c>
      <c r="N27" s="259">
        <v>21700</v>
      </c>
      <c r="O27" s="259">
        <v>24400</v>
      </c>
      <c r="P27" s="259">
        <v>27100</v>
      </c>
      <c r="Q27" s="259">
        <v>29300</v>
      </c>
      <c r="R27" s="259">
        <v>31450</v>
      </c>
      <c r="S27" s="259">
        <v>33650</v>
      </c>
      <c r="T27" s="259">
        <v>35800</v>
      </c>
      <c r="U27" s="281">
        <v>22800</v>
      </c>
      <c r="V27" s="281">
        <v>26040</v>
      </c>
      <c r="W27" s="281">
        <v>29280</v>
      </c>
      <c r="X27" s="281">
        <v>32520</v>
      </c>
      <c r="Y27" s="281">
        <v>35160</v>
      </c>
      <c r="Z27" s="281">
        <v>37740</v>
      </c>
      <c r="AA27" s="281">
        <v>40380</v>
      </c>
      <c r="AB27" s="281">
        <v>42960</v>
      </c>
      <c r="AC27" s="59">
        <v>30350</v>
      </c>
      <c r="AD27" s="59">
        <v>34700</v>
      </c>
      <c r="AE27" s="59">
        <v>39050</v>
      </c>
      <c r="AF27" s="59">
        <v>43350</v>
      </c>
      <c r="AG27" s="59">
        <v>46850</v>
      </c>
      <c r="AH27" s="59">
        <v>50300</v>
      </c>
      <c r="AI27" s="59">
        <v>53800</v>
      </c>
      <c r="AJ27" s="59">
        <v>57250</v>
      </c>
      <c r="AK27" s="95">
        <v>458</v>
      </c>
      <c r="AL27" s="95">
        <v>491</v>
      </c>
      <c r="AM27" s="95">
        <v>588</v>
      </c>
      <c r="AN27" s="95">
        <v>680</v>
      </c>
      <c r="AO27" s="95">
        <v>758</v>
      </c>
      <c r="AP27" s="95">
        <v>837</v>
      </c>
      <c r="AQ27" s="95">
        <v>493</v>
      </c>
      <c r="AR27" s="95">
        <v>536</v>
      </c>
      <c r="AS27" s="95">
        <v>676</v>
      </c>
      <c r="AT27" s="95">
        <v>850</v>
      </c>
      <c r="AU27" s="95">
        <v>929</v>
      </c>
      <c r="AV27" s="95">
        <v>1007</v>
      </c>
      <c r="AW27" s="168">
        <v>458</v>
      </c>
      <c r="AX27" s="168">
        <v>491</v>
      </c>
      <c r="AY27" s="168">
        <v>588</v>
      </c>
      <c r="AZ27" s="168">
        <v>680</v>
      </c>
      <c r="BA27" s="168">
        <v>758</v>
      </c>
      <c r="BB27" s="168">
        <v>837</v>
      </c>
      <c r="BC27" s="168">
        <v>575</v>
      </c>
      <c r="BD27" s="168">
        <v>618</v>
      </c>
      <c r="BE27" s="168">
        <v>743</v>
      </c>
      <c r="BF27" s="168">
        <v>850</v>
      </c>
      <c r="BG27" s="168">
        <v>929</v>
      </c>
      <c r="BH27" s="168">
        <v>1007</v>
      </c>
    </row>
    <row r="28" spans="1:60">
      <c r="A28" s="165" t="s">
        <v>35</v>
      </c>
      <c r="B28" s="163" t="s">
        <v>364</v>
      </c>
      <c r="C28" s="220" t="s">
        <v>35</v>
      </c>
      <c r="D28" s="220"/>
      <c r="E28" s="244">
        <v>12700</v>
      </c>
      <c r="F28" s="244">
        <v>14500</v>
      </c>
      <c r="G28" s="244">
        <v>16300</v>
      </c>
      <c r="H28" s="244">
        <v>18100</v>
      </c>
      <c r="I28" s="244">
        <v>19550</v>
      </c>
      <c r="J28" s="244">
        <v>21000</v>
      </c>
      <c r="K28" s="244">
        <v>22450</v>
      </c>
      <c r="L28" s="244">
        <v>23900</v>
      </c>
      <c r="M28" s="259">
        <v>21150</v>
      </c>
      <c r="N28" s="259">
        <v>24200</v>
      </c>
      <c r="O28" s="259">
        <v>27200</v>
      </c>
      <c r="P28" s="259">
        <v>30200</v>
      </c>
      <c r="Q28" s="259">
        <v>32650</v>
      </c>
      <c r="R28" s="259">
        <v>35050</v>
      </c>
      <c r="S28" s="259">
        <v>37450</v>
      </c>
      <c r="T28" s="259">
        <v>39900</v>
      </c>
      <c r="U28" s="281">
        <v>25380</v>
      </c>
      <c r="V28" s="281">
        <v>29040</v>
      </c>
      <c r="W28" s="281">
        <v>32640</v>
      </c>
      <c r="X28" s="281">
        <v>36240</v>
      </c>
      <c r="Y28" s="281">
        <v>39180</v>
      </c>
      <c r="Z28" s="281">
        <v>42060</v>
      </c>
      <c r="AA28" s="281">
        <v>44940</v>
      </c>
      <c r="AB28" s="281">
        <v>47880</v>
      </c>
      <c r="AC28" s="59">
        <v>33850</v>
      </c>
      <c r="AD28" s="59">
        <v>38650</v>
      </c>
      <c r="AE28" s="59">
        <v>43500</v>
      </c>
      <c r="AF28" s="59">
        <v>48300</v>
      </c>
      <c r="AG28" s="59">
        <v>52200</v>
      </c>
      <c r="AH28" s="59">
        <v>56050</v>
      </c>
      <c r="AI28" s="59">
        <v>59900</v>
      </c>
      <c r="AJ28" s="59">
        <v>63800</v>
      </c>
      <c r="AK28" s="95">
        <v>510</v>
      </c>
      <c r="AL28" s="95">
        <v>546</v>
      </c>
      <c r="AM28" s="95">
        <v>655</v>
      </c>
      <c r="AN28" s="95">
        <v>756</v>
      </c>
      <c r="AO28" s="95">
        <v>845</v>
      </c>
      <c r="AP28" s="95">
        <v>931</v>
      </c>
      <c r="AQ28" s="95">
        <v>610</v>
      </c>
      <c r="AR28" s="95">
        <v>680</v>
      </c>
      <c r="AS28" s="95">
        <v>818</v>
      </c>
      <c r="AT28" s="95">
        <v>941</v>
      </c>
      <c r="AU28" s="95">
        <v>1025</v>
      </c>
      <c r="AV28" s="95">
        <v>1116</v>
      </c>
      <c r="AW28" s="168">
        <v>510</v>
      </c>
      <c r="AX28" s="168">
        <v>546</v>
      </c>
      <c r="AY28" s="168">
        <v>655</v>
      </c>
      <c r="AZ28" s="168">
        <v>756</v>
      </c>
      <c r="BA28" s="168">
        <v>845</v>
      </c>
      <c r="BB28" s="168">
        <v>931</v>
      </c>
      <c r="BC28" s="168">
        <v>643</v>
      </c>
      <c r="BD28" s="168">
        <v>690</v>
      </c>
      <c r="BE28" s="168">
        <v>831</v>
      </c>
      <c r="BF28" s="168">
        <v>950</v>
      </c>
      <c r="BG28" s="168">
        <v>1041</v>
      </c>
      <c r="BH28" s="168">
        <v>1130</v>
      </c>
    </row>
    <row r="29" spans="1:60">
      <c r="A29" s="165" t="s">
        <v>112</v>
      </c>
      <c r="B29" s="163" t="s">
        <v>1737</v>
      </c>
      <c r="C29" s="219" t="s">
        <v>112</v>
      </c>
      <c r="D29" s="219"/>
      <c r="E29" s="244">
        <v>13000</v>
      </c>
      <c r="F29" s="244">
        <v>14850</v>
      </c>
      <c r="G29" s="244">
        <v>16700</v>
      </c>
      <c r="H29" s="244">
        <v>18550</v>
      </c>
      <c r="I29" s="244">
        <v>20050</v>
      </c>
      <c r="J29" s="244">
        <v>21550</v>
      </c>
      <c r="K29" s="244">
        <v>23050</v>
      </c>
      <c r="L29" s="244">
        <v>24500</v>
      </c>
      <c r="M29" s="259">
        <v>21650</v>
      </c>
      <c r="N29" s="259">
        <v>24750</v>
      </c>
      <c r="O29" s="259">
        <v>27850</v>
      </c>
      <c r="P29" s="259">
        <v>30900</v>
      </c>
      <c r="Q29" s="259">
        <v>33400</v>
      </c>
      <c r="R29" s="259">
        <v>35850</v>
      </c>
      <c r="S29" s="259">
        <v>38350</v>
      </c>
      <c r="T29" s="259">
        <v>40800</v>
      </c>
      <c r="U29" s="281">
        <v>25980</v>
      </c>
      <c r="V29" s="281">
        <v>29700</v>
      </c>
      <c r="W29" s="281">
        <v>33420</v>
      </c>
      <c r="X29" s="281">
        <v>37080</v>
      </c>
      <c r="Y29" s="281">
        <v>40080</v>
      </c>
      <c r="Z29" s="281">
        <v>43020</v>
      </c>
      <c r="AA29" s="281">
        <v>46020</v>
      </c>
      <c r="AB29" s="281">
        <v>48960</v>
      </c>
      <c r="AC29" s="59">
        <v>34650</v>
      </c>
      <c r="AD29" s="59">
        <v>39600</v>
      </c>
      <c r="AE29" s="59">
        <v>44550</v>
      </c>
      <c r="AF29" s="59">
        <v>49450</v>
      </c>
      <c r="AG29" s="59">
        <v>53450</v>
      </c>
      <c r="AH29" s="59">
        <v>57400</v>
      </c>
      <c r="AI29" s="59">
        <v>61350</v>
      </c>
      <c r="AJ29" s="59">
        <v>65300</v>
      </c>
      <c r="AK29" s="95">
        <v>484</v>
      </c>
      <c r="AL29" s="95">
        <v>553</v>
      </c>
      <c r="AM29" s="95">
        <v>663</v>
      </c>
      <c r="AN29" s="95">
        <v>767</v>
      </c>
      <c r="AO29" s="95">
        <v>856</v>
      </c>
      <c r="AP29" s="95">
        <v>944</v>
      </c>
      <c r="AQ29" s="95">
        <v>484</v>
      </c>
      <c r="AR29" s="95">
        <v>567</v>
      </c>
      <c r="AS29" s="95">
        <v>745</v>
      </c>
      <c r="AT29" s="95">
        <v>937</v>
      </c>
      <c r="AU29" s="95">
        <v>964</v>
      </c>
      <c r="AV29" s="95">
        <v>1109</v>
      </c>
      <c r="AW29" s="168">
        <v>516</v>
      </c>
      <c r="AX29" s="168">
        <v>553</v>
      </c>
      <c r="AY29" s="168">
        <v>663</v>
      </c>
      <c r="AZ29" s="168">
        <v>767</v>
      </c>
      <c r="BA29" s="168">
        <v>856</v>
      </c>
      <c r="BB29" s="168">
        <v>944</v>
      </c>
      <c r="BC29" s="168">
        <v>651</v>
      </c>
      <c r="BD29" s="168">
        <v>699</v>
      </c>
      <c r="BE29" s="168">
        <v>842</v>
      </c>
      <c r="BF29" s="168">
        <v>964</v>
      </c>
      <c r="BG29" s="168">
        <v>1055</v>
      </c>
      <c r="BH29" s="168">
        <v>1146</v>
      </c>
    </row>
    <row r="30" spans="1:60">
      <c r="A30" s="165" t="s">
        <v>26</v>
      </c>
      <c r="B30" s="163" t="s">
        <v>369</v>
      </c>
      <c r="C30" s="220" t="s">
        <v>26</v>
      </c>
      <c r="D30" s="220"/>
      <c r="E30" s="244">
        <v>17100</v>
      </c>
      <c r="F30" s="244">
        <v>19550</v>
      </c>
      <c r="G30" s="244">
        <v>22000</v>
      </c>
      <c r="H30" s="244">
        <v>24400</v>
      </c>
      <c r="I30" s="244">
        <v>26400</v>
      </c>
      <c r="J30" s="244">
        <v>28350</v>
      </c>
      <c r="K30" s="244">
        <v>30300</v>
      </c>
      <c r="L30" s="244">
        <v>32250</v>
      </c>
      <c r="M30" s="259">
        <v>28500</v>
      </c>
      <c r="N30" s="259">
        <v>32600</v>
      </c>
      <c r="O30" s="259">
        <v>36650</v>
      </c>
      <c r="P30" s="259">
        <v>40700</v>
      </c>
      <c r="Q30" s="259">
        <v>44000</v>
      </c>
      <c r="R30" s="259">
        <v>47250</v>
      </c>
      <c r="S30" s="259">
        <v>50500</v>
      </c>
      <c r="T30" s="259">
        <v>53750</v>
      </c>
      <c r="U30" s="281">
        <v>34200</v>
      </c>
      <c r="V30" s="281">
        <v>39120</v>
      </c>
      <c r="W30" s="281">
        <v>43980</v>
      </c>
      <c r="X30" s="281">
        <v>48840</v>
      </c>
      <c r="Y30" s="281">
        <v>52800</v>
      </c>
      <c r="Z30" s="281">
        <v>56700</v>
      </c>
      <c r="AA30" s="281">
        <v>60600</v>
      </c>
      <c r="AB30" s="281">
        <v>64500</v>
      </c>
      <c r="AC30" s="59">
        <v>45600</v>
      </c>
      <c r="AD30" s="59">
        <v>52100</v>
      </c>
      <c r="AE30" s="59">
        <v>58600</v>
      </c>
      <c r="AF30" s="59">
        <v>65100</v>
      </c>
      <c r="AG30" s="59">
        <v>70350</v>
      </c>
      <c r="AH30" s="59">
        <v>75550</v>
      </c>
      <c r="AI30" s="59">
        <v>80750</v>
      </c>
      <c r="AJ30" s="59">
        <v>85950</v>
      </c>
      <c r="AK30" s="95">
        <v>665</v>
      </c>
      <c r="AL30" s="95">
        <v>712</v>
      </c>
      <c r="AM30" s="95">
        <v>855</v>
      </c>
      <c r="AN30" s="95">
        <v>986</v>
      </c>
      <c r="AO30" s="95">
        <v>1101</v>
      </c>
      <c r="AP30" s="95">
        <v>1215</v>
      </c>
      <c r="AQ30" s="95">
        <v>713</v>
      </c>
      <c r="AR30" s="95">
        <v>812</v>
      </c>
      <c r="AS30" s="95">
        <v>989</v>
      </c>
      <c r="AT30" s="95">
        <v>1249</v>
      </c>
      <c r="AU30" s="95">
        <v>1374</v>
      </c>
      <c r="AV30" s="95">
        <v>1497</v>
      </c>
      <c r="AW30" s="168">
        <v>665</v>
      </c>
      <c r="AX30" s="168">
        <v>712</v>
      </c>
      <c r="AY30" s="168">
        <v>855</v>
      </c>
      <c r="AZ30" s="168">
        <v>986</v>
      </c>
      <c r="BA30" s="168">
        <v>1101</v>
      </c>
      <c r="BB30" s="168">
        <v>1215</v>
      </c>
      <c r="BC30" s="168">
        <v>844</v>
      </c>
      <c r="BD30" s="168">
        <v>906</v>
      </c>
      <c r="BE30" s="168">
        <v>1089</v>
      </c>
      <c r="BF30" s="168">
        <v>1249</v>
      </c>
      <c r="BG30" s="168">
        <v>1374</v>
      </c>
      <c r="BH30" s="168">
        <v>1497</v>
      </c>
    </row>
    <row r="31" spans="1:60">
      <c r="A31" s="165" t="s">
        <v>113</v>
      </c>
      <c r="B31" s="163" t="s">
        <v>372</v>
      </c>
      <c r="C31" s="220" t="s">
        <v>113</v>
      </c>
      <c r="D31" s="220"/>
      <c r="E31" s="244">
        <v>12500</v>
      </c>
      <c r="F31" s="244">
        <v>14250</v>
      </c>
      <c r="G31" s="244">
        <v>16050</v>
      </c>
      <c r="H31" s="244">
        <v>17800</v>
      </c>
      <c r="I31" s="244">
        <v>19250</v>
      </c>
      <c r="J31" s="244">
        <v>20650</v>
      </c>
      <c r="K31" s="244">
        <v>22100</v>
      </c>
      <c r="L31" s="244">
        <v>23500</v>
      </c>
      <c r="M31" s="259">
        <v>20800</v>
      </c>
      <c r="N31" s="259">
        <v>23750</v>
      </c>
      <c r="O31" s="259">
        <v>26700</v>
      </c>
      <c r="P31" s="259">
        <v>29650</v>
      </c>
      <c r="Q31" s="259">
        <v>32050</v>
      </c>
      <c r="R31" s="259">
        <v>34400</v>
      </c>
      <c r="S31" s="259">
        <v>36800</v>
      </c>
      <c r="T31" s="259">
        <v>39150</v>
      </c>
      <c r="U31" s="281">
        <v>24960</v>
      </c>
      <c r="V31" s="281">
        <v>28500</v>
      </c>
      <c r="W31" s="281">
        <v>32040</v>
      </c>
      <c r="X31" s="281">
        <v>35580</v>
      </c>
      <c r="Y31" s="281">
        <v>38460</v>
      </c>
      <c r="Z31" s="281">
        <v>41280</v>
      </c>
      <c r="AA31" s="281">
        <v>44160</v>
      </c>
      <c r="AB31" s="281">
        <v>46980</v>
      </c>
      <c r="AC31" s="59">
        <v>33250</v>
      </c>
      <c r="AD31" s="59">
        <v>38000</v>
      </c>
      <c r="AE31" s="59">
        <v>42750</v>
      </c>
      <c r="AF31" s="59">
        <v>47450</v>
      </c>
      <c r="AG31" s="59">
        <v>51250</v>
      </c>
      <c r="AH31" s="59">
        <v>55050</v>
      </c>
      <c r="AI31" s="59">
        <v>58850</v>
      </c>
      <c r="AJ31" s="59">
        <v>62650</v>
      </c>
      <c r="AK31" s="95">
        <v>438</v>
      </c>
      <c r="AL31" s="95">
        <v>519</v>
      </c>
      <c r="AM31" s="95">
        <v>641</v>
      </c>
      <c r="AN31" s="95">
        <v>740</v>
      </c>
      <c r="AO31" s="95">
        <v>826</v>
      </c>
      <c r="AP31" s="95">
        <v>911</v>
      </c>
      <c r="AQ31" s="95">
        <v>438</v>
      </c>
      <c r="AR31" s="95">
        <v>519</v>
      </c>
      <c r="AS31" s="95">
        <v>665</v>
      </c>
      <c r="AT31" s="95">
        <v>838</v>
      </c>
      <c r="AU31" s="95">
        <v>1016</v>
      </c>
      <c r="AV31" s="95">
        <v>1102</v>
      </c>
      <c r="AW31" s="168">
        <v>498</v>
      </c>
      <c r="AX31" s="168">
        <v>534</v>
      </c>
      <c r="AY31" s="168">
        <v>641</v>
      </c>
      <c r="AZ31" s="168">
        <v>740</v>
      </c>
      <c r="BA31" s="168">
        <v>826</v>
      </c>
      <c r="BB31" s="168">
        <v>911</v>
      </c>
      <c r="BC31" s="168">
        <v>628</v>
      </c>
      <c r="BD31" s="168">
        <v>674</v>
      </c>
      <c r="BE31" s="168">
        <v>811</v>
      </c>
      <c r="BF31" s="168">
        <v>929</v>
      </c>
      <c r="BG31" s="168">
        <v>1016</v>
      </c>
      <c r="BH31" s="168">
        <v>1102</v>
      </c>
    </row>
    <row r="32" spans="1:60">
      <c r="A32" s="165" t="s">
        <v>12</v>
      </c>
      <c r="B32" s="163" t="s">
        <v>375</v>
      </c>
      <c r="C32" s="220" t="s">
        <v>12</v>
      </c>
      <c r="D32" s="220"/>
      <c r="E32" s="244">
        <v>11800</v>
      </c>
      <c r="F32" s="244">
        <v>13500</v>
      </c>
      <c r="G32" s="244">
        <v>15200</v>
      </c>
      <c r="H32" s="244">
        <v>16850</v>
      </c>
      <c r="I32" s="244">
        <v>18200</v>
      </c>
      <c r="J32" s="244">
        <v>19550</v>
      </c>
      <c r="K32" s="244">
        <v>20900</v>
      </c>
      <c r="L32" s="244">
        <v>22250</v>
      </c>
      <c r="M32" s="259">
        <v>19650</v>
      </c>
      <c r="N32" s="259">
        <v>22450</v>
      </c>
      <c r="O32" s="259">
        <v>25250</v>
      </c>
      <c r="P32" s="259">
        <v>28050</v>
      </c>
      <c r="Q32" s="259">
        <v>30300</v>
      </c>
      <c r="R32" s="259">
        <v>32550</v>
      </c>
      <c r="S32" s="259">
        <v>34800</v>
      </c>
      <c r="T32" s="259">
        <v>37050</v>
      </c>
      <c r="U32" s="281">
        <v>23580</v>
      </c>
      <c r="V32" s="281">
        <v>26940</v>
      </c>
      <c r="W32" s="281">
        <v>30300</v>
      </c>
      <c r="X32" s="281">
        <v>33660</v>
      </c>
      <c r="Y32" s="281">
        <v>36360</v>
      </c>
      <c r="Z32" s="281">
        <v>39060</v>
      </c>
      <c r="AA32" s="281">
        <v>41760</v>
      </c>
      <c r="AB32" s="281">
        <v>44460</v>
      </c>
      <c r="AC32" s="59">
        <v>31450</v>
      </c>
      <c r="AD32" s="59">
        <v>35950</v>
      </c>
      <c r="AE32" s="59">
        <v>40450</v>
      </c>
      <c r="AF32" s="59">
        <v>44900</v>
      </c>
      <c r="AG32" s="59">
        <v>48500</v>
      </c>
      <c r="AH32" s="59">
        <v>52100</v>
      </c>
      <c r="AI32" s="59">
        <v>55700</v>
      </c>
      <c r="AJ32" s="59">
        <v>59300</v>
      </c>
      <c r="AK32" s="95">
        <v>463</v>
      </c>
      <c r="AL32" s="95">
        <v>496</v>
      </c>
      <c r="AM32" s="95">
        <v>596</v>
      </c>
      <c r="AN32" s="95">
        <v>688</v>
      </c>
      <c r="AO32" s="95">
        <v>767</v>
      </c>
      <c r="AP32" s="95">
        <v>846</v>
      </c>
      <c r="AQ32" s="95">
        <v>541</v>
      </c>
      <c r="AR32" s="95">
        <v>569</v>
      </c>
      <c r="AS32" s="95">
        <v>718</v>
      </c>
      <c r="AT32" s="95">
        <v>861</v>
      </c>
      <c r="AU32" s="95">
        <v>941</v>
      </c>
      <c r="AV32" s="95">
        <v>1020</v>
      </c>
      <c r="AW32" s="168">
        <v>463</v>
      </c>
      <c r="AX32" s="168">
        <v>496</v>
      </c>
      <c r="AY32" s="168">
        <v>596</v>
      </c>
      <c r="AZ32" s="168">
        <v>688</v>
      </c>
      <c r="BA32" s="168">
        <v>767</v>
      </c>
      <c r="BB32" s="168">
        <v>846</v>
      </c>
      <c r="BC32" s="168">
        <v>583</v>
      </c>
      <c r="BD32" s="168">
        <v>626</v>
      </c>
      <c r="BE32" s="168">
        <v>753</v>
      </c>
      <c r="BF32" s="168">
        <v>861</v>
      </c>
      <c r="BG32" s="168">
        <v>941</v>
      </c>
      <c r="BH32" s="168">
        <v>1020</v>
      </c>
    </row>
    <row r="33" spans="1:60">
      <c r="A33" s="165" t="s">
        <v>33</v>
      </c>
      <c r="B33" s="163" t="s">
        <v>378</v>
      </c>
      <c r="C33" s="220" t="s">
        <v>33</v>
      </c>
      <c r="D33" s="220"/>
      <c r="E33" s="244">
        <v>11400</v>
      </c>
      <c r="F33" s="244">
        <v>13000</v>
      </c>
      <c r="G33" s="244">
        <v>14650</v>
      </c>
      <c r="H33" s="244">
        <v>16250</v>
      </c>
      <c r="I33" s="244">
        <v>17550</v>
      </c>
      <c r="J33" s="244">
        <v>18850</v>
      </c>
      <c r="K33" s="244">
        <v>20150</v>
      </c>
      <c r="L33" s="244">
        <v>21450</v>
      </c>
      <c r="M33" s="259">
        <v>19000</v>
      </c>
      <c r="N33" s="259">
        <v>21700</v>
      </c>
      <c r="O33" s="259">
        <v>24400</v>
      </c>
      <c r="P33" s="259">
        <v>27100</v>
      </c>
      <c r="Q33" s="259">
        <v>29300</v>
      </c>
      <c r="R33" s="259">
        <v>31450</v>
      </c>
      <c r="S33" s="259">
        <v>33650</v>
      </c>
      <c r="T33" s="259">
        <v>35800</v>
      </c>
      <c r="U33" s="281">
        <v>22800</v>
      </c>
      <c r="V33" s="281">
        <v>26040</v>
      </c>
      <c r="W33" s="281">
        <v>29280</v>
      </c>
      <c r="X33" s="281">
        <v>32520</v>
      </c>
      <c r="Y33" s="281">
        <v>35160</v>
      </c>
      <c r="Z33" s="281">
        <v>37740</v>
      </c>
      <c r="AA33" s="281">
        <v>40380</v>
      </c>
      <c r="AB33" s="281">
        <v>42960</v>
      </c>
      <c r="AC33" s="59">
        <v>30350</v>
      </c>
      <c r="AD33" s="59">
        <v>34700</v>
      </c>
      <c r="AE33" s="59">
        <v>39050</v>
      </c>
      <c r="AF33" s="59">
        <v>43350</v>
      </c>
      <c r="AG33" s="59">
        <v>46850</v>
      </c>
      <c r="AH33" s="59">
        <v>50300</v>
      </c>
      <c r="AI33" s="59">
        <v>53800</v>
      </c>
      <c r="AJ33" s="59">
        <v>57250</v>
      </c>
      <c r="AK33" s="95">
        <v>432</v>
      </c>
      <c r="AL33" s="95">
        <v>463</v>
      </c>
      <c r="AM33" s="95">
        <v>555</v>
      </c>
      <c r="AN33" s="95">
        <v>641</v>
      </c>
      <c r="AO33" s="95">
        <v>715</v>
      </c>
      <c r="AP33" s="95">
        <v>789</v>
      </c>
      <c r="AQ33" s="95">
        <v>463</v>
      </c>
      <c r="AR33" s="95">
        <v>535</v>
      </c>
      <c r="AS33" s="95">
        <v>613</v>
      </c>
      <c r="AT33" s="95">
        <v>758</v>
      </c>
      <c r="AU33" s="95">
        <v>856</v>
      </c>
      <c r="AV33" s="95">
        <v>944</v>
      </c>
      <c r="AW33" s="168">
        <v>432</v>
      </c>
      <c r="AX33" s="168">
        <v>463</v>
      </c>
      <c r="AY33" s="168">
        <v>555</v>
      </c>
      <c r="AZ33" s="168">
        <v>641</v>
      </c>
      <c r="BA33" s="168">
        <v>715</v>
      </c>
      <c r="BB33" s="168">
        <v>789</v>
      </c>
      <c r="BC33" s="168">
        <v>541</v>
      </c>
      <c r="BD33" s="168">
        <v>581</v>
      </c>
      <c r="BE33" s="168">
        <v>699</v>
      </c>
      <c r="BF33" s="168">
        <v>800</v>
      </c>
      <c r="BG33" s="168">
        <v>873</v>
      </c>
      <c r="BH33" s="168">
        <v>944</v>
      </c>
    </row>
    <row r="34" spans="1:60">
      <c r="A34" s="165" t="s">
        <v>114</v>
      </c>
      <c r="B34" s="163" t="s">
        <v>1739</v>
      </c>
      <c r="C34" s="219" t="s">
        <v>114</v>
      </c>
      <c r="D34" s="219"/>
      <c r="E34" s="244">
        <v>11400</v>
      </c>
      <c r="F34" s="244">
        <v>13000</v>
      </c>
      <c r="G34" s="244">
        <v>14650</v>
      </c>
      <c r="H34" s="244">
        <v>16250</v>
      </c>
      <c r="I34" s="244">
        <v>17550</v>
      </c>
      <c r="J34" s="244">
        <v>18850</v>
      </c>
      <c r="K34" s="244">
        <v>20150</v>
      </c>
      <c r="L34" s="244">
        <v>21450</v>
      </c>
      <c r="M34" s="259">
        <v>19000</v>
      </c>
      <c r="N34" s="259">
        <v>21700</v>
      </c>
      <c r="O34" s="259">
        <v>24400</v>
      </c>
      <c r="P34" s="259">
        <v>27100</v>
      </c>
      <c r="Q34" s="259">
        <v>29300</v>
      </c>
      <c r="R34" s="259">
        <v>31450</v>
      </c>
      <c r="S34" s="259">
        <v>33650</v>
      </c>
      <c r="T34" s="259">
        <v>35800</v>
      </c>
      <c r="U34" s="281">
        <v>22800</v>
      </c>
      <c r="V34" s="281">
        <v>26040</v>
      </c>
      <c r="W34" s="281">
        <v>29280</v>
      </c>
      <c r="X34" s="281">
        <v>32520</v>
      </c>
      <c r="Y34" s="281">
        <v>35160</v>
      </c>
      <c r="Z34" s="281">
        <v>37740</v>
      </c>
      <c r="AA34" s="281">
        <v>40380</v>
      </c>
      <c r="AB34" s="281">
        <v>42960</v>
      </c>
      <c r="AC34" s="59">
        <v>30350</v>
      </c>
      <c r="AD34" s="59">
        <v>34700</v>
      </c>
      <c r="AE34" s="59">
        <v>39050</v>
      </c>
      <c r="AF34" s="59">
        <v>43350</v>
      </c>
      <c r="AG34" s="59">
        <v>46850</v>
      </c>
      <c r="AH34" s="59">
        <v>50300</v>
      </c>
      <c r="AI34" s="59">
        <v>53800</v>
      </c>
      <c r="AJ34" s="59">
        <v>57250</v>
      </c>
      <c r="AK34" s="95">
        <v>432</v>
      </c>
      <c r="AL34" s="95">
        <v>463</v>
      </c>
      <c r="AM34" s="95">
        <v>555</v>
      </c>
      <c r="AN34" s="95">
        <v>641</v>
      </c>
      <c r="AO34" s="95">
        <v>715</v>
      </c>
      <c r="AP34" s="95">
        <v>789</v>
      </c>
      <c r="AQ34" s="95">
        <v>498</v>
      </c>
      <c r="AR34" s="95">
        <v>499</v>
      </c>
      <c r="AS34" s="95">
        <v>613</v>
      </c>
      <c r="AT34" s="95">
        <v>797</v>
      </c>
      <c r="AU34" s="95">
        <v>860</v>
      </c>
      <c r="AV34" s="95">
        <v>944</v>
      </c>
      <c r="AW34" s="168">
        <v>432</v>
      </c>
      <c r="AX34" s="168">
        <v>463</v>
      </c>
      <c r="AY34" s="168">
        <v>555</v>
      </c>
      <c r="AZ34" s="168">
        <v>641</v>
      </c>
      <c r="BA34" s="168">
        <v>715</v>
      </c>
      <c r="BB34" s="168">
        <v>789</v>
      </c>
      <c r="BC34" s="168">
        <v>541</v>
      </c>
      <c r="BD34" s="168">
        <v>581</v>
      </c>
      <c r="BE34" s="168">
        <v>699</v>
      </c>
      <c r="BF34" s="168">
        <v>800</v>
      </c>
      <c r="BG34" s="168">
        <v>873</v>
      </c>
      <c r="BH34" s="168">
        <v>944</v>
      </c>
    </row>
    <row r="35" spans="1:60">
      <c r="A35" s="165" t="s">
        <v>22</v>
      </c>
      <c r="B35" s="163" t="s">
        <v>383</v>
      </c>
      <c r="C35" s="220" t="s">
        <v>22</v>
      </c>
      <c r="D35" s="220"/>
      <c r="E35" s="244">
        <v>13750</v>
      </c>
      <c r="F35" s="244">
        <v>15700</v>
      </c>
      <c r="G35" s="244">
        <v>17650</v>
      </c>
      <c r="H35" s="244">
        <v>19600</v>
      </c>
      <c r="I35" s="244">
        <v>21200</v>
      </c>
      <c r="J35" s="244">
        <v>22750</v>
      </c>
      <c r="K35" s="244">
        <v>24350</v>
      </c>
      <c r="L35" s="244">
        <v>25900</v>
      </c>
      <c r="M35" s="259">
        <v>22900</v>
      </c>
      <c r="N35" s="259">
        <v>26150</v>
      </c>
      <c r="O35" s="259">
        <v>29400</v>
      </c>
      <c r="P35" s="259">
        <v>32650</v>
      </c>
      <c r="Q35" s="259">
        <v>35300</v>
      </c>
      <c r="R35" s="259">
        <v>37900</v>
      </c>
      <c r="S35" s="259">
        <v>40500</v>
      </c>
      <c r="T35" s="259">
        <v>43100</v>
      </c>
      <c r="U35" s="281">
        <v>27480</v>
      </c>
      <c r="V35" s="281">
        <v>31380</v>
      </c>
      <c r="W35" s="281">
        <v>35280</v>
      </c>
      <c r="X35" s="281">
        <v>39180</v>
      </c>
      <c r="Y35" s="281">
        <v>42360</v>
      </c>
      <c r="Z35" s="281">
        <v>45480</v>
      </c>
      <c r="AA35" s="281">
        <v>48600</v>
      </c>
      <c r="AB35" s="281">
        <v>51720</v>
      </c>
      <c r="AC35" s="59">
        <v>36600</v>
      </c>
      <c r="AD35" s="59">
        <v>41800</v>
      </c>
      <c r="AE35" s="59">
        <v>47050</v>
      </c>
      <c r="AF35" s="59">
        <v>52250</v>
      </c>
      <c r="AG35" s="59">
        <v>56450</v>
      </c>
      <c r="AH35" s="59">
        <v>60650</v>
      </c>
      <c r="AI35" s="59">
        <v>64800</v>
      </c>
      <c r="AJ35" s="59">
        <v>69000</v>
      </c>
      <c r="AK35" s="95">
        <v>514</v>
      </c>
      <c r="AL35" s="95">
        <v>553</v>
      </c>
      <c r="AM35" s="95">
        <v>663</v>
      </c>
      <c r="AN35" s="95">
        <v>766</v>
      </c>
      <c r="AO35" s="95">
        <v>855</v>
      </c>
      <c r="AP35" s="95">
        <v>943</v>
      </c>
      <c r="AQ35" s="95">
        <v>514</v>
      </c>
      <c r="AR35" s="95">
        <v>557</v>
      </c>
      <c r="AS35" s="95">
        <v>696</v>
      </c>
      <c r="AT35" s="95">
        <v>959</v>
      </c>
      <c r="AU35" s="95">
        <v>1054</v>
      </c>
      <c r="AV35" s="95">
        <v>1144</v>
      </c>
      <c r="AW35" s="168">
        <v>516</v>
      </c>
      <c r="AX35" s="168">
        <v>553</v>
      </c>
      <c r="AY35" s="168">
        <v>663</v>
      </c>
      <c r="AZ35" s="168">
        <v>766</v>
      </c>
      <c r="BA35" s="168">
        <v>855</v>
      </c>
      <c r="BB35" s="168">
        <v>943</v>
      </c>
      <c r="BC35" s="168">
        <v>651</v>
      </c>
      <c r="BD35" s="168">
        <v>699</v>
      </c>
      <c r="BE35" s="168">
        <v>841</v>
      </c>
      <c r="BF35" s="168">
        <v>962</v>
      </c>
      <c r="BG35" s="168">
        <v>1054</v>
      </c>
      <c r="BH35" s="168">
        <v>1144</v>
      </c>
    </row>
    <row r="36" spans="1:60">
      <c r="A36" s="165" t="s">
        <v>115</v>
      </c>
      <c r="B36" s="163" t="s">
        <v>1741</v>
      </c>
      <c r="C36" s="219" t="s">
        <v>115</v>
      </c>
      <c r="D36" s="219"/>
      <c r="E36" s="244">
        <v>11400</v>
      </c>
      <c r="F36" s="244">
        <v>13000</v>
      </c>
      <c r="G36" s="244">
        <v>14650</v>
      </c>
      <c r="H36" s="244">
        <v>16250</v>
      </c>
      <c r="I36" s="244">
        <v>17550</v>
      </c>
      <c r="J36" s="244">
        <v>18850</v>
      </c>
      <c r="K36" s="244">
        <v>20150</v>
      </c>
      <c r="L36" s="244">
        <v>21450</v>
      </c>
      <c r="M36" s="259">
        <v>19000</v>
      </c>
      <c r="N36" s="259">
        <v>21700</v>
      </c>
      <c r="O36" s="259">
        <v>24400</v>
      </c>
      <c r="P36" s="259">
        <v>27100</v>
      </c>
      <c r="Q36" s="259">
        <v>29300</v>
      </c>
      <c r="R36" s="259">
        <v>31450</v>
      </c>
      <c r="S36" s="259">
        <v>33650</v>
      </c>
      <c r="T36" s="259">
        <v>35800</v>
      </c>
      <c r="U36" s="281">
        <v>22800</v>
      </c>
      <c r="V36" s="281">
        <v>26040</v>
      </c>
      <c r="W36" s="281">
        <v>29280</v>
      </c>
      <c r="X36" s="281">
        <v>32520</v>
      </c>
      <c r="Y36" s="281">
        <v>35160</v>
      </c>
      <c r="Z36" s="281">
        <v>37740</v>
      </c>
      <c r="AA36" s="281">
        <v>40380</v>
      </c>
      <c r="AB36" s="281">
        <v>42960</v>
      </c>
      <c r="AC36" s="59">
        <v>30350</v>
      </c>
      <c r="AD36" s="59">
        <v>34700</v>
      </c>
      <c r="AE36" s="59">
        <v>39050</v>
      </c>
      <c r="AF36" s="59">
        <v>43350</v>
      </c>
      <c r="AG36" s="59">
        <v>46850</v>
      </c>
      <c r="AH36" s="59">
        <v>50300</v>
      </c>
      <c r="AI36" s="59">
        <v>53800</v>
      </c>
      <c r="AJ36" s="59">
        <v>57250</v>
      </c>
      <c r="AK36" s="95">
        <v>388</v>
      </c>
      <c r="AL36" s="95">
        <v>463</v>
      </c>
      <c r="AM36" s="95">
        <v>555</v>
      </c>
      <c r="AN36" s="95">
        <v>641</v>
      </c>
      <c r="AO36" s="95">
        <v>715</v>
      </c>
      <c r="AP36" s="95">
        <v>789</v>
      </c>
      <c r="AQ36" s="95">
        <v>388</v>
      </c>
      <c r="AR36" s="95">
        <v>536</v>
      </c>
      <c r="AS36" s="95">
        <v>595</v>
      </c>
      <c r="AT36" s="95">
        <v>800</v>
      </c>
      <c r="AU36" s="95">
        <v>873</v>
      </c>
      <c r="AV36" s="95">
        <v>944</v>
      </c>
      <c r="AW36" s="168">
        <v>432</v>
      </c>
      <c r="AX36" s="168">
        <v>463</v>
      </c>
      <c r="AY36" s="168">
        <v>555</v>
      </c>
      <c r="AZ36" s="168">
        <v>641</v>
      </c>
      <c r="BA36" s="168">
        <v>715</v>
      </c>
      <c r="BB36" s="168">
        <v>789</v>
      </c>
      <c r="BC36" s="168">
        <v>541</v>
      </c>
      <c r="BD36" s="168">
        <v>581</v>
      </c>
      <c r="BE36" s="168">
        <v>699</v>
      </c>
      <c r="BF36" s="168">
        <v>800</v>
      </c>
      <c r="BG36" s="168">
        <v>873</v>
      </c>
      <c r="BH36" s="168">
        <v>944</v>
      </c>
    </row>
    <row r="37" spans="1:60">
      <c r="A37" s="165" t="s">
        <v>116</v>
      </c>
      <c r="B37" s="163" t="s">
        <v>1743</v>
      </c>
      <c r="C37" s="219" t="s">
        <v>116</v>
      </c>
      <c r="D37" s="219"/>
      <c r="E37" s="244">
        <v>11400</v>
      </c>
      <c r="F37" s="244">
        <v>13000</v>
      </c>
      <c r="G37" s="244">
        <v>14650</v>
      </c>
      <c r="H37" s="244">
        <v>16250</v>
      </c>
      <c r="I37" s="244">
        <v>17550</v>
      </c>
      <c r="J37" s="244">
        <v>18850</v>
      </c>
      <c r="K37" s="244">
        <v>20150</v>
      </c>
      <c r="L37" s="244">
        <v>21450</v>
      </c>
      <c r="M37" s="259">
        <v>19000</v>
      </c>
      <c r="N37" s="259">
        <v>21700</v>
      </c>
      <c r="O37" s="259">
        <v>24400</v>
      </c>
      <c r="P37" s="259">
        <v>27100</v>
      </c>
      <c r="Q37" s="259">
        <v>29300</v>
      </c>
      <c r="R37" s="259">
        <v>31450</v>
      </c>
      <c r="S37" s="259">
        <v>33650</v>
      </c>
      <c r="T37" s="259">
        <v>35800</v>
      </c>
      <c r="U37" s="281">
        <v>22800</v>
      </c>
      <c r="V37" s="281">
        <v>26040</v>
      </c>
      <c r="W37" s="281">
        <v>29280</v>
      </c>
      <c r="X37" s="281">
        <v>32520</v>
      </c>
      <c r="Y37" s="281">
        <v>35160</v>
      </c>
      <c r="Z37" s="281">
        <v>37740</v>
      </c>
      <c r="AA37" s="281">
        <v>40380</v>
      </c>
      <c r="AB37" s="281">
        <v>42960</v>
      </c>
      <c r="AC37" s="59">
        <v>30350</v>
      </c>
      <c r="AD37" s="59">
        <v>34700</v>
      </c>
      <c r="AE37" s="59">
        <v>39050</v>
      </c>
      <c r="AF37" s="59">
        <v>43350</v>
      </c>
      <c r="AG37" s="59">
        <v>46850</v>
      </c>
      <c r="AH37" s="59">
        <v>50300</v>
      </c>
      <c r="AI37" s="59">
        <v>53800</v>
      </c>
      <c r="AJ37" s="59">
        <v>57250</v>
      </c>
      <c r="AK37" s="95">
        <v>432</v>
      </c>
      <c r="AL37" s="95">
        <v>463</v>
      </c>
      <c r="AM37" s="95">
        <v>555</v>
      </c>
      <c r="AN37" s="95">
        <v>641</v>
      </c>
      <c r="AO37" s="95">
        <v>715</v>
      </c>
      <c r="AP37" s="95">
        <v>789</v>
      </c>
      <c r="AQ37" s="95">
        <v>484</v>
      </c>
      <c r="AR37" s="95">
        <v>487</v>
      </c>
      <c r="AS37" s="95">
        <v>595</v>
      </c>
      <c r="AT37" s="95">
        <v>788</v>
      </c>
      <c r="AU37" s="95">
        <v>818</v>
      </c>
      <c r="AV37" s="95">
        <v>930</v>
      </c>
      <c r="AW37" s="168">
        <v>432</v>
      </c>
      <c r="AX37" s="168">
        <v>463</v>
      </c>
      <c r="AY37" s="168">
        <v>555</v>
      </c>
      <c r="AZ37" s="168">
        <v>641</v>
      </c>
      <c r="BA37" s="168">
        <v>715</v>
      </c>
      <c r="BB37" s="168">
        <v>789</v>
      </c>
      <c r="BC37" s="168">
        <v>541</v>
      </c>
      <c r="BD37" s="168">
        <v>581</v>
      </c>
      <c r="BE37" s="168">
        <v>699</v>
      </c>
      <c r="BF37" s="168">
        <v>800</v>
      </c>
      <c r="BG37" s="168">
        <v>873</v>
      </c>
      <c r="BH37" s="168">
        <v>944</v>
      </c>
    </row>
    <row r="38" spans="1:60">
      <c r="A38" s="165" t="s">
        <v>52</v>
      </c>
      <c r="B38" s="163" t="s">
        <v>392</v>
      </c>
      <c r="C38" s="220" t="s">
        <v>52</v>
      </c>
      <c r="D38" s="220"/>
      <c r="E38" s="244">
        <v>15050</v>
      </c>
      <c r="F38" s="244">
        <v>17200</v>
      </c>
      <c r="G38" s="244">
        <v>19350</v>
      </c>
      <c r="H38" s="244">
        <v>21450</v>
      </c>
      <c r="I38" s="244">
        <v>23200</v>
      </c>
      <c r="J38" s="244">
        <v>24900</v>
      </c>
      <c r="K38" s="244">
        <v>26600</v>
      </c>
      <c r="L38" s="244">
        <v>28350</v>
      </c>
      <c r="M38" s="259">
        <v>25050</v>
      </c>
      <c r="N38" s="259">
        <v>28600</v>
      </c>
      <c r="O38" s="259">
        <v>32200</v>
      </c>
      <c r="P38" s="259">
        <v>35750</v>
      </c>
      <c r="Q38" s="259">
        <v>38650</v>
      </c>
      <c r="R38" s="259">
        <v>41500</v>
      </c>
      <c r="S38" s="259">
        <v>44350</v>
      </c>
      <c r="T38" s="259">
        <v>47200</v>
      </c>
      <c r="U38" s="281">
        <v>30060</v>
      </c>
      <c r="V38" s="281">
        <v>34320</v>
      </c>
      <c r="W38" s="281">
        <v>38640</v>
      </c>
      <c r="X38" s="281">
        <v>42900</v>
      </c>
      <c r="Y38" s="281">
        <v>46380</v>
      </c>
      <c r="Z38" s="281">
        <v>49800</v>
      </c>
      <c r="AA38" s="281">
        <v>53220</v>
      </c>
      <c r="AB38" s="281">
        <v>56640</v>
      </c>
      <c r="AC38" s="59">
        <v>40050</v>
      </c>
      <c r="AD38" s="59">
        <v>45800</v>
      </c>
      <c r="AE38" s="59">
        <v>51500</v>
      </c>
      <c r="AF38" s="59">
        <v>57200</v>
      </c>
      <c r="AG38" s="59">
        <v>61800</v>
      </c>
      <c r="AH38" s="59">
        <v>66400</v>
      </c>
      <c r="AI38" s="59">
        <v>70950</v>
      </c>
      <c r="AJ38" s="59">
        <v>75550</v>
      </c>
      <c r="AK38" s="95">
        <v>586</v>
      </c>
      <c r="AL38" s="95">
        <v>628</v>
      </c>
      <c r="AM38" s="95">
        <v>753</v>
      </c>
      <c r="AN38" s="95">
        <v>870</v>
      </c>
      <c r="AO38" s="95">
        <v>971</v>
      </c>
      <c r="AP38" s="95">
        <v>1071</v>
      </c>
      <c r="AQ38" s="95">
        <v>694</v>
      </c>
      <c r="AR38" s="95">
        <v>772</v>
      </c>
      <c r="AS38" s="95">
        <v>937</v>
      </c>
      <c r="AT38" s="95">
        <v>1097</v>
      </c>
      <c r="AU38" s="95">
        <v>1205</v>
      </c>
      <c r="AV38" s="95">
        <v>1311</v>
      </c>
      <c r="AW38" s="168">
        <v>586</v>
      </c>
      <c r="AX38" s="168">
        <v>628</v>
      </c>
      <c r="AY38" s="168">
        <v>753</v>
      </c>
      <c r="AZ38" s="168">
        <v>870</v>
      </c>
      <c r="BA38" s="168">
        <v>971</v>
      </c>
      <c r="BB38" s="168">
        <v>1071</v>
      </c>
      <c r="BC38" s="168">
        <v>741</v>
      </c>
      <c r="BD38" s="168">
        <v>796</v>
      </c>
      <c r="BE38" s="168">
        <v>957</v>
      </c>
      <c r="BF38" s="168">
        <v>1097</v>
      </c>
      <c r="BG38" s="168">
        <v>1205</v>
      </c>
      <c r="BH38" s="168">
        <v>1311</v>
      </c>
    </row>
    <row r="39" spans="1:60">
      <c r="A39" s="165" t="s">
        <v>117</v>
      </c>
      <c r="B39" s="163" t="s">
        <v>1745</v>
      </c>
      <c r="C39" s="219" t="s">
        <v>117</v>
      </c>
      <c r="D39" s="219"/>
      <c r="E39" s="244">
        <v>11400</v>
      </c>
      <c r="F39" s="244">
        <v>13000</v>
      </c>
      <c r="G39" s="244">
        <v>14650</v>
      </c>
      <c r="H39" s="244">
        <v>16250</v>
      </c>
      <c r="I39" s="244">
        <v>17550</v>
      </c>
      <c r="J39" s="244">
        <v>18850</v>
      </c>
      <c r="K39" s="244">
        <v>20150</v>
      </c>
      <c r="L39" s="244">
        <v>21450</v>
      </c>
      <c r="M39" s="259">
        <v>19000</v>
      </c>
      <c r="N39" s="259">
        <v>21700</v>
      </c>
      <c r="O39" s="259">
        <v>24400</v>
      </c>
      <c r="P39" s="259">
        <v>27100</v>
      </c>
      <c r="Q39" s="259">
        <v>29300</v>
      </c>
      <c r="R39" s="259">
        <v>31450</v>
      </c>
      <c r="S39" s="259">
        <v>33650</v>
      </c>
      <c r="T39" s="259">
        <v>35800</v>
      </c>
      <c r="U39" s="281">
        <v>22800</v>
      </c>
      <c r="V39" s="281">
        <v>26040</v>
      </c>
      <c r="W39" s="281">
        <v>29280</v>
      </c>
      <c r="X39" s="281">
        <v>32520</v>
      </c>
      <c r="Y39" s="281">
        <v>35160</v>
      </c>
      <c r="Z39" s="281">
        <v>37740</v>
      </c>
      <c r="AA39" s="281">
        <v>40380</v>
      </c>
      <c r="AB39" s="281">
        <v>42960</v>
      </c>
      <c r="AC39" s="59">
        <v>30350</v>
      </c>
      <c r="AD39" s="59">
        <v>34700</v>
      </c>
      <c r="AE39" s="59">
        <v>39050</v>
      </c>
      <c r="AF39" s="59">
        <v>43350</v>
      </c>
      <c r="AG39" s="59">
        <v>46850</v>
      </c>
      <c r="AH39" s="59">
        <v>50300</v>
      </c>
      <c r="AI39" s="59">
        <v>53800</v>
      </c>
      <c r="AJ39" s="59">
        <v>57250</v>
      </c>
      <c r="AK39" s="95">
        <v>432</v>
      </c>
      <c r="AL39" s="95">
        <v>463</v>
      </c>
      <c r="AM39" s="95">
        <v>555</v>
      </c>
      <c r="AN39" s="95">
        <v>641</v>
      </c>
      <c r="AO39" s="95">
        <v>715</v>
      </c>
      <c r="AP39" s="95">
        <v>789</v>
      </c>
      <c r="AQ39" s="95">
        <v>484</v>
      </c>
      <c r="AR39" s="95">
        <v>530</v>
      </c>
      <c r="AS39" s="95">
        <v>595</v>
      </c>
      <c r="AT39" s="95">
        <v>788</v>
      </c>
      <c r="AU39" s="95">
        <v>828</v>
      </c>
      <c r="AV39" s="95">
        <v>940</v>
      </c>
      <c r="AW39" s="168">
        <v>432</v>
      </c>
      <c r="AX39" s="168">
        <v>463</v>
      </c>
      <c r="AY39" s="168">
        <v>555</v>
      </c>
      <c r="AZ39" s="168">
        <v>641</v>
      </c>
      <c r="BA39" s="168">
        <v>715</v>
      </c>
      <c r="BB39" s="168">
        <v>789</v>
      </c>
      <c r="BC39" s="168">
        <v>541</v>
      </c>
      <c r="BD39" s="168">
        <v>581</v>
      </c>
      <c r="BE39" s="168">
        <v>699</v>
      </c>
      <c r="BF39" s="168">
        <v>800</v>
      </c>
      <c r="BG39" s="168">
        <v>873</v>
      </c>
      <c r="BH39" s="168">
        <v>944</v>
      </c>
    </row>
    <row r="40" spans="1:60">
      <c r="A40" s="165" t="s">
        <v>118</v>
      </c>
      <c r="B40" s="163" t="s">
        <v>1747</v>
      </c>
      <c r="C40" s="219" t="s">
        <v>118</v>
      </c>
      <c r="D40" s="219"/>
      <c r="E40" s="244">
        <v>11950</v>
      </c>
      <c r="F40" s="244">
        <v>13650</v>
      </c>
      <c r="G40" s="244">
        <v>15350</v>
      </c>
      <c r="H40" s="244">
        <v>17050</v>
      </c>
      <c r="I40" s="244">
        <v>18450</v>
      </c>
      <c r="J40" s="244">
        <v>19800</v>
      </c>
      <c r="K40" s="244">
        <v>21150</v>
      </c>
      <c r="L40" s="244">
        <v>22550</v>
      </c>
      <c r="M40" s="259">
        <v>19900</v>
      </c>
      <c r="N40" s="259">
        <v>22750</v>
      </c>
      <c r="O40" s="259">
        <v>25600</v>
      </c>
      <c r="P40" s="259">
        <v>28400</v>
      </c>
      <c r="Q40" s="259">
        <v>30700</v>
      </c>
      <c r="R40" s="259">
        <v>32950</v>
      </c>
      <c r="S40" s="259">
        <v>35250</v>
      </c>
      <c r="T40" s="259">
        <v>37500</v>
      </c>
      <c r="U40" s="281">
        <v>23880</v>
      </c>
      <c r="V40" s="281">
        <v>27300</v>
      </c>
      <c r="W40" s="281">
        <v>30720</v>
      </c>
      <c r="X40" s="281">
        <v>34080</v>
      </c>
      <c r="Y40" s="281">
        <v>36840</v>
      </c>
      <c r="Z40" s="281">
        <v>39540</v>
      </c>
      <c r="AA40" s="281">
        <v>42300</v>
      </c>
      <c r="AB40" s="281">
        <v>45000</v>
      </c>
      <c r="AC40" s="59">
        <v>31850</v>
      </c>
      <c r="AD40" s="59">
        <v>36400</v>
      </c>
      <c r="AE40" s="59">
        <v>40950</v>
      </c>
      <c r="AF40" s="59">
        <v>45450</v>
      </c>
      <c r="AG40" s="59">
        <v>49100</v>
      </c>
      <c r="AH40" s="59">
        <v>52750</v>
      </c>
      <c r="AI40" s="59">
        <v>56400</v>
      </c>
      <c r="AJ40" s="59">
        <v>60000</v>
      </c>
      <c r="AK40" s="95">
        <v>432</v>
      </c>
      <c r="AL40" s="95">
        <v>463</v>
      </c>
      <c r="AM40" s="95">
        <v>555</v>
      </c>
      <c r="AN40" s="95">
        <v>641</v>
      </c>
      <c r="AO40" s="95">
        <v>715</v>
      </c>
      <c r="AP40" s="95">
        <v>789</v>
      </c>
      <c r="AQ40" s="95">
        <v>511</v>
      </c>
      <c r="AR40" s="95">
        <v>514</v>
      </c>
      <c r="AS40" s="95">
        <v>628</v>
      </c>
      <c r="AT40" s="95">
        <v>800</v>
      </c>
      <c r="AU40" s="95">
        <v>863</v>
      </c>
      <c r="AV40" s="95">
        <v>944</v>
      </c>
      <c r="AW40" s="168">
        <v>432</v>
      </c>
      <c r="AX40" s="168">
        <v>463</v>
      </c>
      <c r="AY40" s="168">
        <v>555</v>
      </c>
      <c r="AZ40" s="168">
        <v>641</v>
      </c>
      <c r="BA40" s="168">
        <v>715</v>
      </c>
      <c r="BB40" s="168">
        <v>789</v>
      </c>
      <c r="BC40" s="168">
        <v>541</v>
      </c>
      <c r="BD40" s="168">
        <v>581</v>
      </c>
      <c r="BE40" s="168">
        <v>699</v>
      </c>
      <c r="BF40" s="168">
        <v>800</v>
      </c>
      <c r="BG40" s="168">
        <v>873</v>
      </c>
      <c r="BH40" s="168">
        <v>944</v>
      </c>
    </row>
    <row r="41" spans="1:60">
      <c r="A41" s="165" t="s">
        <v>93</v>
      </c>
      <c r="B41" s="163" t="s">
        <v>400</v>
      </c>
      <c r="C41" s="220" t="s">
        <v>93</v>
      </c>
      <c r="D41" s="220"/>
      <c r="E41" s="244">
        <v>12350</v>
      </c>
      <c r="F41" s="244">
        <v>14100</v>
      </c>
      <c r="G41" s="244">
        <v>15850</v>
      </c>
      <c r="H41" s="244">
        <v>17600</v>
      </c>
      <c r="I41" s="244">
        <v>19050</v>
      </c>
      <c r="J41" s="244">
        <v>20450</v>
      </c>
      <c r="K41" s="244">
        <v>21850</v>
      </c>
      <c r="L41" s="244">
        <v>23250</v>
      </c>
      <c r="M41" s="259">
        <v>20550</v>
      </c>
      <c r="N41" s="259">
        <v>23500</v>
      </c>
      <c r="O41" s="259">
        <v>26450</v>
      </c>
      <c r="P41" s="259">
        <v>29350</v>
      </c>
      <c r="Q41" s="259">
        <v>31700</v>
      </c>
      <c r="R41" s="259">
        <v>34050</v>
      </c>
      <c r="S41" s="259">
        <v>36400</v>
      </c>
      <c r="T41" s="259">
        <v>38750</v>
      </c>
      <c r="U41" s="281">
        <v>24660</v>
      </c>
      <c r="V41" s="281">
        <v>28200</v>
      </c>
      <c r="W41" s="281">
        <v>31740</v>
      </c>
      <c r="X41" s="281">
        <v>35220</v>
      </c>
      <c r="Y41" s="281">
        <v>38040</v>
      </c>
      <c r="Z41" s="281">
        <v>40860</v>
      </c>
      <c r="AA41" s="281">
        <v>43680</v>
      </c>
      <c r="AB41" s="281">
        <v>46500</v>
      </c>
      <c r="AC41" s="59">
        <v>32900</v>
      </c>
      <c r="AD41" s="59">
        <v>37600</v>
      </c>
      <c r="AE41" s="59">
        <v>42300</v>
      </c>
      <c r="AF41" s="59">
        <v>46950</v>
      </c>
      <c r="AG41" s="59">
        <v>50750</v>
      </c>
      <c r="AH41" s="59">
        <v>54500</v>
      </c>
      <c r="AI41" s="59">
        <v>58250</v>
      </c>
      <c r="AJ41" s="59">
        <v>62000</v>
      </c>
      <c r="AK41" s="95">
        <v>488</v>
      </c>
      <c r="AL41" s="95">
        <v>523</v>
      </c>
      <c r="AM41" s="95">
        <v>628</v>
      </c>
      <c r="AN41" s="95">
        <v>725</v>
      </c>
      <c r="AO41" s="95">
        <v>810</v>
      </c>
      <c r="AP41" s="95">
        <v>893</v>
      </c>
      <c r="AQ41" s="95">
        <v>566</v>
      </c>
      <c r="AR41" s="95">
        <v>596</v>
      </c>
      <c r="AS41" s="95">
        <v>709</v>
      </c>
      <c r="AT41" s="95">
        <v>909</v>
      </c>
      <c r="AU41" s="95">
        <v>994</v>
      </c>
      <c r="AV41" s="95">
        <v>1078</v>
      </c>
      <c r="AW41" s="168">
        <v>488</v>
      </c>
      <c r="AX41" s="168">
        <v>523</v>
      </c>
      <c r="AY41" s="168">
        <v>628</v>
      </c>
      <c r="AZ41" s="168">
        <v>725</v>
      </c>
      <c r="BA41" s="168">
        <v>810</v>
      </c>
      <c r="BB41" s="168">
        <v>893</v>
      </c>
      <c r="BC41" s="168">
        <v>615</v>
      </c>
      <c r="BD41" s="168">
        <v>660</v>
      </c>
      <c r="BE41" s="168">
        <v>794</v>
      </c>
      <c r="BF41" s="168">
        <v>909</v>
      </c>
      <c r="BG41" s="168">
        <v>994</v>
      </c>
      <c r="BH41" s="168">
        <v>1078</v>
      </c>
    </row>
    <row r="42" spans="1:60">
      <c r="A42" s="165" t="s">
        <v>119</v>
      </c>
      <c r="B42" s="163" t="s">
        <v>1749</v>
      </c>
      <c r="C42" s="219" t="s">
        <v>119</v>
      </c>
      <c r="D42" s="219"/>
      <c r="E42" s="244">
        <v>11400</v>
      </c>
      <c r="F42" s="244">
        <v>13000</v>
      </c>
      <c r="G42" s="244">
        <v>14650</v>
      </c>
      <c r="H42" s="244">
        <v>16250</v>
      </c>
      <c r="I42" s="244">
        <v>17550</v>
      </c>
      <c r="J42" s="244">
        <v>18850</v>
      </c>
      <c r="K42" s="244">
        <v>20150</v>
      </c>
      <c r="L42" s="244">
        <v>21450</v>
      </c>
      <c r="M42" s="259">
        <v>19000</v>
      </c>
      <c r="N42" s="259">
        <v>21700</v>
      </c>
      <c r="O42" s="259">
        <v>24400</v>
      </c>
      <c r="P42" s="259">
        <v>27100</v>
      </c>
      <c r="Q42" s="259">
        <v>29300</v>
      </c>
      <c r="R42" s="259">
        <v>31450</v>
      </c>
      <c r="S42" s="259">
        <v>33650</v>
      </c>
      <c r="T42" s="259">
        <v>35800</v>
      </c>
      <c r="U42" s="281">
        <v>22800</v>
      </c>
      <c r="V42" s="281">
        <v>26040</v>
      </c>
      <c r="W42" s="281">
        <v>29280</v>
      </c>
      <c r="X42" s="281">
        <v>32520</v>
      </c>
      <c r="Y42" s="281">
        <v>35160</v>
      </c>
      <c r="Z42" s="281">
        <v>37740</v>
      </c>
      <c r="AA42" s="281">
        <v>40380</v>
      </c>
      <c r="AB42" s="281">
        <v>42960</v>
      </c>
      <c r="AC42" s="59">
        <v>30350</v>
      </c>
      <c r="AD42" s="59">
        <v>34700</v>
      </c>
      <c r="AE42" s="59">
        <v>39050</v>
      </c>
      <c r="AF42" s="59">
        <v>43350</v>
      </c>
      <c r="AG42" s="59">
        <v>46850</v>
      </c>
      <c r="AH42" s="59">
        <v>50300</v>
      </c>
      <c r="AI42" s="59">
        <v>53800</v>
      </c>
      <c r="AJ42" s="59">
        <v>57250</v>
      </c>
      <c r="AK42" s="95">
        <v>432</v>
      </c>
      <c r="AL42" s="95">
        <v>463</v>
      </c>
      <c r="AM42" s="95">
        <v>555</v>
      </c>
      <c r="AN42" s="95">
        <v>641</v>
      </c>
      <c r="AO42" s="95">
        <v>715</v>
      </c>
      <c r="AP42" s="95">
        <v>789</v>
      </c>
      <c r="AQ42" s="95">
        <v>459</v>
      </c>
      <c r="AR42" s="95">
        <v>511</v>
      </c>
      <c r="AS42" s="95">
        <v>595</v>
      </c>
      <c r="AT42" s="95">
        <v>774</v>
      </c>
      <c r="AU42" s="95">
        <v>873</v>
      </c>
      <c r="AV42" s="95">
        <v>944</v>
      </c>
      <c r="AW42" s="168">
        <v>432</v>
      </c>
      <c r="AX42" s="168">
        <v>463</v>
      </c>
      <c r="AY42" s="168">
        <v>555</v>
      </c>
      <c r="AZ42" s="168">
        <v>641</v>
      </c>
      <c r="BA42" s="168">
        <v>715</v>
      </c>
      <c r="BB42" s="168">
        <v>789</v>
      </c>
      <c r="BC42" s="168">
        <v>541</v>
      </c>
      <c r="BD42" s="168">
        <v>581</v>
      </c>
      <c r="BE42" s="168">
        <v>699</v>
      </c>
      <c r="BF42" s="168">
        <v>800</v>
      </c>
      <c r="BG42" s="168">
        <v>873</v>
      </c>
      <c r="BH42" s="168">
        <v>944</v>
      </c>
    </row>
    <row r="43" spans="1:60">
      <c r="A43" s="165" t="s">
        <v>120</v>
      </c>
      <c r="B43" s="163" t="s">
        <v>1751</v>
      </c>
      <c r="C43" s="219" t="s">
        <v>120</v>
      </c>
      <c r="D43" s="219"/>
      <c r="E43" s="244">
        <v>13100</v>
      </c>
      <c r="F43" s="244">
        <v>15000</v>
      </c>
      <c r="G43" s="244">
        <v>16850</v>
      </c>
      <c r="H43" s="244">
        <v>18700</v>
      </c>
      <c r="I43" s="244">
        <v>20200</v>
      </c>
      <c r="J43" s="244">
        <v>21700</v>
      </c>
      <c r="K43" s="244">
        <v>23200</v>
      </c>
      <c r="L43" s="244">
        <v>24700</v>
      </c>
      <c r="M43" s="259">
        <v>21850</v>
      </c>
      <c r="N43" s="259">
        <v>24950</v>
      </c>
      <c r="O43" s="259">
        <v>28050</v>
      </c>
      <c r="P43" s="259">
        <v>31150</v>
      </c>
      <c r="Q43" s="259">
        <v>33650</v>
      </c>
      <c r="R43" s="259">
        <v>36150</v>
      </c>
      <c r="S43" s="259">
        <v>38650</v>
      </c>
      <c r="T43" s="259">
        <v>41150</v>
      </c>
      <c r="U43" s="281">
        <v>26220</v>
      </c>
      <c r="V43" s="281">
        <v>29940</v>
      </c>
      <c r="W43" s="281">
        <v>33660</v>
      </c>
      <c r="X43" s="281">
        <v>37380</v>
      </c>
      <c r="Y43" s="281">
        <v>40380</v>
      </c>
      <c r="Z43" s="281">
        <v>43380</v>
      </c>
      <c r="AA43" s="281">
        <v>46380</v>
      </c>
      <c r="AB43" s="281">
        <v>49380</v>
      </c>
      <c r="AC43" s="59">
        <v>34900</v>
      </c>
      <c r="AD43" s="59">
        <v>39900</v>
      </c>
      <c r="AE43" s="59">
        <v>44900</v>
      </c>
      <c r="AF43" s="59">
        <v>49850</v>
      </c>
      <c r="AG43" s="59">
        <v>53850</v>
      </c>
      <c r="AH43" s="59">
        <v>57850</v>
      </c>
      <c r="AI43" s="59">
        <v>61850</v>
      </c>
      <c r="AJ43" s="59">
        <v>65850</v>
      </c>
      <c r="AK43" s="95">
        <v>432</v>
      </c>
      <c r="AL43" s="95">
        <v>463</v>
      </c>
      <c r="AM43" s="95">
        <v>555</v>
      </c>
      <c r="AN43" s="95">
        <v>641</v>
      </c>
      <c r="AO43" s="95">
        <v>715</v>
      </c>
      <c r="AP43" s="95">
        <v>789</v>
      </c>
      <c r="AQ43" s="95">
        <v>465</v>
      </c>
      <c r="AR43" s="95">
        <v>535</v>
      </c>
      <c r="AS43" s="95">
        <v>681</v>
      </c>
      <c r="AT43" s="95">
        <v>800</v>
      </c>
      <c r="AU43" s="95">
        <v>873</v>
      </c>
      <c r="AV43" s="95">
        <v>944</v>
      </c>
      <c r="AW43" s="168">
        <v>432</v>
      </c>
      <c r="AX43" s="168">
        <v>463</v>
      </c>
      <c r="AY43" s="168">
        <v>555</v>
      </c>
      <c r="AZ43" s="168">
        <v>641</v>
      </c>
      <c r="BA43" s="168">
        <v>715</v>
      </c>
      <c r="BB43" s="168">
        <v>789</v>
      </c>
      <c r="BC43" s="168">
        <v>541</v>
      </c>
      <c r="BD43" s="168">
        <v>581</v>
      </c>
      <c r="BE43" s="168">
        <v>699</v>
      </c>
      <c r="BF43" s="168">
        <v>800</v>
      </c>
      <c r="BG43" s="168">
        <v>873</v>
      </c>
      <c r="BH43" s="168">
        <v>944</v>
      </c>
    </row>
    <row r="44" spans="1:60">
      <c r="A44" s="165" t="s">
        <v>121</v>
      </c>
      <c r="B44" s="163" t="s">
        <v>1753</v>
      </c>
      <c r="C44" s="219" t="s">
        <v>121</v>
      </c>
      <c r="D44" s="219"/>
      <c r="E44" s="244">
        <v>11400</v>
      </c>
      <c r="F44" s="244">
        <v>13000</v>
      </c>
      <c r="G44" s="244">
        <v>14650</v>
      </c>
      <c r="H44" s="244">
        <v>16250</v>
      </c>
      <c r="I44" s="244">
        <v>17550</v>
      </c>
      <c r="J44" s="244">
        <v>18850</v>
      </c>
      <c r="K44" s="244">
        <v>20150</v>
      </c>
      <c r="L44" s="244">
        <v>21450</v>
      </c>
      <c r="M44" s="259">
        <v>19000</v>
      </c>
      <c r="N44" s="259">
        <v>21700</v>
      </c>
      <c r="O44" s="259">
        <v>24400</v>
      </c>
      <c r="P44" s="259">
        <v>27100</v>
      </c>
      <c r="Q44" s="259">
        <v>29300</v>
      </c>
      <c r="R44" s="259">
        <v>31450</v>
      </c>
      <c r="S44" s="259">
        <v>33650</v>
      </c>
      <c r="T44" s="259">
        <v>35800</v>
      </c>
      <c r="U44" s="281">
        <v>22800</v>
      </c>
      <c r="V44" s="281">
        <v>26040</v>
      </c>
      <c r="W44" s="281">
        <v>29280</v>
      </c>
      <c r="X44" s="281">
        <v>32520</v>
      </c>
      <c r="Y44" s="281">
        <v>35160</v>
      </c>
      <c r="Z44" s="281">
        <v>37740</v>
      </c>
      <c r="AA44" s="281">
        <v>40380</v>
      </c>
      <c r="AB44" s="281">
        <v>42960</v>
      </c>
      <c r="AC44" s="59">
        <v>30350</v>
      </c>
      <c r="AD44" s="59">
        <v>34700</v>
      </c>
      <c r="AE44" s="59">
        <v>39050</v>
      </c>
      <c r="AF44" s="59">
        <v>43350</v>
      </c>
      <c r="AG44" s="59">
        <v>46850</v>
      </c>
      <c r="AH44" s="59">
        <v>50300</v>
      </c>
      <c r="AI44" s="59">
        <v>53800</v>
      </c>
      <c r="AJ44" s="59">
        <v>57250</v>
      </c>
      <c r="AK44" s="95">
        <v>432</v>
      </c>
      <c r="AL44" s="95">
        <v>463</v>
      </c>
      <c r="AM44" s="95">
        <v>555</v>
      </c>
      <c r="AN44" s="95">
        <v>641</v>
      </c>
      <c r="AO44" s="95">
        <v>715</v>
      </c>
      <c r="AP44" s="95">
        <v>789</v>
      </c>
      <c r="AQ44" s="95">
        <v>473</v>
      </c>
      <c r="AR44" s="95">
        <v>508</v>
      </c>
      <c r="AS44" s="95">
        <v>642</v>
      </c>
      <c r="AT44" s="95">
        <v>788</v>
      </c>
      <c r="AU44" s="95">
        <v>873</v>
      </c>
      <c r="AV44" s="95">
        <v>944</v>
      </c>
      <c r="AW44" s="168">
        <v>432</v>
      </c>
      <c r="AX44" s="168">
        <v>463</v>
      </c>
      <c r="AY44" s="168">
        <v>555</v>
      </c>
      <c r="AZ44" s="168">
        <v>641</v>
      </c>
      <c r="BA44" s="168">
        <v>715</v>
      </c>
      <c r="BB44" s="168">
        <v>789</v>
      </c>
      <c r="BC44" s="168">
        <v>541</v>
      </c>
      <c r="BD44" s="168">
        <v>581</v>
      </c>
      <c r="BE44" s="168">
        <v>699</v>
      </c>
      <c r="BF44" s="168">
        <v>800</v>
      </c>
      <c r="BG44" s="168">
        <v>873</v>
      </c>
      <c r="BH44" s="168">
        <v>944</v>
      </c>
    </row>
    <row r="45" spans="1:60">
      <c r="A45" s="165" t="s">
        <v>40</v>
      </c>
      <c r="B45" s="163" t="s">
        <v>412</v>
      </c>
      <c r="C45" s="220" t="s">
        <v>40</v>
      </c>
      <c r="D45" s="220"/>
      <c r="E45" s="244">
        <v>15400</v>
      </c>
      <c r="F45" s="244">
        <v>17600</v>
      </c>
      <c r="G45" s="244">
        <v>19800</v>
      </c>
      <c r="H45" s="244">
        <v>22000</v>
      </c>
      <c r="I45" s="244">
        <v>23800</v>
      </c>
      <c r="J45" s="244">
        <v>25550</v>
      </c>
      <c r="K45" s="244">
        <v>27300</v>
      </c>
      <c r="L45" s="244">
        <v>29050</v>
      </c>
      <c r="M45" s="259">
        <v>25700</v>
      </c>
      <c r="N45" s="259">
        <v>29400</v>
      </c>
      <c r="O45" s="259">
        <v>33050</v>
      </c>
      <c r="P45" s="259">
        <v>36700</v>
      </c>
      <c r="Q45" s="259">
        <v>39650</v>
      </c>
      <c r="R45" s="259">
        <v>42600</v>
      </c>
      <c r="S45" s="259">
        <v>45550</v>
      </c>
      <c r="T45" s="259">
        <v>48450</v>
      </c>
      <c r="U45" s="281">
        <v>30840</v>
      </c>
      <c r="V45" s="281">
        <v>35280</v>
      </c>
      <c r="W45" s="281">
        <v>39660</v>
      </c>
      <c r="X45" s="281">
        <v>44040</v>
      </c>
      <c r="Y45" s="281">
        <v>47580</v>
      </c>
      <c r="Z45" s="281">
        <v>51120</v>
      </c>
      <c r="AA45" s="281">
        <v>54660</v>
      </c>
      <c r="AB45" s="281">
        <v>58140</v>
      </c>
      <c r="AC45" s="59">
        <v>41100</v>
      </c>
      <c r="AD45" s="59">
        <v>47000</v>
      </c>
      <c r="AE45" s="59">
        <v>52850</v>
      </c>
      <c r="AF45" s="59">
        <v>58700</v>
      </c>
      <c r="AG45" s="59">
        <v>63400</v>
      </c>
      <c r="AH45" s="59">
        <v>68100</v>
      </c>
      <c r="AI45" s="59">
        <v>72800</v>
      </c>
      <c r="AJ45" s="59">
        <v>77500</v>
      </c>
      <c r="AK45" s="95">
        <v>613</v>
      </c>
      <c r="AL45" s="95">
        <v>657</v>
      </c>
      <c r="AM45" s="95">
        <v>788</v>
      </c>
      <c r="AN45" s="95">
        <v>911</v>
      </c>
      <c r="AO45" s="95">
        <v>1017</v>
      </c>
      <c r="AP45" s="95">
        <v>1122</v>
      </c>
      <c r="AQ45" s="95">
        <v>671</v>
      </c>
      <c r="AR45" s="95">
        <v>744</v>
      </c>
      <c r="AS45" s="95">
        <v>905</v>
      </c>
      <c r="AT45" s="95">
        <v>1134</v>
      </c>
      <c r="AU45" s="95">
        <v>1264</v>
      </c>
      <c r="AV45" s="95">
        <v>1376</v>
      </c>
      <c r="AW45" s="168">
        <v>613</v>
      </c>
      <c r="AX45" s="168">
        <v>657</v>
      </c>
      <c r="AY45" s="168">
        <v>788</v>
      </c>
      <c r="AZ45" s="168">
        <v>911</v>
      </c>
      <c r="BA45" s="168">
        <v>1017</v>
      </c>
      <c r="BB45" s="168">
        <v>1122</v>
      </c>
      <c r="BC45" s="168">
        <v>778</v>
      </c>
      <c r="BD45" s="168">
        <v>834</v>
      </c>
      <c r="BE45" s="168">
        <v>1003</v>
      </c>
      <c r="BF45" s="168">
        <v>1150</v>
      </c>
      <c r="BG45" s="168">
        <v>1264</v>
      </c>
      <c r="BH45" s="168">
        <v>1376</v>
      </c>
    </row>
    <row r="46" spans="1:60">
      <c r="A46" s="165" t="s">
        <v>122</v>
      </c>
      <c r="B46" s="163" t="s">
        <v>1755</v>
      </c>
      <c r="C46" s="219" t="s">
        <v>122</v>
      </c>
      <c r="D46" s="219"/>
      <c r="E46" s="244">
        <v>11400</v>
      </c>
      <c r="F46" s="244">
        <v>13000</v>
      </c>
      <c r="G46" s="244">
        <v>14650</v>
      </c>
      <c r="H46" s="244">
        <v>16250</v>
      </c>
      <c r="I46" s="244">
        <v>17550</v>
      </c>
      <c r="J46" s="244">
        <v>18850</v>
      </c>
      <c r="K46" s="244">
        <v>20150</v>
      </c>
      <c r="L46" s="244">
        <v>21450</v>
      </c>
      <c r="M46" s="259">
        <v>19000</v>
      </c>
      <c r="N46" s="259">
        <v>21700</v>
      </c>
      <c r="O46" s="259">
        <v>24400</v>
      </c>
      <c r="P46" s="259">
        <v>27100</v>
      </c>
      <c r="Q46" s="259">
        <v>29300</v>
      </c>
      <c r="R46" s="259">
        <v>31450</v>
      </c>
      <c r="S46" s="259">
        <v>33650</v>
      </c>
      <c r="T46" s="259">
        <v>35800</v>
      </c>
      <c r="U46" s="281">
        <v>22800</v>
      </c>
      <c r="V46" s="281">
        <v>26040</v>
      </c>
      <c r="W46" s="281">
        <v>29280</v>
      </c>
      <c r="X46" s="281">
        <v>32520</v>
      </c>
      <c r="Y46" s="281">
        <v>35160</v>
      </c>
      <c r="Z46" s="281">
        <v>37740</v>
      </c>
      <c r="AA46" s="281">
        <v>40380</v>
      </c>
      <c r="AB46" s="281">
        <v>42960</v>
      </c>
      <c r="AC46" s="59">
        <v>30350</v>
      </c>
      <c r="AD46" s="59">
        <v>34700</v>
      </c>
      <c r="AE46" s="59">
        <v>39050</v>
      </c>
      <c r="AF46" s="59">
        <v>43350</v>
      </c>
      <c r="AG46" s="59">
        <v>46850</v>
      </c>
      <c r="AH46" s="59">
        <v>50300</v>
      </c>
      <c r="AI46" s="59">
        <v>53800</v>
      </c>
      <c r="AJ46" s="59">
        <v>57250</v>
      </c>
      <c r="AK46" s="95">
        <v>442</v>
      </c>
      <c r="AL46" s="95">
        <v>473</v>
      </c>
      <c r="AM46" s="95">
        <v>568</v>
      </c>
      <c r="AN46" s="95">
        <v>656</v>
      </c>
      <c r="AO46" s="95">
        <v>732</v>
      </c>
      <c r="AP46" s="95">
        <v>808</v>
      </c>
      <c r="AQ46" s="95">
        <v>484</v>
      </c>
      <c r="AR46" s="95">
        <v>487</v>
      </c>
      <c r="AS46" s="95">
        <v>595</v>
      </c>
      <c r="AT46" s="95">
        <v>790</v>
      </c>
      <c r="AU46" s="95">
        <v>818</v>
      </c>
      <c r="AV46" s="95">
        <v>933</v>
      </c>
      <c r="AW46" s="168">
        <v>442</v>
      </c>
      <c r="AX46" s="168">
        <v>473</v>
      </c>
      <c r="AY46" s="168">
        <v>568</v>
      </c>
      <c r="AZ46" s="168">
        <v>656</v>
      </c>
      <c r="BA46" s="168">
        <v>732</v>
      </c>
      <c r="BB46" s="168">
        <v>808</v>
      </c>
      <c r="BC46" s="168">
        <v>555</v>
      </c>
      <c r="BD46" s="168">
        <v>596</v>
      </c>
      <c r="BE46" s="168">
        <v>718</v>
      </c>
      <c r="BF46" s="168">
        <v>820</v>
      </c>
      <c r="BG46" s="168">
        <v>896</v>
      </c>
      <c r="BH46" s="168">
        <v>970</v>
      </c>
    </row>
    <row r="47" spans="1:60">
      <c r="A47" s="165" t="s">
        <v>123</v>
      </c>
      <c r="B47" s="163" t="s">
        <v>1757</v>
      </c>
      <c r="C47" s="219" t="s">
        <v>123</v>
      </c>
      <c r="D47" s="219"/>
      <c r="E47" s="244">
        <v>12050</v>
      </c>
      <c r="F47" s="244">
        <v>13750</v>
      </c>
      <c r="G47" s="244">
        <v>15450</v>
      </c>
      <c r="H47" s="244">
        <v>17150</v>
      </c>
      <c r="I47" s="244">
        <v>18550</v>
      </c>
      <c r="J47" s="244">
        <v>19900</v>
      </c>
      <c r="K47" s="244">
        <v>21300</v>
      </c>
      <c r="L47" s="244">
        <v>22650</v>
      </c>
      <c r="M47" s="259">
        <v>20050</v>
      </c>
      <c r="N47" s="259">
        <v>22900</v>
      </c>
      <c r="O47" s="259">
        <v>25750</v>
      </c>
      <c r="P47" s="259">
        <v>28600</v>
      </c>
      <c r="Q47" s="259">
        <v>30900</v>
      </c>
      <c r="R47" s="259">
        <v>33200</v>
      </c>
      <c r="S47" s="259">
        <v>35500</v>
      </c>
      <c r="T47" s="259">
        <v>37800</v>
      </c>
      <c r="U47" s="281">
        <v>24060</v>
      </c>
      <c r="V47" s="281">
        <v>27480</v>
      </c>
      <c r="W47" s="281">
        <v>30900</v>
      </c>
      <c r="X47" s="281">
        <v>34320</v>
      </c>
      <c r="Y47" s="281">
        <v>37080</v>
      </c>
      <c r="Z47" s="281">
        <v>39840</v>
      </c>
      <c r="AA47" s="281">
        <v>42600</v>
      </c>
      <c r="AB47" s="281">
        <v>45360</v>
      </c>
      <c r="AC47" s="59">
        <v>32050</v>
      </c>
      <c r="AD47" s="59">
        <v>36600</v>
      </c>
      <c r="AE47" s="59">
        <v>41200</v>
      </c>
      <c r="AF47" s="59">
        <v>45750</v>
      </c>
      <c r="AG47" s="59">
        <v>49450</v>
      </c>
      <c r="AH47" s="59">
        <v>53100</v>
      </c>
      <c r="AI47" s="59">
        <v>56750</v>
      </c>
      <c r="AJ47" s="59">
        <v>60400</v>
      </c>
      <c r="AK47" s="95">
        <v>463</v>
      </c>
      <c r="AL47" s="95">
        <v>496</v>
      </c>
      <c r="AM47" s="95">
        <v>592</v>
      </c>
      <c r="AN47" s="95">
        <v>688</v>
      </c>
      <c r="AO47" s="95">
        <v>767</v>
      </c>
      <c r="AP47" s="95">
        <v>846</v>
      </c>
      <c r="AQ47" s="95">
        <v>535</v>
      </c>
      <c r="AR47" s="95">
        <v>590</v>
      </c>
      <c r="AS47" s="95">
        <v>669</v>
      </c>
      <c r="AT47" s="95">
        <v>855</v>
      </c>
      <c r="AU47" s="95">
        <v>909</v>
      </c>
      <c r="AV47" s="95">
        <v>1013</v>
      </c>
      <c r="AW47" s="168">
        <v>461</v>
      </c>
      <c r="AX47" s="168">
        <v>493</v>
      </c>
      <c r="AY47" s="168">
        <v>592</v>
      </c>
      <c r="AZ47" s="168">
        <v>684</v>
      </c>
      <c r="BA47" s="168">
        <v>763</v>
      </c>
      <c r="BB47" s="168">
        <v>842</v>
      </c>
      <c r="BC47" s="168">
        <v>579</v>
      </c>
      <c r="BD47" s="168">
        <v>622</v>
      </c>
      <c r="BE47" s="168">
        <v>748</v>
      </c>
      <c r="BF47" s="168">
        <v>855</v>
      </c>
      <c r="BG47" s="168">
        <v>935</v>
      </c>
      <c r="BH47" s="168">
        <v>1013</v>
      </c>
    </row>
    <row r="48" spans="1:60">
      <c r="A48" s="165" t="s">
        <v>80</v>
      </c>
      <c r="B48" s="163" t="s">
        <v>420</v>
      </c>
      <c r="C48" s="220" t="s">
        <v>80</v>
      </c>
      <c r="D48" s="220"/>
      <c r="E48" s="244">
        <v>13350</v>
      </c>
      <c r="F48" s="244">
        <v>15250</v>
      </c>
      <c r="G48" s="244">
        <v>17150</v>
      </c>
      <c r="H48" s="244">
        <v>19050</v>
      </c>
      <c r="I48" s="244">
        <v>20600</v>
      </c>
      <c r="J48" s="244">
        <v>22100</v>
      </c>
      <c r="K48" s="244">
        <v>23650</v>
      </c>
      <c r="L48" s="244">
        <v>25150</v>
      </c>
      <c r="M48" s="259">
        <v>22250</v>
      </c>
      <c r="N48" s="259">
        <v>25400</v>
      </c>
      <c r="O48" s="259">
        <v>28600</v>
      </c>
      <c r="P48" s="259">
        <v>31750</v>
      </c>
      <c r="Q48" s="259">
        <v>34300</v>
      </c>
      <c r="R48" s="259">
        <v>36850</v>
      </c>
      <c r="S48" s="259">
        <v>39400</v>
      </c>
      <c r="T48" s="259">
        <v>41950</v>
      </c>
      <c r="U48" s="281">
        <v>26700</v>
      </c>
      <c r="V48" s="281">
        <v>30480</v>
      </c>
      <c r="W48" s="281">
        <v>34320</v>
      </c>
      <c r="X48" s="281">
        <v>38100</v>
      </c>
      <c r="Y48" s="281">
        <v>41160</v>
      </c>
      <c r="Z48" s="281">
        <v>44220</v>
      </c>
      <c r="AA48" s="281">
        <v>47280</v>
      </c>
      <c r="AB48" s="281">
        <v>50340</v>
      </c>
      <c r="AC48" s="59">
        <v>35600</v>
      </c>
      <c r="AD48" s="59">
        <v>40650</v>
      </c>
      <c r="AE48" s="59">
        <v>45750</v>
      </c>
      <c r="AF48" s="59">
        <v>50800</v>
      </c>
      <c r="AG48" s="59">
        <v>54900</v>
      </c>
      <c r="AH48" s="59">
        <v>58950</v>
      </c>
      <c r="AI48" s="59">
        <v>63000</v>
      </c>
      <c r="AJ48" s="59">
        <v>67100</v>
      </c>
      <c r="AK48" s="95">
        <v>532</v>
      </c>
      <c r="AL48" s="95">
        <v>570</v>
      </c>
      <c r="AM48" s="95">
        <v>685</v>
      </c>
      <c r="AN48" s="95">
        <v>790</v>
      </c>
      <c r="AO48" s="95">
        <v>882</v>
      </c>
      <c r="AP48" s="95">
        <v>973</v>
      </c>
      <c r="AQ48" s="95">
        <v>614</v>
      </c>
      <c r="AR48" s="95">
        <v>683</v>
      </c>
      <c r="AS48" s="95">
        <v>842</v>
      </c>
      <c r="AT48" s="95">
        <v>980</v>
      </c>
      <c r="AU48" s="95">
        <v>1089</v>
      </c>
      <c r="AV48" s="95">
        <v>1182</v>
      </c>
      <c r="AW48" s="168">
        <v>532</v>
      </c>
      <c r="AX48" s="168">
        <v>570</v>
      </c>
      <c r="AY48" s="168">
        <v>685</v>
      </c>
      <c r="AZ48" s="168">
        <v>790</v>
      </c>
      <c r="BA48" s="168">
        <v>882</v>
      </c>
      <c r="BB48" s="168">
        <v>973</v>
      </c>
      <c r="BC48" s="168">
        <v>671</v>
      </c>
      <c r="BD48" s="168">
        <v>721</v>
      </c>
      <c r="BE48" s="168">
        <v>867</v>
      </c>
      <c r="BF48" s="168">
        <v>994</v>
      </c>
      <c r="BG48" s="168">
        <v>1089</v>
      </c>
      <c r="BH48" s="168">
        <v>1182</v>
      </c>
    </row>
    <row r="49" spans="1:60">
      <c r="A49" s="165" t="s">
        <v>124</v>
      </c>
      <c r="B49" s="163" t="s">
        <v>1759</v>
      </c>
      <c r="C49" s="219" t="s">
        <v>124</v>
      </c>
      <c r="D49" s="219"/>
      <c r="E49" s="244">
        <v>11400</v>
      </c>
      <c r="F49" s="244">
        <v>13000</v>
      </c>
      <c r="G49" s="244">
        <v>14650</v>
      </c>
      <c r="H49" s="244">
        <v>16250</v>
      </c>
      <c r="I49" s="244">
        <v>17550</v>
      </c>
      <c r="J49" s="244">
        <v>18850</v>
      </c>
      <c r="K49" s="244">
        <v>20150</v>
      </c>
      <c r="L49" s="244">
        <v>21450</v>
      </c>
      <c r="M49" s="259">
        <v>19000</v>
      </c>
      <c r="N49" s="259">
        <v>21700</v>
      </c>
      <c r="O49" s="259">
        <v>24400</v>
      </c>
      <c r="P49" s="259">
        <v>27100</v>
      </c>
      <c r="Q49" s="259">
        <v>29300</v>
      </c>
      <c r="R49" s="259">
        <v>31450</v>
      </c>
      <c r="S49" s="259">
        <v>33650</v>
      </c>
      <c r="T49" s="259">
        <v>35800</v>
      </c>
      <c r="U49" s="281">
        <v>22800</v>
      </c>
      <c r="V49" s="281">
        <v>26040</v>
      </c>
      <c r="W49" s="281">
        <v>29280</v>
      </c>
      <c r="X49" s="281">
        <v>32520</v>
      </c>
      <c r="Y49" s="281">
        <v>35160</v>
      </c>
      <c r="Z49" s="281">
        <v>37740</v>
      </c>
      <c r="AA49" s="281">
        <v>40380</v>
      </c>
      <c r="AB49" s="281">
        <v>42960</v>
      </c>
      <c r="AC49" s="59">
        <v>30350</v>
      </c>
      <c r="AD49" s="59">
        <v>34700</v>
      </c>
      <c r="AE49" s="59">
        <v>39050</v>
      </c>
      <c r="AF49" s="59">
        <v>43350</v>
      </c>
      <c r="AG49" s="59">
        <v>46850</v>
      </c>
      <c r="AH49" s="59">
        <v>50300</v>
      </c>
      <c r="AI49" s="59">
        <v>53800</v>
      </c>
      <c r="AJ49" s="59">
        <v>57250</v>
      </c>
      <c r="AK49" s="95">
        <v>432</v>
      </c>
      <c r="AL49" s="95">
        <v>463</v>
      </c>
      <c r="AM49" s="95">
        <v>555</v>
      </c>
      <c r="AN49" s="95">
        <v>641</v>
      </c>
      <c r="AO49" s="95">
        <v>715</v>
      </c>
      <c r="AP49" s="95">
        <v>789</v>
      </c>
      <c r="AQ49" s="95">
        <v>482</v>
      </c>
      <c r="AR49" s="95">
        <v>517</v>
      </c>
      <c r="AS49" s="95">
        <v>612</v>
      </c>
      <c r="AT49" s="95">
        <v>779</v>
      </c>
      <c r="AU49" s="95">
        <v>850</v>
      </c>
      <c r="AV49" s="95">
        <v>933</v>
      </c>
      <c r="AW49" s="168">
        <v>432</v>
      </c>
      <c r="AX49" s="168">
        <v>463</v>
      </c>
      <c r="AY49" s="168">
        <v>555</v>
      </c>
      <c r="AZ49" s="168">
        <v>641</v>
      </c>
      <c r="BA49" s="168">
        <v>715</v>
      </c>
      <c r="BB49" s="168">
        <v>789</v>
      </c>
      <c r="BC49" s="168">
        <v>541</v>
      </c>
      <c r="BD49" s="168">
        <v>581</v>
      </c>
      <c r="BE49" s="168">
        <v>699</v>
      </c>
      <c r="BF49" s="168">
        <v>800</v>
      </c>
      <c r="BG49" s="168">
        <v>873</v>
      </c>
      <c r="BH49" s="168">
        <v>944</v>
      </c>
    </row>
    <row r="50" spans="1:60">
      <c r="A50" s="165" t="s">
        <v>125</v>
      </c>
      <c r="B50" s="163" t="s">
        <v>1761</v>
      </c>
      <c r="C50" s="219" t="s">
        <v>125</v>
      </c>
      <c r="D50" s="219"/>
      <c r="E50" s="244">
        <v>14150</v>
      </c>
      <c r="F50" s="244">
        <v>16150</v>
      </c>
      <c r="G50" s="244">
        <v>18150</v>
      </c>
      <c r="H50" s="244">
        <v>20150</v>
      </c>
      <c r="I50" s="244">
        <v>21800</v>
      </c>
      <c r="J50" s="244">
        <v>23400</v>
      </c>
      <c r="K50" s="244">
        <v>25000</v>
      </c>
      <c r="L50" s="244">
        <v>26600</v>
      </c>
      <c r="M50" s="259">
        <v>23500</v>
      </c>
      <c r="N50" s="259">
        <v>26850</v>
      </c>
      <c r="O50" s="259">
        <v>30200</v>
      </c>
      <c r="P50" s="259">
        <v>33550</v>
      </c>
      <c r="Q50" s="259">
        <v>36250</v>
      </c>
      <c r="R50" s="259">
        <v>38950</v>
      </c>
      <c r="S50" s="259">
        <v>41650</v>
      </c>
      <c r="T50" s="259">
        <v>44300</v>
      </c>
      <c r="U50" s="281">
        <v>28200</v>
      </c>
      <c r="V50" s="281">
        <v>32220</v>
      </c>
      <c r="W50" s="281">
        <v>36240</v>
      </c>
      <c r="X50" s="281">
        <v>40260</v>
      </c>
      <c r="Y50" s="281">
        <v>43500</v>
      </c>
      <c r="Z50" s="281">
        <v>46740</v>
      </c>
      <c r="AA50" s="281">
        <v>49980</v>
      </c>
      <c r="AB50" s="281">
        <v>53160</v>
      </c>
      <c r="AC50" s="59">
        <v>37600</v>
      </c>
      <c r="AD50" s="59">
        <v>43000</v>
      </c>
      <c r="AE50" s="59">
        <v>48350</v>
      </c>
      <c r="AF50" s="59">
        <v>53700</v>
      </c>
      <c r="AG50" s="59">
        <v>58000</v>
      </c>
      <c r="AH50" s="59">
        <v>62300</v>
      </c>
      <c r="AI50" s="59">
        <v>66600</v>
      </c>
      <c r="AJ50" s="59">
        <v>70900</v>
      </c>
      <c r="AK50" s="95">
        <v>452</v>
      </c>
      <c r="AL50" s="95">
        <v>485</v>
      </c>
      <c r="AM50" s="95">
        <v>582</v>
      </c>
      <c r="AN50" s="95">
        <v>672</v>
      </c>
      <c r="AO50" s="95">
        <v>750</v>
      </c>
      <c r="AP50" s="95">
        <v>828</v>
      </c>
      <c r="AQ50" s="95">
        <v>569</v>
      </c>
      <c r="AR50" s="95">
        <v>611</v>
      </c>
      <c r="AS50" s="95">
        <v>734</v>
      </c>
      <c r="AT50" s="95">
        <v>840</v>
      </c>
      <c r="AU50" s="95">
        <v>918</v>
      </c>
      <c r="AV50" s="95">
        <v>994</v>
      </c>
      <c r="AW50" s="168">
        <v>452</v>
      </c>
      <c r="AX50" s="168">
        <v>485</v>
      </c>
      <c r="AY50" s="168">
        <v>582</v>
      </c>
      <c r="AZ50" s="168">
        <v>672</v>
      </c>
      <c r="BA50" s="168">
        <v>750</v>
      </c>
      <c r="BB50" s="168">
        <v>828</v>
      </c>
      <c r="BC50" s="168">
        <v>569</v>
      </c>
      <c r="BD50" s="168">
        <v>611</v>
      </c>
      <c r="BE50" s="168">
        <v>734</v>
      </c>
      <c r="BF50" s="168">
        <v>840</v>
      </c>
      <c r="BG50" s="168">
        <v>918</v>
      </c>
      <c r="BH50" s="168">
        <v>994</v>
      </c>
    </row>
    <row r="51" spans="1:60">
      <c r="A51" s="165" t="s">
        <v>126</v>
      </c>
      <c r="B51" s="163" t="s">
        <v>1763</v>
      </c>
      <c r="C51" s="219" t="s">
        <v>126</v>
      </c>
      <c r="D51" s="219"/>
      <c r="E51" s="244">
        <v>12950</v>
      </c>
      <c r="F51" s="244">
        <v>14800</v>
      </c>
      <c r="G51" s="244">
        <v>16650</v>
      </c>
      <c r="H51" s="244">
        <v>18500</v>
      </c>
      <c r="I51" s="244">
        <v>20000</v>
      </c>
      <c r="J51" s="244">
        <v>21500</v>
      </c>
      <c r="K51" s="244">
        <v>22950</v>
      </c>
      <c r="L51" s="244">
        <v>24450</v>
      </c>
      <c r="M51" s="259">
        <v>21600</v>
      </c>
      <c r="N51" s="259">
        <v>24650</v>
      </c>
      <c r="O51" s="259">
        <v>27750</v>
      </c>
      <c r="P51" s="259">
        <v>30800</v>
      </c>
      <c r="Q51" s="259">
        <v>33300</v>
      </c>
      <c r="R51" s="259">
        <v>35750</v>
      </c>
      <c r="S51" s="259">
        <v>38200</v>
      </c>
      <c r="T51" s="259">
        <v>40700</v>
      </c>
      <c r="U51" s="281">
        <v>25920</v>
      </c>
      <c r="V51" s="281">
        <v>29580</v>
      </c>
      <c r="W51" s="281">
        <v>33300</v>
      </c>
      <c r="X51" s="281">
        <v>36960</v>
      </c>
      <c r="Y51" s="281">
        <v>39960</v>
      </c>
      <c r="Z51" s="281">
        <v>42900</v>
      </c>
      <c r="AA51" s="281">
        <v>45840</v>
      </c>
      <c r="AB51" s="281">
        <v>48840</v>
      </c>
      <c r="AC51" s="59">
        <v>34550</v>
      </c>
      <c r="AD51" s="59">
        <v>39450</v>
      </c>
      <c r="AE51" s="59">
        <v>44400</v>
      </c>
      <c r="AF51" s="59">
        <v>49300</v>
      </c>
      <c r="AG51" s="59">
        <v>53250</v>
      </c>
      <c r="AH51" s="59">
        <v>57200</v>
      </c>
      <c r="AI51" s="59">
        <v>61150</v>
      </c>
      <c r="AJ51" s="59">
        <v>65100</v>
      </c>
      <c r="AK51" s="95">
        <v>545</v>
      </c>
      <c r="AL51" s="95">
        <v>583</v>
      </c>
      <c r="AM51" s="95">
        <v>700</v>
      </c>
      <c r="AN51" s="95">
        <v>808</v>
      </c>
      <c r="AO51" s="95">
        <v>902</v>
      </c>
      <c r="AP51" s="95">
        <v>996</v>
      </c>
      <c r="AQ51" s="95">
        <v>603</v>
      </c>
      <c r="AR51" s="95">
        <v>604</v>
      </c>
      <c r="AS51" s="95">
        <v>762</v>
      </c>
      <c r="AT51" s="95">
        <v>940</v>
      </c>
      <c r="AU51" s="95">
        <v>969</v>
      </c>
      <c r="AV51" s="95">
        <v>1114</v>
      </c>
      <c r="AW51" s="168">
        <v>545</v>
      </c>
      <c r="AX51" s="168">
        <v>583</v>
      </c>
      <c r="AY51" s="168">
        <v>700</v>
      </c>
      <c r="AZ51" s="168">
        <v>808</v>
      </c>
      <c r="BA51" s="168">
        <v>902</v>
      </c>
      <c r="BB51" s="168">
        <v>996</v>
      </c>
      <c r="BC51" s="168">
        <v>689</v>
      </c>
      <c r="BD51" s="168">
        <v>739</v>
      </c>
      <c r="BE51" s="168">
        <v>889</v>
      </c>
      <c r="BF51" s="168">
        <v>1018</v>
      </c>
      <c r="BG51" s="168">
        <v>1116</v>
      </c>
      <c r="BH51" s="168">
        <v>1213</v>
      </c>
    </row>
    <row r="52" spans="1:60">
      <c r="A52" s="165" t="s">
        <v>61</v>
      </c>
      <c r="B52" s="163" t="s">
        <v>431</v>
      </c>
      <c r="C52" s="220" t="s">
        <v>61</v>
      </c>
      <c r="D52" s="220"/>
      <c r="E52" s="244">
        <v>12400</v>
      </c>
      <c r="F52" s="244">
        <v>14200</v>
      </c>
      <c r="G52" s="244">
        <v>15950</v>
      </c>
      <c r="H52" s="244">
        <v>17700</v>
      </c>
      <c r="I52" s="244">
        <v>19150</v>
      </c>
      <c r="J52" s="244">
        <v>20550</v>
      </c>
      <c r="K52" s="244">
        <v>21950</v>
      </c>
      <c r="L52" s="244">
        <v>23400</v>
      </c>
      <c r="M52" s="259">
        <v>20650</v>
      </c>
      <c r="N52" s="259">
        <v>23600</v>
      </c>
      <c r="O52" s="259">
        <v>26550</v>
      </c>
      <c r="P52" s="259">
        <v>29500</v>
      </c>
      <c r="Q52" s="259">
        <v>31900</v>
      </c>
      <c r="R52" s="259">
        <v>34250</v>
      </c>
      <c r="S52" s="259">
        <v>36600</v>
      </c>
      <c r="T52" s="259">
        <v>38950</v>
      </c>
      <c r="U52" s="281">
        <v>24780</v>
      </c>
      <c r="V52" s="281">
        <v>28320</v>
      </c>
      <c r="W52" s="281">
        <v>31860</v>
      </c>
      <c r="X52" s="281">
        <v>35400</v>
      </c>
      <c r="Y52" s="281">
        <v>38280</v>
      </c>
      <c r="Z52" s="281">
        <v>41100</v>
      </c>
      <c r="AA52" s="281">
        <v>43920</v>
      </c>
      <c r="AB52" s="281">
        <v>46740</v>
      </c>
      <c r="AC52" s="59">
        <v>33050</v>
      </c>
      <c r="AD52" s="59">
        <v>37800</v>
      </c>
      <c r="AE52" s="59">
        <v>42500</v>
      </c>
      <c r="AF52" s="59">
        <v>47200</v>
      </c>
      <c r="AG52" s="59">
        <v>51000</v>
      </c>
      <c r="AH52" s="59">
        <v>54800</v>
      </c>
      <c r="AI52" s="59">
        <v>58550</v>
      </c>
      <c r="AJ52" s="59">
        <v>62350</v>
      </c>
      <c r="AK52" s="95">
        <v>496</v>
      </c>
      <c r="AL52" s="95">
        <v>531</v>
      </c>
      <c r="AM52" s="95">
        <v>638</v>
      </c>
      <c r="AN52" s="95">
        <v>737</v>
      </c>
      <c r="AO52" s="95">
        <v>822</v>
      </c>
      <c r="AP52" s="95">
        <v>908</v>
      </c>
      <c r="AQ52" s="95">
        <v>534</v>
      </c>
      <c r="AR52" s="95">
        <v>590</v>
      </c>
      <c r="AS52" s="95">
        <v>749</v>
      </c>
      <c r="AT52" s="95">
        <v>924</v>
      </c>
      <c r="AU52" s="95">
        <v>1011</v>
      </c>
      <c r="AV52" s="95">
        <v>1097</v>
      </c>
      <c r="AW52" s="168">
        <v>496</v>
      </c>
      <c r="AX52" s="168">
        <v>531</v>
      </c>
      <c r="AY52" s="168">
        <v>638</v>
      </c>
      <c r="AZ52" s="168">
        <v>737</v>
      </c>
      <c r="BA52" s="168">
        <v>822</v>
      </c>
      <c r="BB52" s="168">
        <v>908</v>
      </c>
      <c r="BC52" s="168">
        <v>625</v>
      </c>
      <c r="BD52" s="168">
        <v>671</v>
      </c>
      <c r="BE52" s="168">
        <v>808</v>
      </c>
      <c r="BF52" s="168">
        <v>924</v>
      </c>
      <c r="BG52" s="168">
        <v>1011</v>
      </c>
      <c r="BH52" s="168">
        <v>1097</v>
      </c>
    </row>
    <row r="53" spans="1:60">
      <c r="A53" s="165" t="s">
        <v>127</v>
      </c>
      <c r="B53" s="163" t="s">
        <v>1765</v>
      </c>
      <c r="C53" s="219" t="s">
        <v>127</v>
      </c>
      <c r="D53" s="219"/>
      <c r="E53" s="244">
        <v>11400</v>
      </c>
      <c r="F53" s="244">
        <v>13000</v>
      </c>
      <c r="G53" s="244">
        <v>14650</v>
      </c>
      <c r="H53" s="244">
        <v>16250</v>
      </c>
      <c r="I53" s="244">
        <v>17550</v>
      </c>
      <c r="J53" s="244">
        <v>18850</v>
      </c>
      <c r="K53" s="244">
        <v>20150</v>
      </c>
      <c r="L53" s="244">
        <v>21450</v>
      </c>
      <c r="M53" s="259">
        <v>19000</v>
      </c>
      <c r="N53" s="259">
        <v>21700</v>
      </c>
      <c r="O53" s="259">
        <v>24400</v>
      </c>
      <c r="P53" s="259">
        <v>27100</v>
      </c>
      <c r="Q53" s="259">
        <v>29300</v>
      </c>
      <c r="R53" s="259">
        <v>31450</v>
      </c>
      <c r="S53" s="259">
        <v>33650</v>
      </c>
      <c r="T53" s="259">
        <v>35800</v>
      </c>
      <c r="U53" s="281">
        <v>22800</v>
      </c>
      <c r="V53" s="281">
        <v>26040</v>
      </c>
      <c r="W53" s="281">
        <v>29280</v>
      </c>
      <c r="X53" s="281">
        <v>32520</v>
      </c>
      <c r="Y53" s="281">
        <v>35160</v>
      </c>
      <c r="Z53" s="281">
        <v>37740</v>
      </c>
      <c r="AA53" s="281">
        <v>40380</v>
      </c>
      <c r="AB53" s="281">
        <v>42960</v>
      </c>
      <c r="AC53" s="59">
        <v>30350</v>
      </c>
      <c r="AD53" s="59">
        <v>34700</v>
      </c>
      <c r="AE53" s="59">
        <v>39050</v>
      </c>
      <c r="AF53" s="59">
        <v>43350</v>
      </c>
      <c r="AG53" s="59">
        <v>46850</v>
      </c>
      <c r="AH53" s="59">
        <v>50300</v>
      </c>
      <c r="AI53" s="59">
        <v>53800</v>
      </c>
      <c r="AJ53" s="59">
        <v>57250</v>
      </c>
      <c r="AK53" s="95">
        <v>430</v>
      </c>
      <c r="AL53" s="95">
        <v>463</v>
      </c>
      <c r="AM53" s="95">
        <v>555</v>
      </c>
      <c r="AN53" s="95">
        <v>641</v>
      </c>
      <c r="AO53" s="95">
        <v>715</v>
      </c>
      <c r="AP53" s="95">
        <v>789</v>
      </c>
      <c r="AQ53" s="95">
        <v>430</v>
      </c>
      <c r="AR53" s="95">
        <v>510</v>
      </c>
      <c r="AS53" s="95">
        <v>634</v>
      </c>
      <c r="AT53" s="95">
        <v>800</v>
      </c>
      <c r="AU53" s="95">
        <v>873</v>
      </c>
      <c r="AV53" s="95">
        <v>944</v>
      </c>
      <c r="AW53" s="168">
        <v>432</v>
      </c>
      <c r="AX53" s="168">
        <v>463</v>
      </c>
      <c r="AY53" s="168">
        <v>555</v>
      </c>
      <c r="AZ53" s="168">
        <v>641</v>
      </c>
      <c r="BA53" s="168">
        <v>715</v>
      </c>
      <c r="BB53" s="168">
        <v>789</v>
      </c>
      <c r="BC53" s="168">
        <v>541</v>
      </c>
      <c r="BD53" s="168">
        <v>581</v>
      </c>
      <c r="BE53" s="168">
        <v>699</v>
      </c>
      <c r="BF53" s="168">
        <v>800</v>
      </c>
      <c r="BG53" s="168">
        <v>873</v>
      </c>
      <c r="BH53" s="168">
        <v>944</v>
      </c>
    </row>
    <row r="54" spans="1:60">
      <c r="A54" s="165" t="s">
        <v>128</v>
      </c>
      <c r="B54" s="163" t="s">
        <v>1767</v>
      </c>
      <c r="C54" s="219" t="s">
        <v>128</v>
      </c>
      <c r="D54" s="219"/>
      <c r="E54" s="244">
        <v>13850</v>
      </c>
      <c r="F54" s="244">
        <v>15800</v>
      </c>
      <c r="G54" s="244">
        <v>17800</v>
      </c>
      <c r="H54" s="244">
        <v>19750</v>
      </c>
      <c r="I54" s="244">
        <v>21350</v>
      </c>
      <c r="J54" s="244">
        <v>22950</v>
      </c>
      <c r="K54" s="244">
        <v>24500</v>
      </c>
      <c r="L54" s="244">
        <v>26100</v>
      </c>
      <c r="M54" s="259">
        <v>23100</v>
      </c>
      <c r="N54" s="259">
        <v>26400</v>
      </c>
      <c r="O54" s="259">
        <v>29700</v>
      </c>
      <c r="P54" s="259">
        <v>32950</v>
      </c>
      <c r="Q54" s="259">
        <v>35600</v>
      </c>
      <c r="R54" s="259">
        <v>38250</v>
      </c>
      <c r="S54" s="259">
        <v>40900</v>
      </c>
      <c r="T54" s="259">
        <v>43500</v>
      </c>
      <c r="U54" s="281">
        <v>27720</v>
      </c>
      <c r="V54" s="281">
        <v>31680</v>
      </c>
      <c r="W54" s="281">
        <v>35640</v>
      </c>
      <c r="X54" s="281">
        <v>39540</v>
      </c>
      <c r="Y54" s="281">
        <v>42720</v>
      </c>
      <c r="Z54" s="281">
        <v>45900</v>
      </c>
      <c r="AA54" s="281">
        <v>49080</v>
      </c>
      <c r="AB54" s="281">
        <v>52200</v>
      </c>
      <c r="AC54" s="59">
        <v>36900</v>
      </c>
      <c r="AD54" s="59">
        <v>42150</v>
      </c>
      <c r="AE54" s="59">
        <v>47400</v>
      </c>
      <c r="AF54" s="59">
        <v>52650</v>
      </c>
      <c r="AG54" s="59">
        <v>56900</v>
      </c>
      <c r="AH54" s="59">
        <v>61100</v>
      </c>
      <c r="AI54" s="59">
        <v>65300</v>
      </c>
      <c r="AJ54" s="59">
        <v>69500</v>
      </c>
      <c r="AK54" s="95">
        <v>452</v>
      </c>
      <c r="AL54" s="95">
        <v>484</v>
      </c>
      <c r="AM54" s="95">
        <v>581</v>
      </c>
      <c r="AN54" s="95">
        <v>671</v>
      </c>
      <c r="AO54" s="95">
        <v>748</v>
      </c>
      <c r="AP54" s="95">
        <v>826</v>
      </c>
      <c r="AQ54" s="95">
        <v>568</v>
      </c>
      <c r="AR54" s="95">
        <v>603</v>
      </c>
      <c r="AS54" s="95">
        <v>687</v>
      </c>
      <c r="AT54" s="95">
        <v>839</v>
      </c>
      <c r="AU54" s="95">
        <v>916</v>
      </c>
      <c r="AV54" s="95">
        <v>992</v>
      </c>
      <c r="AW54" s="168">
        <v>452</v>
      </c>
      <c r="AX54" s="168">
        <v>484</v>
      </c>
      <c r="AY54" s="168">
        <v>581</v>
      </c>
      <c r="AZ54" s="168">
        <v>671</v>
      </c>
      <c r="BA54" s="168">
        <v>748</v>
      </c>
      <c r="BB54" s="168">
        <v>826</v>
      </c>
      <c r="BC54" s="168">
        <v>568</v>
      </c>
      <c r="BD54" s="168">
        <v>609</v>
      </c>
      <c r="BE54" s="168">
        <v>733</v>
      </c>
      <c r="BF54" s="168">
        <v>839</v>
      </c>
      <c r="BG54" s="168">
        <v>916</v>
      </c>
      <c r="BH54" s="168">
        <v>992</v>
      </c>
    </row>
    <row r="55" spans="1:60">
      <c r="A55" s="165" t="s">
        <v>129</v>
      </c>
      <c r="B55" s="163" t="s">
        <v>1769</v>
      </c>
      <c r="C55" s="219" t="s">
        <v>129</v>
      </c>
      <c r="D55" s="219"/>
      <c r="E55" s="244">
        <v>12900</v>
      </c>
      <c r="F55" s="244">
        <v>14750</v>
      </c>
      <c r="G55" s="244">
        <v>16600</v>
      </c>
      <c r="H55" s="244">
        <v>18400</v>
      </c>
      <c r="I55" s="244">
        <v>19900</v>
      </c>
      <c r="J55" s="244">
        <v>21350</v>
      </c>
      <c r="K55" s="244">
        <v>22850</v>
      </c>
      <c r="L55" s="244">
        <v>24300</v>
      </c>
      <c r="M55" s="259">
        <v>21500</v>
      </c>
      <c r="N55" s="259">
        <v>24600</v>
      </c>
      <c r="O55" s="259">
        <v>27650</v>
      </c>
      <c r="P55" s="259">
        <v>30700</v>
      </c>
      <c r="Q55" s="259">
        <v>33200</v>
      </c>
      <c r="R55" s="259">
        <v>35650</v>
      </c>
      <c r="S55" s="259">
        <v>38100</v>
      </c>
      <c r="T55" s="259">
        <v>40550</v>
      </c>
      <c r="U55" s="281">
        <v>25800</v>
      </c>
      <c r="V55" s="281">
        <v>29520</v>
      </c>
      <c r="W55" s="281">
        <v>33180</v>
      </c>
      <c r="X55" s="281">
        <v>36840</v>
      </c>
      <c r="Y55" s="281">
        <v>39840</v>
      </c>
      <c r="Z55" s="281">
        <v>42780</v>
      </c>
      <c r="AA55" s="281">
        <v>45720</v>
      </c>
      <c r="AB55" s="281">
        <v>48660</v>
      </c>
      <c r="AC55" s="59">
        <v>34400</v>
      </c>
      <c r="AD55" s="59">
        <v>39300</v>
      </c>
      <c r="AE55" s="59">
        <v>44200</v>
      </c>
      <c r="AF55" s="59">
        <v>49100</v>
      </c>
      <c r="AG55" s="59">
        <v>53050</v>
      </c>
      <c r="AH55" s="59">
        <v>57000</v>
      </c>
      <c r="AI55" s="59">
        <v>60900</v>
      </c>
      <c r="AJ55" s="59">
        <v>64850</v>
      </c>
      <c r="AK55" s="95">
        <v>448</v>
      </c>
      <c r="AL55" s="95">
        <v>480</v>
      </c>
      <c r="AM55" s="95">
        <v>576</v>
      </c>
      <c r="AN55" s="95">
        <v>665</v>
      </c>
      <c r="AO55" s="95">
        <v>742</v>
      </c>
      <c r="AP55" s="95">
        <v>819</v>
      </c>
      <c r="AQ55" s="95">
        <v>491</v>
      </c>
      <c r="AR55" s="95">
        <v>493</v>
      </c>
      <c r="AS55" s="95">
        <v>595</v>
      </c>
      <c r="AT55" s="95">
        <v>768</v>
      </c>
      <c r="AU55" s="95">
        <v>793</v>
      </c>
      <c r="AV55" s="95">
        <v>912</v>
      </c>
      <c r="AW55" s="168">
        <v>448</v>
      </c>
      <c r="AX55" s="168">
        <v>480</v>
      </c>
      <c r="AY55" s="168">
        <v>576</v>
      </c>
      <c r="AZ55" s="168">
        <v>665</v>
      </c>
      <c r="BA55" s="168">
        <v>742</v>
      </c>
      <c r="BB55" s="168">
        <v>819</v>
      </c>
      <c r="BC55" s="168">
        <v>563</v>
      </c>
      <c r="BD55" s="168">
        <v>604</v>
      </c>
      <c r="BE55" s="168">
        <v>727</v>
      </c>
      <c r="BF55" s="168">
        <v>831</v>
      </c>
      <c r="BG55" s="168">
        <v>908</v>
      </c>
      <c r="BH55" s="168">
        <v>982</v>
      </c>
    </row>
    <row r="56" spans="1:60">
      <c r="A56" s="165" t="s">
        <v>69</v>
      </c>
      <c r="B56" s="163" t="s">
        <v>443</v>
      </c>
      <c r="C56" s="220" t="s">
        <v>69</v>
      </c>
      <c r="D56" s="220"/>
      <c r="E56" s="244">
        <v>12300</v>
      </c>
      <c r="F56" s="244">
        <v>14050</v>
      </c>
      <c r="G56" s="244">
        <v>15800</v>
      </c>
      <c r="H56" s="244">
        <v>17550</v>
      </c>
      <c r="I56" s="244">
        <v>19000</v>
      </c>
      <c r="J56" s="244">
        <v>20400</v>
      </c>
      <c r="K56" s="244">
        <v>21800</v>
      </c>
      <c r="L56" s="244">
        <v>23200</v>
      </c>
      <c r="M56" s="259">
        <v>20500</v>
      </c>
      <c r="N56" s="259">
        <v>23400</v>
      </c>
      <c r="O56" s="259">
        <v>26350</v>
      </c>
      <c r="P56" s="259">
        <v>29250</v>
      </c>
      <c r="Q56" s="259">
        <v>31600</v>
      </c>
      <c r="R56" s="259">
        <v>33950</v>
      </c>
      <c r="S56" s="259">
        <v>36300</v>
      </c>
      <c r="T56" s="259">
        <v>38650</v>
      </c>
      <c r="U56" s="281">
        <v>24600</v>
      </c>
      <c r="V56" s="281">
        <v>28080</v>
      </c>
      <c r="W56" s="281">
        <v>31620</v>
      </c>
      <c r="X56" s="281">
        <v>35100</v>
      </c>
      <c r="Y56" s="281">
        <v>37920</v>
      </c>
      <c r="Z56" s="281">
        <v>40740</v>
      </c>
      <c r="AA56" s="281">
        <v>43560</v>
      </c>
      <c r="AB56" s="281">
        <v>46380</v>
      </c>
      <c r="AC56" s="59">
        <v>32800</v>
      </c>
      <c r="AD56" s="59">
        <v>37450</v>
      </c>
      <c r="AE56" s="59">
        <v>42150</v>
      </c>
      <c r="AF56" s="59">
        <v>46800</v>
      </c>
      <c r="AG56" s="59">
        <v>50550</v>
      </c>
      <c r="AH56" s="59">
        <v>54300</v>
      </c>
      <c r="AI56" s="59">
        <v>58050</v>
      </c>
      <c r="AJ56" s="59">
        <v>61800</v>
      </c>
      <c r="AK56" s="95">
        <v>478</v>
      </c>
      <c r="AL56" s="95">
        <v>521</v>
      </c>
      <c r="AM56" s="95">
        <v>626</v>
      </c>
      <c r="AN56" s="95">
        <v>723</v>
      </c>
      <c r="AO56" s="95">
        <v>806</v>
      </c>
      <c r="AP56" s="95">
        <v>890</v>
      </c>
      <c r="AQ56" s="95">
        <v>478</v>
      </c>
      <c r="AR56" s="95">
        <v>582</v>
      </c>
      <c r="AS56" s="95">
        <v>735</v>
      </c>
      <c r="AT56" s="95">
        <v>906</v>
      </c>
      <c r="AU56" s="95">
        <v>991</v>
      </c>
      <c r="AV56" s="95">
        <v>1076</v>
      </c>
      <c r="AW56" s="168">
        <v>487</v>
      </c>
      <c r="AX56" s="168">
        <v>521</v>
      </c>
      <c r="AY56" s="168">
        <v>626</v>
      </c>
      <c r="AZ56" s="168">
        <v>723</v>
      </c>
      <c r="BA56" s="168">
        <v>806</v>
      </c>
      <c r="BB56" s="168">
        <v>890</v>
      </c>
      <c r="BC56" s="168">
        <v>614</v>
      </c>
      <c r="BD56" s="168">
        <v>659</v>
      </c>
      <c r="BE56" s="168">
        <v>792</v>
      </c>
      <c r="BF56" s="168">
        <v>906</v>
      </c>
      <c r="BG56" s="168">
        <v>991</v>
      </c>
      <c r="BH56" s="168">
        <v>1076</v>
      </c>
    </row>
    <row r="57" spans="1:60">
      <c r="A57" s="165" t="s">
        <v>130</v>
      </c>
      <c r="B57" s="163" t="s">
        <v>1771</v>
      </c>
      <c r="C57" s="219" t="s">
        <v>130</v>
      </c>
      <c r="D57" s="219"/>
      <c r="E57" s="244">
        <v>11400</v>
      </c>
      <c r="F57" s="244">
        <v>13000</v>
      </c>
      <c r="G57" s="244">
        <v>14650</v>
      </c>
      <c r="H57" s="244">
        <v>16250</v>
      </c>
      <c r="I57" s="244">
        <v>17550</v>
      </c>
      <c r="J57" s="244">
        <v>18850</v>
      </c>
      <c r="K57" s="244">
        <v>20150</v>
      </c>
      <c r="L57" s="244">
        <v>21450</v>
      </c>
      <c r="M57" s="259">
        <v>19000</v>
      </c>
      <c r="N57" s="259">
        <v>21700</v>
      </c>
      <c r="O57" s="259">
        <v>24400</v>
      </c>
      <c r="P57" s="259">
        <v>27100</v>
      </c>
      <c r="Q57" s="259">
        <v>29300</v>
      </c>
      <c r="R57" s="259">
        <v>31450</v>
      </c>
      <c r="S57" s="259">
        <v>33650</v>
      </c>
      <c r="T57" s="259">
        <v>35800</v>
      </c>
      <c r="U57" s="281">
        <v>22800</v>
      </c>
      <c r="V57" s="281">
        <v>26040</v>
      </c>
      <c r="W57" s="281">
        <v>29280</v>
      </c>
      <c r="X57" s="281">
        <v>32520</v>
      </c>
      <c r="Y57" s="281">
        <v>35160</v>
      </c>
      <c r="Z57" s="281">
        <v>37740</v>
      </c>
      <c r="AA57" s="281">
        <v>40380</v>
      </c>
      <c r="AB57" s="281">
        <v>42960</v>
      </c>
      <c r="AC57" s="59">
        <v>30350</v>
      </c>
      <c r="AD57" s="59">
        <v>34700</v>
      </c>
      <c r="AE57" s="59">
        <v>39050</v>
      </c>
      <c r="AF57" s="59">
        <v>43350</v>
      </c>
      <c r="AG57" s="59">
        <v>46850</v>
      </c>
      <c r="AH57" s="59">
        <v>50300</v>
      </c>
      <c r="AI57" s="59">
        <v>53800</v>
      </c>
      <c r="AJ57" s="59">
        <v>57250</v>
      </c>
      <c r="AK57" s="95">
        <v>432</v>
      </c>
      <c r="AL57" s="95">
        <v>463</v>
      </c>
      <c r="AM57" s="95">
        <v>555</v>
      </c>
      <c r="AN57" s="95">
        <v>641</v>
      </c>
      <c r="AO57" s="95">
        <v>715</v>
      </c>
      <c r="AP57" s="95">
        <v>789</v>
      </c>
      <c r="AQ57" s="95">
        <v>493</v>
      </c>
      <c r="AR57" s="95">
        <v>522</v>
      </c>
      <c r="AS57" s="95">
        <v>595</v>
      </c>
      <c r="AT57" s="95">
        <v>772</v>
      </c>
      <c r="AU57" s="95">
        <v>873</v>
      </c>
      <c r="AV57" s="95">
        <v>944</v>
      </c>
      <c r="AW57" s="168">
        <v>432</v>
      </c>
      <c r="AX57" s="168">
        <v>463</v>
      </c>
      <c r="AY57" s="168">
        <v>555</v>
      </c>
      <c r="AZ57" s="168">
        <v>641</v>
      </c>
      <c r="BA57" s="168">
        <v>715</v>
      </c>
      <c r="BB57" s="168">
        <v>789</v>
      </c>
      <c r="BC57" s="168">
        <v>541</v>
      </c>
      <c r="BD57" s="168">
        <v>581</v>
      </c>
      <c r="BE57" s="168">
        <v>699</v>
      </c>
      <c r="BF57" s="168">
        <v>800</v>
      </c>
      <c r="BG57" s="168">
        <v>873</v>
      </c>
      <c r="BH57" s="168">
        <v>944</v>
      </c>
    </row>
    <row r="58" spans="1:60">
      <c r="A58" s="165" t="s">
        <v>131</v>
      </c>
      <c r="B58" s="163" t="s">
        <v>1773</v>
      </c>
      <c r="C58" s="219" t="s">
        <v>131</v>
      </c>
      <c r="D58" s="219"/>
      <c r="E58" s="244">
        <v>11400</v>
      </c>
      <c r="F58" s="244">
        <v>13000</v>
      </c>
      <c r="G58" s="244">
        <v>14650</v>
      </c>
      <c r="H58" s="244">
        <v>16250</v>
      </c>
      <c r="I58" s="244">
        <v>17550</v>
      </c>
      <c r="J58" s="244">
        <v>18850</v>
      </c>
      <c r="K58" s="244">
        <v>20150</v>
      </c>
      <c r="L58" s="244">
        <v>21450</v>
      </c>
      <c r="M58" s="259">
        <v>19000</v>
      </c>
      <c r="N58" s="259">
        <v>21700</v>
      </c>
      <c r="O58" s="259">
        <v>24400</v>
      </c>
      <c r="P58" s="259">
        <v>27100</v>
      </c>
      <c r="Q58" s="259">
        <v>29300</v>
      </c>
      <c r="R58" s="259">
        <v>31450</v>
      </c>
      <c r="S58" s="259">
        <v>33650</v>
      </c>
      <c r="T58" s="259">
        <v>35800</v>
      </c>
      <c r="U58" s="281">
        <v>22800</v>
      </c>
      <c r="V58" s="281">
        <v>26040</v>
      </c>
      <c r="W58" s="281">
        <v>29280</v>
      </c>
      <c r="X58" s="281">
        <v>32520</v>
      </c>
      <c r="Y58" s="281">
        <v>35160</v>
      </c>
      <c r="Z58" s="281">
        <v>37740</v>
      </c>
      <c r="AA58" s="281">
        <v>40380</v>
      </c>
      <c r="AB58" s="281">
        <v>42960</v>
      </c>
      <c r="AC58" s="59">
        <v>30350</v>
      </c>
      <c r="AD58" s="59">
        <v>34700</v>
      </c>
      <c r="AE58" s="59">
        <v>39050</v>
      </c>
      <c r="AF58" s="59">
        <v>43350</v>
      </c>
      <c r="AG58" s="59">
        <v>46850</v>
      </c>
      <c r="AH58" s="59">
        <v>50300</v>
      </c>
      <c r="AI58" s="59">
        <v>53800</v>
      </c>
      <c r="AJ58" s="59">
        <v>57250</v>
      </c>
      <c r="AK58" s="95">
        <v>448</v>
      </c>
      <c r="AL58" s="95">
        <v>480</v>
      </c>
      <c r="AM58" s="95">
        <v>576</v>
      </c>
      <c r="AN58" s="95">
        <v>665</v>
      </c>
      <c r="AO58" s="95">
        <v>742</v>
      </c>
      <c r="AP58" s="95">
        <v>819</v>
      </c>
      <c r="AQ58" s="95">
        <v>451</v>
      </c>
      <c r="AR58" s="95">
        <v>494</v>
      </c>
      <c r="AS58" s="95">
        <v>652</v>
      </c>
      <c r="AT58" s="95">
        <v>779</v>
      </c>
      <c r="AU58" s="95">
        <v>799</v>
      </c>
      <c r="AV58" s="95">
        <v>919</v>
      </c>
      <c r="AW58" s="168">
        <v>448</v>
      </c>
      <c r="AX58" s="168">
        <v>480</v>
      </c>
      <c r="AY58" s="168">
        <v>576</v>
      </c>
      <c r="AZ58" s="168">
        <v>665</v>
      </c>
      <c r="BA58" s="168">
        <v>742</v>
      </c>
      <c r="BB58" s="168">
        <v>819</v>
      </c>
      <c r="BC58" s="168">
        <v>563</v>
      </c>
      <c r="BD58" s="168">
        <v>604</v>
      </c>
      <c r="BE58" s="168">
        <v>727</v>
      </c>
      <c r="BF58" s="168">
        <v>831</v>
      </c>
      <c r="BG58" s="168">
        <v>908</v>
      </c>
      <c r="BH58" s="168">
        <v>982</v>
      </c>
    </row>
    <row r="59" spans="1:60">
      <c r="A59" s="165" t="s">
        <v>41</v>
      </c>
      <c r="B59" s="163" t="s">
        <v>451</v>
      </c>
      <c r="C59" s="220" t="s">
        <v>41</v>
      </c>
      <c r="D59" s="220"/>
      <c r="E59" s="244">
        <v>15400</v>
      </c>
      <c r="F59" s="244">
        <v>17600</v>
      </c>
      <c r="G59" s="244">
        <v>19800</v>
      </c>
      <c r="H59" s="244">
        <v>22000</v>
      </c>
      <c r="I59" s="244">
        <v>23800</v>
      </c>
      <c r="J59" s="244">
        <v>25550</v>
      </c>
      <c r="K59" s="244">
        <v>27300</v>
      </c>
      <c r="L59" s="244">
        <v>29050</v>
      </c>
      <c r="M59" s="259">
        <v>25700</v>
      </c>
      <c r="N59" s="259">
        <v>29400</v>
      </c>
      <c r="O59" s="259">
        <v>33050</v>
      </c>
      <c r="P59" s="259">
        <v>36700</v>
      </c>
      <c r="Q59" s="259">
        <v>39650</v>
      </c>
      <c r="R59" s="259">
        <v>42600</v>
      </c>
      <c r="S59" s="259">
        <v>45550</v>
      </c>
      <c r="T59" s="259">
        <v>48450</v>
      </c>
      <c r="U59" s="281">
        <v>30840</v>
      </c>
      <c r="V59" s="281">
        <v>35280</v>
      </c>
      <c r="W59" s="281">
        <v>39660</v>
      </c>
      <c r="X59" s="281">
        <v>44040</v>
      </c>
      <c r="Y59" s="281">
        <v>47580</v>
      </c>
      <c r="Z59" s="281">
        <v>51120</v>
      </c>
      <c r="AA59" s="281">
        <v>54660</v>
      </c>
      <c r="AB59" s="281">
        <v>58140</v>
      </c>
      <c r="AC59" s="59">
        <v>41100</v>
      </c>
      <c r="AD59" s="59">
        <v>47000</v>
      </c>
      <c r="AE59" s="59">
        <v>52850</v>
      </c>
      <c r="AF59" s="59">
        <v>58700</v>
      </c>
      <c r="AG59" s="59">
        <v>63400</v>
      </c>
      <c r="AH59" s="59">
        <v>68100</v>
      </c>
      <c r="AI59" s="59">
        <v>72800</v>
      </c>
      <c r="AJ59" s="59">
        <v>77500</v>
      </c>
      <c r="AK59" s="95">
        <v>613</v>
      </c>
      <c r="AL59" s="95">
        <v>657</v>
      </c>
      <c r="AM59" s="95">
        <v>788</v>
      </c>
      <c r="AN59" s="95">
        <v>911</v>
      </c>
      <c r="AO59" s="95">
        <v>1017</v>
      </c>
      <c r="AP59" s="95">
        <v>1122</v>
      </c>
      <c r="AQ59" s="95">
        <v>671</v>
      </c>
      <c r="AR59" s="95">
        <v>744</v>
      </c>
      <c r="AS59" s="95">
        <v>905</v>
      </c>
      <c r="AT59" s="95">
        <v>1134</v>
      </c>
      <c r="AU59" s="95">
        <v>1264</v>
      </c>
      <c r="AV59" s="95">
        <v>1376</v>
      </c>
      <c r="AW59" s="168">
        <v>613</v>
      </c>
      <c r="AX59" s="168">
        <v>657</v>
      </c>
      <c r="AY59" s="168">
        <v>788</v>
      </c>
      <c r="AZ59" s="168">
        <v>911</v>
      </c>
      <c r="BA59" s="168">
        <v>1017</v>
      </c>
      <c r="BB59" s="168">
        <v>1122</v>
      </c>
      <c r="BC59" s="168">
        <v>778</v>
      </c>
      <c r="BD59" s="168">
        <v>834</v>
      </c>
      <c r="BE59" s="168">
        <v>1003</v>
      </c>
      <c r="BF59" s="168">
        <v>1150</v>
      </c>
      <c r="BG59" s="168">
        <v>1264</v>
      </c>
      <c r="BH59" s="168">
        <v>1376</v>
      </c>
    </row>
    <row r="60" spans="1:60">
      <c r="A60" s="165" t="s">
        <v>132</v>
      </c>
      <c r="B60" s="163" t="s">
        <v>1775</v>
      </c>
      <c r="C60" s="219" t="s">
        <v>132</v>
      </c>
      <c r="D60" s="219"/>
      <c r="E60" s="244">
        <v>11400</v>
      </c>
      <c r="F60" s="244">
        <v>13000</v>
      </c>
      <c r="G60" s="244">
        <v>14650</v>
      </c>
      <c r="H60" s="244">
        <v>16250</v>
      </c>
      <c r="I60" s="244">
        <v>17550</v>
      </c>
      <c r="J60" s="244">
        <v>18850</v>
      </c>
      <c r="K60" s="244">
        <v>20150</v>
      </c>
      <c r="L60" s="244">
        <v>21450</v>
      </c>
      <c r="M60" s="259">
        <v>19000</v>
      </c>
      <c r="N60" s="259">
        <v>21700</v>
      </c>
      <c r="O60" s="259">
        <v>24400</v>
      </c>
      <c r="P60" s="259">
        <v>27100</v>
      </c>
      <c r="Q60" s="259">
        <v>29300</v>
      </c>
      <c r="R60" s="259">
        <v>31450</v>
      </c>
      <c r="S60" s="259">
        <v>33650</v>
      </c>
      <c r="T60" s="259">
        <v>35800</v>
      </c>
      <c r="U60" s="281">
        <v>22800</v>
      </c>
      <c r="V60" s="281">
        <v>26040</v>
      </c>
      <c r="W60" s="281">
        <v>29280</v>
      </c>
      <c r="X60" s="281">
        <v>32520</v>
      </c>
      <c r="Y60" s="281">
        <v>35160</v>
      </c>
      <c r="Z60" s="281">
        <v>37740</v>
      </c>
      <c r="AA60" s="281">
        <v>40380</v>
      </c>
      <c r="AB60" s="281">
        <v>42960</v>
      </c>
      <c r="AC60" s="59">
        <v>30350</v>
      </c>
      <c r="AD60" s="59">
        <v>34700</v>
      </c>
      <c r="AE60" s="59">
        <v>39050</v>
      </c>
      <c r="AF60" s="59">
        <v>43350</v>
      </c>
      <c r="AG60" s="59">
        <v>46850</v>
      </c>
      <c r="AH60" s="59">
        <v>50300</v>
      </c>
      <c r="AI60" s="59">
        <v>53800</v>
      </c>
      <c r="AJ60" s="59">
        <v>57250</v>
      </c>
      <c r="AK60" s="95">
        <v>432</v>
      </c>
      <c r="AL60" s="95">
        <v>463</v>
      </c>
      <c r="AM60" s="95">
        <v>555</v>
      </c>
      <c r="AN60" s="95">
        <v>641</v>
      </c>
      <c r="AO60" s="95">
        <v>715</v>
      </c>
      <c r="AP60" s="95">
        <v>789</v>
      </c>
      <c r="AQ60" s="95">
        <v>491</v>
      </c>
      <c r="AR60" s="95">
        <v>493</v>
      </c>
      <c r="AS60" s="95">
        <v>595</v>
      </c>
      <c r="AT60" s="95">
        <v>768</v>
      </c>
      <c r="AU60" s="95">
        <v>793</v>
      </c>
      <c r="AV60" s="95">
        <v>912</v>
      </c>
      <c r="AW60" s="168">
        <v>432</v>
      </c>
      <c r="AX60" s="168">
        <v>463</v>
      </c>
      <c r="AY60" s="168">
        <v>555</v>
      </c>
      <c r="AZ60" s="168">
        <v>641</v>
      </c>
      <c r="BA60" s="168">
        <v>715</v>
      </c>
      <c r="BB60" s="168">
        <v>789</v>
      </c>
      <c r="BC60" s="168">
        <v>541</v>
      </c>
      <c r="BD60" s="168">
        <v>581</v>
      </c>
      <c r="BE60" s="168">
        <v>699</v>
      </c>
      <c r="BF60" s="168">
        <v>800</v>
      </c>
      <c r="BG60" s="168">
        <v>873</v>
      </c>
      <c r="BH60" s="168">
        <v>944</v>
      </c>
    </row>
    <row r="61" spans="1:60">
      <c r="A61" s="165" t="s">
        <v>134</v>
      </c>
      <c r="B61" s="163" t="s">
        <v>1777</v>
      </c>
      <c r="C61" s="219" t="s">
        <v>134</v>
      </c>
      <c r="D61" s="219"/>
      <c r="E61" s="244">
        <v>11400</v>
      </c>
      <c r="F61" s="244">
        <v>13000</v>
      </c>
      <c r="G61" s="244">
        <v>14650</v>
      </c>
      <c r="H61" s="244">
        <v>16250</v>
      </c>
      <c r="I61" s="244">
        <v>17550</v>
      </c>
      <c r="J61" s="244">
        <v>18850</v>
      </c>
      <c r="K61" s="244">
        <v>20150</v>
      </c>
      <c r="L61" s="244">
        <v>21450</v>
      </c>
      <c r="M61" s="259">
        <v>19000</v>
      </c>
      <c r="N61" s="259">
        <v>21700</v>
      </c>
      <c r="O61" s="259">
        <v>24400</v>
      </c>
      <c r="P61" s="259">
        <v>27100</v>
      </c>
      <c r="Q61" s="259">
        <v>29300</v>
      </c>
      <c r="R61" s="259">
        <v>31450</v>
      </c>
      <c r="S61" s="259">
        <v>33650</v>
      </c>
      <c r="T61" s="259">
        <v>35800</v>
      </c>
      <c r="U61" s="281">
        <v>22800</v>
      </c>
      <c r="V61" s="281">
        <v>26040</v>
      </c>
      <c r="W61" s="281">
        <v>29280</v>
      </c>
      <c r="X61" s="281">
        <v>32520</v>
      </c>
      <c r="Y61" s="281">
        <v>35160</v>
      </c>
      <c r="Z61" s="281">
        <v>37740</v>
      </c>
      <c r="AA61" s="281">
        <v>40380</v>
      </c>
      <c r="AB61" s="281">
        <v>42960</v>
      </c>
      <c r="AC61" s="59">
        <v>30350</v>
      </c>
      <c r="AD61" s="59">
        <v>34700</v>
      </c>
      <c r="AE61" s="59">
        <v>39050</v>
      </c>
      <c r="AF61" s="59">
        <v>43350</v>
      </c>
      <c r="AG61" s="59">
        <v>46850</v>
      </c>
      <c r="AH61" s="59">
        <v>50300</v>
      </c>
      <c r="AI61" s="59">
        <v>53800</v>
      </c>
      <c r="AJ61" s="59">
        <v>57250</v>
      </c>
      <c r="AK61" s="95">
        <v>421</v>
      </c>
      <c r="AL61" s="95">
        <v>463</v>
      </c>
      <c r="AM61" s="95">
        <v>555</v>
      </c>
      <c r="AN61" s="95">
        <v>641</v>
      </c>
      <c r="AO61" s="95">
        <v>715</v>
      </c>
      <c r="AP61" s="95">
        <v>789</v>
      </c>
      <c r="AQ61" s="95">
        <v>421</v>
      </c>
      <c r="AR61" s="95">
        <v>536</v>
      </c>
      <c r="AS61" s="95">
        <v>647</v>
      </c>
      <c r="AT61" s="95">
        <v>800</v>
      </c>
      <c r="AU61" s="95">
        <v>873</v>
      </c>
      <c r="AV61" s="95">
        <v>944</v>
      </c>
      <c r="AW61" s="168">
        <v>432</v>
      </c>
      <c r="AX61" s="168">
        <v>463</v>
      </c>
      <c r="AY61" s="168">
        <v>555</v>
      </c>
      <c r="AZ61" s="168">
        <v>641</v>
      </c>
      <c r="BA61" s="168">
        <v>715</v>
      </c>
      <c r="BB61" s="168">
        <v>789</v>
      </c>
      <c r="BC61" s="168">
        <v>541</v>
      </c>
      <c r="BD61" s="168">
        <v>581</v>
      </c>
      <c r="BE61" s="168">
        <v>699</v>
      </c>
      <c r="BF61" s="168">
        <v>800</v>
      </c>
      <c r="BG61" s="168">
        <v>873</v>
      </c>
      <c r="BH61" s="168">
        <v>944</v>
      </c>
    </row>
    <row r="62" spans="1:60">
      <c r="A62" s="165" t="s">
        <v>42</v>
      </c>
      <c r="B62" s="163" t="s">
        <v>459</v>
      </c>
      <c r="C62" s="220" t="s">
        <v>42</v>
      </c>
      <c r="D62" s="220"/>
      <c r="E62" s="244">
        <v>13400</v>
      </c>
      <c r="F62" s="244">
        <v>15300</v>
      </c>
      <c r="G62" s="244">
        <v>17200</v>
      </c>
      <c r="H62" s="244">
        <v>19100</v>
      </c>
      <c r="I62" s="244">
        <v>20650</v>
      </c>
      <c r="J62" s="244">
        <v>22200</v>
      </c>
      <c r="K62" s="244">
        <v>23700</v>
      </c>
      <c r="L62" s="244">
        <v>25250</v>
      </c>
      <c r="M62" s="259">
        <v>22300</v>
      </c>
      <c r="N62" s="259">
        <v>25450</v>
      </c>
      <c r="O62" s="259">
        <v>28650</v>
      </c>
      <c r="P62" s="259">
        <v>31800</v>
      </c>
      <c r="Q62" s="259">
        <v>34350</v>
      </c>
      <c r="R62" s="259">
        <v>36900</v>
      </c>
      <c r="S62" s="259">
        <v>39450</v>
      </c>
      <c r="T62" s="259">
        <v>42000</v>
      </c>
      <c r="U62" s="281">
        <v>26760</v>
      </c>
      <c r="V62" s="281">
        <v>30540</v>
      </c>
      <c r="W62" s="281">
        <v>34380</v>
      </c>
      <c r="X62" s="281">
        <v>38160</v>
      </c>
      <c r="Y62" s="281">
        <v>41220</v>
      </c>
      <c r="Z62" s="281">
        <v>44280</v>
      </c>
      <c r="AA62" s="281">
        <v>47340</v>
      </c>
      <c r="AB62" s="281">
        <v>50400</v>
      </c>
      <c r="AC62" s="59">
        <v>35650</v>
      </c>
      <c r="AD62" s="59">
        <v>40750</v>
      </c>
      <c r="AE62" s="59">
        <v>45850</v>
      </c>
      <c r="AF62" s="59">
        <v>50900</v>
      </c>
      <c r="AG62" s="59">
        <v>55000</v>
      </c>
      <c r="AH62" s="59">
        <v>59050</v>
      </c>
      <c r="AI62" s="59">
        <v>63150</v>
      </c>
      <c r="AJ62" s="59">
        <v>67200</v>
      </c>
      <c r="AK62" s="95">
        <v>613</v>
      </c>
      <c r="AL62" s="95">
        <v>657</v>
      </c>
      <c r="AM62" s="95">
        <v>788</v>
      </c>
      <c r="AN62" s="95">
        <v>911</v>
      </c>
      <c r="AO62" s="95">
        <v>1017</v>
      </c>
      <c r="AP62" s="95">
        <v>1122</v>
      </c>
      <c r="AQ62" s="95">
        <v>671</v>
      </c>
      <c r="AR62" s="95">
        <v>744</v>
      </c>
      <c r="AS62" s="95">
        <v>905</v>
      </c>
      <c r="AT62" s="95">
        <v>1134</v>
      </c>
      <c r="AU62" s="95">
        <v>1264</v>
      </c>
      <c r="AV62" s="95">
        <v>1376</v>
      </c>
      <c r="AW62" s="168">
        <v>613</v>
      </c>
      <c r="AX62" s="168">
        <v>657</v>
      </c>
      <c r="AY62" s="168">
        <v>788</v>
      </c>
      <c r="AZ62" s="168">
        <v>911</v>
      </c>
      <c r="BA62" s="168">
        <v>1017</v>
      </c>
      <c r="BB62" s="168">
        <v>1122</v>
      </c>
      <c r="BC62" s="168">
        <v>778</v>
      </c>
      <c r="BD62" s="168">
        <v>834</v>
      </c>
      <c r="BE62" s="168">
        <v>1003</v>
      </c>
      <c r="BF62" s="168">
        <v>1150</v>
      </c>
      <c r="BG62" s="168">
        <v>1264</v>
      </c>
      <c r="BH62" s="168">
        <v>1376</v>
      </c>
    </row>
    <row r="63" spans="1:60">
      <c r="A63" s="165" t="s">
        <v>43</v>
      </c>
      <c r="B63" s="163" t="s">
        <v>461</v>
      </c>
      <c r="C63" s="220" t="s">
        <v>43</v>
      </c>
      <c r="D63" s="220"/>
      <c r="E63" s="244">
        <v>15400</v>
      </c>
      <c r="F63" s="244">
        <v>17600</v>
      </c>
      <c r="G63" s="244">
        <v>19800</v>
      </c>
      <c r="H63" s="244">
        <v>22000</v>
      </c>
      <c r="I63" s="244">
        <v>23800</v>
      </c>
      <c r="J63" s="244">
        <v>25550</v>
      </c>
      <c r="K63" s="244">
        <v>27300</v>
      </c>
      <c r="L63" s="244">
        <v>29050</v>
      </c>
      <c r="M63" s="259">
        <v>25700</v>
      </c>
      <c r="N63" s="259">
        <v>29400</v>
      </c>
      <c r="O63" s="259">
        <v>33050</v>
      </c>
      <c r="P63" s="259">
        <v>36700</v>
      </c>
      <c r="Q63" s="259">
        <v>39650</v>
      </c>
      <c r="R63" s="259">
        <v>42600</v>
      </c>
      <c r="S63" s="259">
        <v>45550</v>
      </c>
      <c r="T63" s="259">
        <v>48450</v>
      </c>
      <c r="U63" s="281">
        <v>30840</v>
      </c>
      <c r="V63" s="281">
        <v>35280</v>
      </c>
      <c r="W63" s="281">
        <v>39660</v>
      </c>
      <c r="X63" s="281">
        <v>44040</v>
      </c>
      <c r="Y63" s="281">
        <v>47580</v>
      </c>
      <c r="Z63" s="281">
        <v>51120</v>
      </c>
      <c r="AA63" s="281">
        <v>54660</v>
      </c>
      <c r="AB63" s="281">
        <v>58140</v>
      </c>
      <c r="AC63" s="59">
        <v>41100</v>
      </c>
      <c r="AD63" s="59">
        <v>47000</v>
      </c>
      <c r="AE63" s="59">
        <v>52850</v>
      </c>
      <c r="AF63" s="59">
        <v>58700</v>
      </c>
      <c r="AG63" s="59">
        <v>63400</v>
      </c>
      <c r="AH63" s="59">
        <v>68100</v>
      </c>
      <c r="AI63" s="59">
        <v>72800</v>
      </c>
      <c r="AJ63" s="59">
        <v>77500</v>
      </c>
      <c r="AK63" s="95">
        <v>613</v>
      </c>
      <c r="AL63" s="95">
        <v>657</v>
      </c>
      <c r="AM63" s="95">
        <v>788</v>
      </c>
      <c r="AN63" s="95">
        <v>911</v>
      </c>
      <c r="AO63" s="95">
        <v>1017</v>
      </c>
      <c r="AP63" s="95">
        <v>1122</v>
      </c>
      <c r="AQ63" s="95">
        <v>671</v>
      </c>
      <c r="AR63" s="95">
        <v>744</v>
      </c>
      <c r="AS63" s="95">
        <v>905</v>
      </c>
      <c r="AT63" s="95">
        <v>1134</v>
      </c>
      <c r="AU63" s="95">
        <v>1264</v>
      </c>
      <c r="AV63" s="95">
        <v>1376</v>
      </c>
      <c r="AW63" s="168">
        <v>613</v>
      </c>
      <c r="AX63" s="168">
        <v>657</v>
      </c>
      <c r="AY63" s="168">
        <v>788</v>
      </c>
      <c r="AZ63" s="168">
        <v>911</v>
      </c>
      <c r="BA63" s="168">
        <v>1017</v>
      </c>
      <c r="BB63" s="168">
        <v>1122</v>
      </c>
      <c r="BC63" s="168">
        <v>778</v>
      </c>
      <c r="BD63" s="168">
        <v>834</v>
      </c>
      <c r="BE63" s="168">
        <v>1003</v>
      </c>
      <c r="BF63" s="168">
        <v>1150</v>
      </c>
      <c r="BG63" s="168">
        <v>1264</v>
      </c>
      <c r="BH63" s="168">
        <v>1376</v>
      </c>
    </row>
    <row r="64" spans="1:60">
      <c r="A64" s="165" t="s">
        <v>133</v>
      </c>
      <c r="B64" s="163" t="s">
        <v>1779</v>
      </c>
      <c r="C64" s="219" t="s">
        <v>133</v>
      </c>
      <c r="D64" s="219"/>
      <c r="E64" s="244">
        <v>12800</v>
      </c>
      <c r="F64" s="244">
        <v>14600</v>
      </c>
      <c r="G64" s="244">
        <v>16450</v>
      </c>
      <c r="H64" s="244">
        <v>18250</v>
      </c>
      <c r="I64" s="244">
        <v>19750</v>
      </c>
      <c r="J64" s="244">
        <v>21200</v>
      </c>
      <c r="K64" s="244">
        <v>22650</v>
      </c>
      <c r="L64" s="244">
        <v>24100</v>
      </c>
      <c r="M64" s="259">
        <v>21300</v>
      </c>
      <c r="N64" s="259">
        <v>24350</v>
      </c>
      <c r="O64" s="259">
        <v>27400</v>
      </c>
      <c r="P64" s="259">
        <v>30400</v>
      </c>
      <c r="Q64" s="259">
        <v>32850</v>
      </c>
      <c r="R64" s="259">
        <v>35300</v>
      </c>
      <c r="S64" s="259">
        <v>37700</v>
      </c>
      <c r="T64" s="259">
        <v>40150</v>
      </c>
      <c r="U64" s="281">
        <v>25560</v>
      </c>
      <c r="V64" s="281">
        <v>29220</v>
      </c>
      <c r="W64" s="281">
        <v>32880</v>
      </c>
      <c r="X64" s="281">
        <v>36480</v>
      </c>
      <c r="Y64" s="281">
        <v>39420</v>
      </c>
      <c r="Z64" s="281">
        <v>42360</v>
      </c>
      <c r="AA64" s="281">
        <v>45240</v>
      </c>
      <c r="AB64" s="281">
        <v>48180</v>
      </c>
      <c r="AC64" s="59">
        <v>34100</v>
      </c>
      <c r="AD64" s="59">
        <v>38950</v>
      </c>
      <c r="AE64" s="59">
        <v>43800</v>
      </c>
      <c r="AF64" s="59">
        <v>48650</v>
      </c>
      <c r="AG64" s="59">
        <v>52550</v>
      </c>
      <c r="AH64" s="59">
        <v>56450</v>
      </c>
      <c r="AI64" s="59">
        <v>60350</v>
      </c>
      <c r="AJ64" s="59">
        <v>64250</v>
      </c>
      <c r="AK64" s="95">
        <v>440</v>
      </c>
      <c r="AL64" s="95">
        <v>456</v>
      </c>
      <c r="AM64" s="95">
        <v>576</v>
      </c>
      <c r="AN64" s="95">
        <v>665</v>
      </c>
      <c r="AO64" s="95">
        <v>742</v>
      </c>
      <c r="AP64" s="95">
        <v>819</v>
      </c>
      <c r="AQ64" s="95">
        <v>440</v>
      </c>
      <c r="AR64" s="95">
        <v>456</v>
      </c>
      <c r="AS64" s="95">
        <v>595</v>
      </c>
      <c r="AT64" s="95">
        <v>777</v>
      </c>
      <c r="AU64" s="95">
        <v>841</v>
      </c>
      <c r="AV64" s="95">
        <v>949</v>
      </c>
      <c r="AW64" s="168">
        <v>448</v>
      </c>
      <c r="AX64" s="168">
        <v>480</v>
      </c>
      <c r="AY64" s="168">
        <v>576</v>
      </c>
      <c r="AZ64" s="168">
        <v>665</v>
      </c>
      <c r="BA64" s="168">
        <v>742</v>
      </c>
      <c r="BB64" s="168">
        <v>819</v>
      </c>
      <c r="BC64" s="168">
        <v>563</v>
      </c>
      <c r="BD64" s="168">
        <v>604</v>
      </c>
      <c r="BE64" s="168">
        <v>727</v>
      </c>
      <c r="BF64" s="168">
        <v>831</v>
      </c>
      <c r="BG64" s="168">
        <v>908</v>
      </c>
      <c r="BH64" s="168">
        <v>982</v>
      </c>
    </row>
    <row r="65" spans="1:60">
      <c r="A65" s="165" t="s">
        <v>135</v>
      </c>
      <c r="B65" s="163" t="s">
        <v>1781</v>
      </c>
      <c r="C65" s="219" t="s">
        <v>135</v>
      </c>
      <c r="D65" s="219"/>
      <c r="E65" s="244">
        <v>11450</v>
      </c>
      <c r="F65" s="244">
        <v>13100</v>
      </c>
      <c r="G65" s="244">
        <v>14750</v>
      </c>
      <c r="H65" s="244">
        <v>16350</v>
      </c>
      <c r="I65" s="244">
        <v>17700</v>
      </c>
      <c r="J65" s="244">
        <v>19000</v>
      </c>
      <c r="K65" s="244">
        <v>20300</v>
      </c>
      <c r="L65" s="244">
        <v>21600</v>
      </c>
      <c r="M65" s="259">
        <v>19100</v>
      </c>
      <c r="N65" s="259">
        <v>21800</v>
      </c>
      <c r="O65" s="259">
        <v>24550</v>
      </c>
      <c r="P65" s="259">
        <v>27250</v>
      </c>
      <c r="Q65" s="259">
        <v>29450</v>
      </c>
      <c r="R65" s="259">
        <v>31650</v>
      </c>
      <c r="S65" s="259">
        <v>33800</v>
      </c>
      <c r="T65" s="259">
        <v>36000</v>
      </c>
      <c r="U65" s="281">
        <v>22920</v>
      </c>
      <c r="V65" s="281">
        <v>26160</v>
      </c>
      <c r="W65" s="281">
        <v>29460</v>
      </c>
      <c r="X65" s="281">
        <v>32700</v>
      </c>
      <c r="Y65" s="281">
        <v>35340</v>
      </c>
      <c r="Z65" s="281">
        <v>37980</v>
      </c>
      <c r="AA65" s="281">
        <v>40560</v>
      </c>
      <c r="AB65" s="281">
        <v>43200</v>
      </c>
      <c r="AC65" s="59">
        <v>30550</v>
      </c>
      <c r="AD65" s="59">
        <v>34900</v>
      </c>
      <c r="AE65" s="59">
        <v>39250</v>
      </c>
      <c r="AF65" s="59">
        <v>43600</v>
      </c>
      <c r="AG65" s="59">
        <v>47100</v>
      </c>
      <c r="AH65" s="59">
        <v>50600</v>
      </c>
      <c r="AI65" s="59">
        <v>54100</v>
      </c>
      <c r="AJ65" s="59">
        <v>57600</v>
      </c>
      <c r="AK65" s="95">
        <v>432</v>
      </c>
      <c r="AL65" s="95">
        <v>463</v>
      </c>
      <c r="AM65" s="95">
        <v>555</v>
      </c>
      <c r="AN65" s="95">
        <v>641</v>
      </c>
      <c r="AO65" s="95">
        <v>715</v>
      </c>
      <c r="AP65" s="95">
        <v>789</v>
      </c>
      <c r="AQ65" s="95">
        <v>459</v>
      </c>
      <c r="AR65" s="95">
        <v>511</v>
      </c>
      <c r="AS65" s="95">
        <v>595</v>
      </c>
      <c r="AT65" s="95">
        <v>774</v>
      </c>
      <c r="AU65" s="95">
        <v>873</v>
      </c>
      <c r="AV65" s="95">
        <v>944</v>
      </c>
      <c r="AW65" s="168">
        <v>432</v>
      </c>
      <c r="AX65" s="168">
        <v>463</v>
      </c>
      <c r="AY65" s="168">
        <v>555</v>
      </c>
      <c r="AZ65" s="168">
        <v>641</v>
      </c>
      <c r="BA65" s="168">
        <v>715</v>
      </c>
      <c r="BB65" s="168">
        <v>789</v>
      </c>
      <c r="BC65" s="168">
        <v>541</v>
      </c>
      <c r="BD65" s="168">
        <v>581</v>
      </c>
      <c r="BE65" s="168">
        <v>699</v>
      </c>
      <c r="BF65" s="168">
        <v>800</v>
      </c>
      <c r="BG65" s="168">
        <v>873</v>
      </c>
      <c r="BH65" s="168">
        <v>944</v>
      </c>
    </row>
    <row r="66" spans="1:60">
      <c r="A66" s="165" t="s">
        <v>136</v>
      </c>
      <c r="B66" s="163" t="s">
        <v>1783</v>
      </c>
      <c r="C66" s="219" t="s">
        <v>136</v>
      </c>
      <c r="D66" s="219"/>
      <c r="E66" s="244">
        <v>11400</v>
      </c>
      <c r="F66" s="244">
        <v>13000</v>
      </c>
      <c r="G66" s="244">
        <v>14650</v>
      </c>
      <c r="H66" s="244">
        <v>16250</v>
      </c>
      <c r="I66" s="244">
        <v>17550</v>
      </c>
      <c r="J66" s="244">
        <v>18850</v>
      </c>
      <c r="K66" s="244">
        <v>20150</v>
      </c>
      <c r="L66" s="244">
        <v>21450</v>
      </c>
      <c r="M66" s="259">
        <v>19000</v>
      </c>
      <c r="N66" s="259">
        <v>21700</v>
      </c>
      <c r="O66" s="259">
        <v>24400</v>
      </c>
      <c r="P66" s="259">
        <v>27100</v>
      </c>
      <c r="Q66" s="259">
        <v>29300</v>
      </c>
      <c r="R66" s="259">
        <v>31450</v>
      </c>
      <c r="S66" s="259">
        <v>33650</v>
      </c>
      <c r="T66" s="259">
        <v>35800</v>
      </c>
      <c r="U66" s="281">
        <v>22800</v>
      </c>
      <c r="V66" s="281">
        <v>26040</v>
      </c>
      <c r="W66" s="281">
        <v>29280</v>
      </c>
      <c r="X66" s="281">
        <v>32520</v>
      </c>
      <c r="Y66" s="281">
        <v>35160</v>
      </c>
      <c r="Z66" s="281">
        <v>37740</v>
      </c>
      <c r="AA66" s="281">
        <v>40380</v>
      </c>
      <c r="AB66" s="281">
        <v>42960</v>
      </c>
      <c r="AC66" s="59">
        <v>30350</v>
      </c>
      <c r="AD66" s="59">
        <v>34700</v>
      </c>
      <c r="AE66" s="59">
        <v>39050</v>
      </c>
      <c r="AF66" s="59">
        <v>43350</v>
      </c>
      <c r="AG66" s="59">
        <v>46850</v>
      </c>
      <c r="AH66" s="59">
        <v>50300</v>
      </c>
      <c r="AI66" s="59">
        <v>53800</v>
      </c>
      <c r="AJ66" s="59">
        <v>57250</v>
      </c>
      <c r="AK66" s="95">
        <v>432</v>
      </c>
      <c r="AL66" s="95">
        <v>463</v>
      </c>
      <c r="AM66" s="95">
        <v>555</v>
      </c>
      <c r="AN66" s="95">
        <v>641</v>
      </c>
      <c r="AO66" s="95">
        <v>715</v>
      </c>
      <c r="AP66" s="95">
        <v>789</v>
      </c>
      <c r="AQ66" s="95">
        <v>488</v>
      </c>
      <c r="AR66" s="95">
        <v>490</v>
      </c>
      <c r="AS66" s="95">
        <v>595</v>
      </c>
      <c r="AT66" s="95">
        <v>795</v>
      </c>
      <c r="AU66" s="95">
        <v>873</v>
      </c>
      <c r="AV66" s="95">
        <v>944</v>
      </c>
      <c r="AW66" s="168">
        <v>432</v>
      </c>
      <c r="AX66" s="168">
        <v>463</v>
      </c>
      <c r="AY66" s="168">
        <v>555</v>
      </c>
      <c r="AZ66" s="168">
        <v>641</v>
      </c>
      <c r="BA66" s="168">
        <v>715</v>
      </c>
      <c r="BB66" s="168">
        <v>789</v>
      </c>
      <c r="BC66" s="168">
        <v>541</v>
      </c>
      <c r="BD66" s="168">
        <v>581</v>
      </c>
      <c r="BE66" s="168">
        <v>699</v>
      </c>
      <c r="BF66" s="168">
        <v>800</v>
      </c>
      <c r="BG66" s="168">
        <v>873</v>
      </c>
      <c r="BH66" s="168">
        <v>944</v>
      </c>
    </row>
    <row r="67" spans="1:60">
      <c r="A67" s="165" t="s">
        <v>137</v>
      </c>
      <c r="B67" s="163" t="s">
        <v>1785</v>
      </c>
      <c r="C67" s="219" t="s">
        <v>137</v>
      </c>
      <c r="D67" s="219"/>
      <c r="E67" s="244">
        <v>11900</v>
      </c>
      <c r="F67" s="244">
        <v>13600</v>
      </c>
      <c r="G67" s="244">
        <v>15300</v>
      </c>
      <c r="H67" s="244">
        <v>17000</v>
      </c>
      <c r="I67" s="244">
        <v>18400</v>
      </c>
      <c r="J67" s="244">
        <v>19750</v>
      </c>
      <c r="K67" s="244">
        <v>21100</v>
      </c>
      <c r="L67" s="244">
        <v>22450</v>
      </c>
      <c r="M67" s="259">
        <v>19850</v>
      </c>
      <c r="N67" s="259">
        <v>22650</v>
      </c>
      <c r="O67" s="259">
        <v>25500</v>
      </c>
      <c r="P67" s="259">
        <v>28300</v>
      </c>
      <c r="Q67" s="259">
        <v>30600</v>
      </c>
      <c r="R67" s="259">
        <v>32850</v>
      </c>
      <c r="S67" s="259">
        <v>35100</v>
      </c>
      <c r="T67" s="259">
        <v>37400</v>
      </c>
      <c r="U67" s="281">
        <v>23820</v>
      </c>
      <c r="V67" s="281">
        <v>27180</v>
      </c>
      <c r="W67" s="281">
        <v>30600</v>
      </c>
      <c r="X67" s="281">
        <v>33960</v>
      </c>
      <c r="Y67" s="281">
        <v>36720</v>
      </c>
      <c r="Z67" s="281">
        <v>39420</v>
      </c>
      <c r="AA67" s="281">
        <v>42120</v>
      </c>
      <c r="AB67" s="281">
        <v>44880</v>
      </c>
      <c r="AC67" s="59">
        <v>31750</v>
      </c>
      <c r="AD67" s="59">
        <v>36250</v>
      </c>
      <c r="AE67" s="59">
        <v>40800</v>
      </c>
      <c r="AF67" s="59">
        <v>45300</v>
      </c>
      <c r="AG67" s="59">
        <v>48950</v>
      </c>
      <c r="AH67" s="59">
        <v>52550</v>
      </c>
      <c r="AI67" s="59">
        <v>56200</v>
      </c>
      <c r="AJ67" s="59">
        <v>59800</v>
      </c>
      <c r="AK67" s="95">
        <v>443</v>
      </c>
      <c r="AL67" s="95">
        <v>475</v>
      </c>
      <c r="AM67" s="95">
        <v>570</v>
      </c>
      <c r="AN67" s="95">
        <v>658</v>
      </c>
      <c r="AO67" s="95">
        <v>733</v>
      </c>
      <c r="AP67" s="95">
        <v>810</v>
      </c>
      <c r="AQ67" s="95">
        <v>526</v>
      </c>
      <c r="AR67" s="95">
        <v>529</v>
      </c>
      <c r="AS67" s="95">
        <v>646</v>
      </c>
      <c r="AT67" s="95">
        <v>822</v>
      </c>
      <c r="AU67" s="95">
        <v>888</v>
      </c>
      <c r="AV67" s="95">
        <v>971</v>
      </c>
      <c r="AW67" s="168">
        <v>443</v>
      </c>
      <c r="AX67" s="168">
        <v>475</v>
      </c>
      <c r="AY67" s="168">
        <v>570</v>
      </c>
      <c r="AZ67" s="168">
        <v>658</v>
      </c>
      <c r="BA67" s="168">
        <v>733</v>
      </c>
      <c r="BB67" s="168">
        <v>810</v>
      </c>
      <c r="BC67" s="168">
        <v>556</v>
      </c>
      <c r="BD67" s="168">
        <v>598</v>
      </c>
      <c r="BE67" s="168">
        <v>719</v>
      </c>
      <c r="BF67" s="168">
        <v>822</v>
      </c>
      <c r="BG67" s="168">
        <v>898</v>
      </c>
      <c r="BH67" s="168">
        <v>971</v>
      </c>
    </row>
    <row r="68" spans="1:60">
      <c r="A68" s="165" t="s">
        <v>138</v>
      </c>
      <c r="B68" s="163" t="s">
        <v>1787</v>
      </c>
      <c r="C68" s="219" t="s">
        <v>138</v>
      </c>
      <c r="D68" s="219"/>
      <c r="E68" s="244">
        <v>11400</v>
      </c>
      <c r="F68" s="244">
        <v>13000</v>
      </c>
      <c r="G68" s="244">
        <v>14650</v>
      </c>
      <c r="H68" s="244">
        <v>16250</v>
      </c>
      <c r="I68" s="244">
        <v>17550</v>
      </c>
      <c r="J68" s="244">
        <v>18850</v>
      </c>
      <c r="K68" s="244">
        <v>20150</v>
      </c>
      <c r="L68" s="244">
        <v>21450</v>
      </c>
      <c r="M68" s="259">
        <v>19000</v>
      </c>
      <c r="N68" s="259">
        <v>21700</v>
      </c>
      <c r="O68" s="259">
        <v>24400</v>
      </c>
      <c r="P68" s="259">
        <v>27100</v>
      </c>
      <c r="Q68" s="259">
        <v>29300</v>
      </c>
      <c r="R68" s="259">
        <v>31450</v>
      </c>
      <c r="S68" s="259">
        <v>33650</v>
      </c>
      <c r="T68" s="259">
        <v>35800</v>
      </c>
      <c r="U68" s="281">
        <v>22800</v>
      </c>
      <c r="V68" s="281">
        <v>26040</v>
      </c>
      <c r="W68" s="281">
        <v>29280</v>
      </c>
      <c r="X68" s="281">
        <v>32520</v>
      </c>
      <c r="Y68" s="281">
        <v>35160</v>
      </c>
      <c r="Z68" s="281">
        <v>37740</v>
      </c>
      <c r="AA68" s="281">
        <v>40380</v>
      </c>
      <c r="AB68" s="281">
        <v>42960</v>
      </c>
      <c r="AC68" s="59">
        <v>30350</v>
      </c>
      <c r="AD68" s="59">
        <v>34700</v>
      </c>
      <c r="AE68" s="59">
        <v>39050</v>
      </c>
      <c r="AF68" s="59">
        <v>43350</v>
      </c>
      <c r="AG68" s="59">
        <v>46850</v>
      </c>
      <c r="AH68" s="59">
        <v>50300</v>
      </c>
      <c r="AI68" s="59">
        <v>53800</v>
      </c>
      <c r="AJ68" s="59">
        <v>57250</v>
      </c>
      <c r="AK68" s="95">
        <v>411</v>
      </c>
      <c r="AL68" s="95">
        <v>463</v>
      </c>
      <c r="AM68" s="95">
        <v>555</v>
      </c>
      <c r="AN68" s="95">
        <v>641</v>
      </c>
      <c r="AO68" s="95">
        <v>715</v>
      </c>
      <c r="AP68" s="95">
        <v>789</v>
      </c>
      <c r="AQ68" s="95">
        <v>411</v>
      </c>
      <c r="AR68" s="95">
        <v>516</v>
      </c>
      <c r="AS68" s="95">
        <v>595</v>
      </c>
      <c r="AT68" s="95">
        <v>788</v>
      </c>
      <c r="AU68" s="95">
        <v>844</v>
      </c>
      <c r="AV68" s="95">
        <v>944</v>
      </c>
      <c r="AW68" s="168">
        <v>432</v>
      </c>
      <c r="AX68" s="168">
        <v>463</v>
      </c>
      <c r="AY68" s="168">
        <v>555</v>
      </c>
      <c r="AZ68" s="168">
        <v>641</v>
      </c>
      <c r="BA68" s="168">
        <v>715</v>
      </c>
      <c r="BB68" s="168">
        <v>789</v>
      </c>
      <c r="BC68" s="168">
        <v>541</v>
      </c>
      <c r="BD68" s="168">
        <v>581</v>
      </c>
      <c r="BE68" s="168">
        <v>699</v>
      </c>
      <c r="BF68" s="168">
        <v>800</v>
      </c>
      <c r="BG68" s="168">
        <v>873</v>
      </c>
      <c r="BH68" s="168">
        <v>944</v>
      </c>
    </row>
    <row r="69" spans="1:60">
      <c r="A69" s="165" t="s">
        <v>139</v>
      </c>
      <c r="B69" s="163" t="s">
        <v>1789</v>
      </c>
      <c r="C69" s="219" t="s">
        <v>139</v>
      </c>
      <c r="D69" s="219"/>
      <c r="E69" s="244">
        <v>11400</v>
      </c>
      <c r="F69" s="244">
        <v>13000</v>
      </c>
      <c r="G69" s="244">
        <v>14650</v>
      </c>
      <c r="H69" s="244">
        <v>16250</v>
      </c>
      <c r="I69" s="244">
        <v>17550</v>
      </c>
      <c r="J69" s="244">
        <v>18850</v>
      </c>
      <c r="K69" s="244">
        <v>20150</v>
      </c>
      <c r="L69" s="244">
        <v>21450</v>
      </c>
      <c r="M69" s="259">
        <v>19000</v>
      </c>
      <c r="N69" s="259">
        <v>21700</v>
      </c>
      <c r="O69" s="259">
        <v>24400</v>
      </c>
      <c r="P69" s="259">
        <v>27100</v>
      </c>
      <c r="Q69" s="259">
        <v>29300</v>
      </c>
      <c r="R69" s="259">
        <v>31450</v>
      </c>
      <c r="S69" s="259">
        <v>33650</v>
      </c>
      <c r="T69" s="259">
        <v>35800</v>
      </c>
      <c r="U69" s="281">
        <v>22800</v>
      </c>
      <c r="V69" s="281">
        <v>26040</v>
      </c>
      <c r="W69" s="281">
        <v>29280</v>
      </c>
      <c r="X69" s="281">
        <v>32520</v>
      </c>
      <c r="Y69" s="281">
        <v>35160</v>
      </c>
      <c r="Z69" s="281">
        <v>37740</v>
      </c>
      <c r="AA69" s="281">
        <v>40380</v>
      </c>
      <c r="AB69" s="281">
        <v>42960</v>
      </c>
      <c r="AC69" s="59">
        <v>30350</v>
      </c>
      <c r="AD69" s="59">
        <v>34700</v>
      </c>
      <c r="AE69" s="59">
        <v>39050</v>
      </c>
      <c r="AF69" s="59">
        <v>43350</v>
      </c>
      <c r="AG69" s="59">
        <v>46850</v>
      </c>
      <c r="AH69" s="59">
        <v>50300</v>
      </c>
      <c r="AI69" s="59">
        <v>53800</v>
      </c>
      <c r="AJ69" s="59">
        <v>57250</v>
      </c>
      <c r="AK69" s="95">
        <v>432</v>
      </c>
      <c r="AL69" s="95">
        <v>463</v>
      </c>
      <c r="AM69" s="95">
        <v>555</v>
      </c>
      <c r="AN69" s="95">
        <v>641</v>
      </c>
      <c r="AO69" s="95">
        <v>715</v>
      </c>
      <c r="AP69" s="95">
        <v>789</v>
      </c>
      <c r="AQ69" s="95">
        <v>482</v>
      </c>
      <c r="AR69" s="95">
        <v>517</v>
      </c>
      <c r="AS69" s="95">
        <v>612</v>
      </c>
      <c r="AT69" s="95">
        <v>779</v>
      </c>
      <c r="AU69" s="95">
        <v>850</v>
      </c>
      <c r="AV69" s="95">
        <v>933</v>
      </c>
      <c r="AW69" s="168">
        <v>432</v>
      </c>
      <c r="AX69" s="168">
        <v>463</v>
      </c>
      <c r="AY69" s="168">
        <v>555</v>
      </c>
      <c r="AZ69" s="168">
        <v>641</v>
      </c>
      <c r="BA69" s="168">
        <v>715</v>
      </c>
      <c r="BB69" s="168">
        <v>789</v>
      </c>
      <c r="BC69" s="168">
        <v>541</v>
      </c>
      <c r="BD69" s="168">
        <v>581</v>
      </c>
      <c r="BE69" s="168">
        <v>699</v>
      </c>
      <c r="BF69" s="168">
        <v>800</v>
      </c>
      <c r="BG69" s="168">
        <v>873</v>
      </c>
      <c r="BH69" s="168">
        <v>944</v>
      </c>
    </row>
    <row r="70" spans="1:60">
      <c r="A70" s="165" t="s">
        <v>73</v>
      </c>
      <c r="B70" s="163" t="s">
        <v>482</v>
      </c>
      <c r="C70" s="220" t="s">
        <v>73</v>
      </c>
      <c r="D70" s="220"/>
      <c r="E70" s="244">
        <v>13700</v>
      </c>
      <c r="F70" s="244">
        <v>15650</v>
      </c>
      <c r="G70" s="244">
        <v>17600</v>
      </c>
      <c r="H70" s="244">
        <v>19550</v>
      </c>
      <c r="I70" s="244">
        <v>21150</v>
      </c>
      <c r="J70" s="244">
        <v>22700</v>
      </c>
      <c r="K70" s="244">
        <v>24250</v>
      </c>
      <c r="L70" s="244">
        <v>25850</v>
      </c>
      <c r="M70" s="259">
        <v>22850</v>
      </c>
      <c r="N70" s="259">
        <v>26100</v>
      </c>
      <c r="O70" s="259">
        <v>29350</v>
      </c>
      <c r="P70" s="259">
        <v>32600</v>
      </c>
      <c r="Q70" s="259">
        <v>35250</v>
      </c>
      <c r="R70" s="259">
        <v>37850</v>
      </c>
      <c r="S70" s="259">
        <v>40450</v>
      </c>
      <c r="T70" s="259">
        <v>43050</v>
      </c>
      <c r="U70" s="281">
        <v>27420</v>
      </c>
      <c r="V70" s="281">
        <v>31320</v>
      </c>
      <c r="W70" s="281">
        <v>35220</v>
      </c>
      <c r="X70" s="281">
        <v>39120</v>
      </c>
      <c r="Y70" s="281">
        <v>42300</v>
      </c>
      <c r="Z70" s="281">
        <v>45420</v>
      </c>
      <c r="AA70" s="281">
        <v>48540</v>
      </c>
      <c r="AB70" s="281">
        <v>51660</v>
      </c>
      <c r="AC70" s="59">
        <v>36550</v>
      </c>
      <c r="AD70" s="59">
        <v>41750</v>
      </c>
      <c r="AE70" s="59">
        <v>46950</v>
      </c>
      <c r="AF70" s="59">
        <v>52150</v>
      </c>
      <c r="AG70" s="59">
        <v>56350</v>
      </c>
      <c r="AH70" s="59">
        <v>60500</v>
      </c>
      <c r="AI70" s="59">
        <v>64700</v>
      </c>
      <c r="AJ70" s="59">
        <v>68850</v>
      </c>
      <c r="AK70" s="95">
        <v>495</v>
      </c>
      <c r="AL70" s="95">
        <v>530</v>
      </c>
      <c r="AM70" s="95">
        <v>636</v>
      </c>
      <c r="AN70" s="95">
        <v>735</v>
      </c>
      <c r="AO70" s="95">
        <v>820</v>
      </c>
      <c r="AP70" s="95">
        <v>904</v>
      </c>
      <c r="AQ70" s="95">
        <v>534</v>
      </c>
      <c r="AR70" s="95">
        <v>566</v>
      </c>
      <c r="AS70" s="95">
        <v>742</v>
      </c>
      <c r="AT70" s="95">
        <v>922</v>
      </c>
      <c r="AU70" s="95">
        <v>1009</v>
      </c>
      <c r="AV70" s="95">
        <v>1095</v>
      </c>
      <c r="AW70" s="168">
        <v>495</v>
      </c>
      <c r="AX70" s="168">
        <v>530</v>
      </c>
      <c r="AY70" s="168">
        <v>636</v>
      </c>
      <c r="AZ70" s="168">
        <v>735</v>
      </c>
      <c r="BA70" s="168">
        <v>820</v>
      </c>
      <c r="BB70" s="168">
        <v>904</v>
      </c>
      <c r="BC70" s="168">
        <v>624</v>
      </c>
      <c r="BD70" s="168">
        <v>669</v>
      </c>
      <c r="BE70" s="168">
        <v>806</v>
      </c>
      <c r="BF70" s="168">
        <v>922</v>
      </c>
      <c r="BG70" s="168">
        <v>1009</v>
      </c>
      <c r="BH70" s="168">
        <v>1095</v>
      </c>
    </row>
    <row r="71" spans="1:60" ht="14.25" customHeight="1">
      <c r="A71" s="165" t="s">
        <v>140</v>
      </c>
      <c r="B71" s="163" t="s">
        <v>1791</v>
      </c>
      <c r="C71" s="219" t="s">
        <v>140</v>
      </c>
      <c r="D71" s="219"/>
      <c r="E71" s="244">
        <v>11400</v>
      </c>
      <c r="F71" s="244">
        <v>13000</v>
      </c>
      <c r="G71" s="244">
        <v>14650</v>
      </c>
      <c r="H71" s="244">
        <v>16250</v>
      </c>
      <c r="I71" s="244">
        <v>17550</v>
      </c>
      <c r="J71" s="244">
        <v>18850</v>
      </c>
      <c r="K71" s="244">
        <v>20150</v>
      </c>
      <c r="L71" s="244">
        <v>21450</v>
      </c>
      <c r="M71" s="259">
        <v>19000</v>
      </c>
      <c r="N71" s="259">
        <v>21700</v>
      </c>
      <c r="O71" s="259">
        <v>24400</v>
      </c>
      <c r="P71" s="259">
        <v>27100</v>
      </c>
      <c r="Q71" s="259">
        <v>29300</v>
      </c>
      <c r="R71" s="259">
        <v>31450</v>
      </c>
      <c r="S71" s="259">
        <v>33650</v>
      </c>
      <c r="T71" s="259">
        <v>35800</v>
      </c>
      <c r="U71" s="281">
        <v>22800</v>
      </c>
      <c r="V71" s="281">
        <v>26040</v>
      </c>
      <c r="W71" s="281">
        <v>29280</v>
      </c>
      <c r="X71" s="281">
        <v>32520</v>
      </c>
      <c r="Y71" s="281">
        <v>35160</v>
      </c>
      <c r="Z71" s="281">
        <v>37740</v>
      </c>
      <c r="AA71" s="281">
        <v>40380</v>
      </c>
      <c r="AB71" s="281">
        <v>42960</v>
      </c>
      <c r="AC71" s="59">
        <v>30350</v>
      </c>
      <c r="AD71" s="59">
        <v>34700</v>
      </c>
      <c r="AE71" s="59">
        <v>39050</v>
      </c>
      <c r="AF71" s="59">
        <v>43350</v>
      </c>
      <c r="AG71" s="59">
        <v>46850</v>
      </c>
      <c r="AH71" s="59">
        <v>50300</v>
      </c>
      <c r="AI71" s="59">
        <v>53800</v>
      </c>
      <c r="AJ71" s="59">
        <v>57250</v>
      </c>
      <c r="AK71" s="95">
        <v>432</v>
      </c>
      <c r="AL71" s="95">
        <v>463</v>
      </c>
      <c r="AM71" s="95">
        <v>555</v>
      </c>
      <c r="AN71" s="95">
        <v>641</v>
      </c>
      <c r="AO71" s="95">
        <v>715</v>
      </c>
      <c r="AP71" s="95">
        <v>789</v>
      </c>
      <c r="AQ71" s="95">
        <v>488</v>
      </c>
      <c r="AR71" s="95">
        <v>490</v>
      </c>
      <c r="AS71" s="95">
        <v>595</v>
      </c>
      <c r="AT71" s="95">
        <v>795</v>
      </c>
      <c r="AU71" s="95">
        <v>873</v>
      </c>
      <c r="AV71" s="95">
        <v>944</v>
      </c>
      <c r="AW71" s="168">
        <v>432</v>
      </c>
      <c r="AX71" s="168">
        <v>463</v>
      </c>
      <c r="AY71" s="168">
        <v>555</v>
      </c>
      <c r="AZ71" s="168">
        <v>641</v>
      </c>
      <c r="BA71" s="168">
        <v>715</v>
      </c>
      <c r="BB71" s="168">
        <v>789</v>
      </c>
      <c r="BC71" s="168">
        <v>541</v>
      </c>
      <c r="BD71" s="168">
        <v>581</v>
      </c>
      <c r="BE71" s="168">
        <v>699</v>
      </c>
      <c r="BF71" s="168">
        <v>800</v>
      </c>
      <c r="BG71" s="168">
        <v>873</v>
      </c>
      <c r="BH71" s="168">
        <v>944</v>
      </c>
    </row>
    <row r="72" spans="1:60" s="282" customFormat="1">
      <c r="A72" s="205" t="s">
        <v>51</v>
      </c>
      <c r="B72" s="206" t="s">
        <v>490</v>
      </c>
      <c r="C72" s="284" t="s">
        <v>51</v>
      </c>
      <c r="D72" s="284"/>
      <c r="E72" s="285">
        <v>11400</v>
      </c>
      <c r="F72" s="285">
        <v>13000</v>
      </c>
      <c r="G72" s="285">
        <v>14650</v>
      </c>
      <c r="H72" s="285">
        <v>16250</v>
      </c>
      <c r="I72" s="285">
        <v>17550</v>
      </c>
      <c r="J72" s="285">
        <v>18850</v>
      </c>
      <c r="K72" s="285">
        <v>20150</v>
      </c>
      <c r="L72" s="285">
        <v>21450</v>
      </c>
      <c r="M72" s="262">
        <v>19000</v>
      </c>
      <c r="N72" s="262">
        <v>21700</v>
      </c>
      <c r="O72" s="262">
        <v>24400</v>
      </c>
      <c r="P72" s="262">
        <v>27100</v>
      </c>
      <c r="Q72" s="262">
        <v>29300</v>
      </c>
      <c r="R72" s="262">
        <v>31450</v>
      </c>
      <c r="S72" s="262">
        <v>33650</v>
      </c>
      <c r="T72" s="262">
        <v>35800</v>
      </c>
      <c r="U72" s="286">
        <v>22800</v>
      </c>
      <c r="V72" s="286">
        <v>26040</v>
      </c>
      <c r="W72" s="286">
        <v>29280</v>
      </c>
      <c r="X72" s="286">
        <v>32520</v>
      </c>
      <c r="Y72" s="286">
        <v>35160</v>
      </c>
      <c r="Z72" s="286">
        <v>37740</v>
      </c>
      <c r="AA72" s="286">
        <v>40380</v>
      </c>
      <c r="AB72" s="286">
        <v>42960</v>
      </c>
      <c r="AC72" s="283">
        <v>30350</v>
      </c>
      <c r="AD72" s="283">
        <v>34700</v>
      </c>
      <c r="AE72" s="283">
        <v>39050</v>
      </c>
      <c r="AF72" s="283">
        <v>43350</v>
      </c>
      <c r="AG72" s="283">
        <v>46850</v>
      </c>
      <c r="AH72" s="283">
        <v>50300</v>
      </c>
      <c r="AI72" s="283">
        <v>53800</v>
      </c>
      <c r="AJ72" s="283">
        <v>57250</v>
      </c>
      <c r="AK72" s="287">
        <v>613</v>
      </c>
      <c r="AL72" s="287">
        <v>657</v>
      </c>
      <c r="AM72" s="287">
        <v>788</v>
      </c>
      <c r="AN72" s="287">
        <v>911</v>
      </c>
      <c r="AO72" s="287">
        <v>1017</v>
      </c>
      <c r="AP72" s="287">
        <v>1122</v>
      </c>
      <c r="AQ72" s="287">
        <v>671</v>
      </c>
      <c r="AR72" s="287">
        <v>744</v>
      </c>
      <c r="AS72" s="287">
        <v>905</v>
      </c>
      <c r="AT72" s="287">
        <v>1134</v>
      </c>
      <c r="AU72" s="287">
        <v>1264</v>
      </c>
      <c r="AV72" s="287">
        <v>1376</v>
      </c>
      <c r="AW72" s="288">
        <v>613</v>
      </c>
      <c r="AX72" s="288">
        <v>657</v>
      </c>
      <c r="AY72" s="288">
        <v>788</v>
      </c>
      <c r="AZ72" s="288">
        <v>911</v>
      </c>
      <c r="BA72" s="288">
        <v>1017</v>
      </c>
      <c r="BB72" s="288">
        <v>1122</v>
      </c>
      <c r="BC72" s="288">
        <v>778</v>
      </c>
      <c r="BD72" s="288">
        <v>834</v>
      </c>
      <c r="BE72" s="288">
        <v>1003</v>
      </c>
      <c r="BF72" s="288">
        <v>1150</v>
      </c>
      <c r="BG72" s="288">
        <v>1264</v>
      </c>
      <c r="BH72" s="288">
        <v>1376</v>
      </c>
    </row>
    <row r="73" spans="1:60" s="282" customFormat="1">
      <c r="A73" s="205" t="s">
        <v>44</v>
      </c>
      <c r="B73" s="206" t="s">
        <v>487</v>
      </c>
      <c r="C73" s="284" t="s">
        <v>44</v>
      </c>
      <c r="D73" s="284"/>
      <c r="E73" s="285">
        <v>15400</v>
      </c>
      <c r="F73" s="285">
        <v>17600</v>
      </c>
      <c r="G73" s="285">
        <v>19800</v>
      </c>
      <c r="H73" s="285">
        <v>22000</v>
      </c>
      <c r="I73" s="285">
        <v>23800</v>
      </c>
      <c r="J73" s="285">
        <v>25550</v>
      </c>
      <c r="K73" s="285">
        <v>27300</v>
      </c>
      <c r="L73" s="285">
        <v>29050</v>
      </c>
      <c r="M73" s="262">
        <v>25700</v>
      </c>
      <c r="N73" s="262">
        <v>29400</v>
      </c>
      <c r="O73" s="262">
        <v>33050</v>
      </c>
      <c r="P73" s="262">
        <v>36700</v>
      </c>
      <c r="Q73" s="262">
        <v>39650</v>
      </c>
      <c r="R73" s="262">
        <v>42600</v>
      </c>
      <c r="S73" s="262">
        <v>45550</v>
      </c>
      <c r="T73" s="262">
        <v>48450</v>
      </c>
      <c r="U73" s="286">
        <v>30840</v>
      </c>
      <c r="V73" s="286">
        <v>35280</v>
      </c>
      <c r="W73" s="286">
        <v>39660</v>
      </c>
      <c r="X73" s="286">
        <v>44040</v>
      </c>
      <c r="Y73" s="286">
        <v>47580</v>
      </c>
      <c r="Z73" s="286">
        <v>51120</v>
      </c>
      <c r="AA73" s="286">
        <v>54660</v>
      </c>
      <c r="AB73" s="286">
        <v>58140</v>
      </c>
      <c r="AC73" s="283">
        <v>41100</v>
      </c>
      <c r="AD73" s="283">
        <v>47000</v>
      </c>
      <c r="AE73" s="283">
        <v>52850</v>
      </c>
      <c r="AF73" s="283">
        <v>58700</v>
      </c>
      <c r="AG73" s="283">
        <v>63400</v>
      </c>
      <c r="AH73" s="283">
        <v>68100</v>
      </c>
      <c r="AI73" s="283">
        <v>72800</v>
      </c>
      <c r="AJ73" s="283">
        <v>77500</v>
      </c>
      <c r="AK73" s="287">
        <v>432</v>
      </c>
      <c r="AL73" s="287">
        <v>463</v>
      </c>
      <c r="AM73" s="287">
        <v>555</v>
      </c>
      <c r="AN73" s="287">
        <v>641</v>
      </c>
      <c r="AO73" s="287">
        <v>715</v>
      </c>
      <c r="AP73" s="287">
        <v>789</v>
      </c>
      <c r="AQ73" s="287">
        <v>521</v>
      </c>
      <c r="AR73" s="287">
        <v>559</v>
      </c>
      <c r="AS73" s="287">
        <v>666</v>
      </c>
      <c r="AT73" s="287">
        <v>800</v>
      </c>
      <c r="AU73" s="287">
        <v>873</v>
      </c>
      <c r="AV73" s="287">
        <v>944</v>
      </c>
      <c r="AW73" s="288">
        <v>432</v>
      </c>
      <c r="AX73" s="288">
        <v>463</v>
      </c>
      <c r="AY73" s="288">
        <v>555</v>
      </c>
      <c r="AZ73" s="288">
        <v>641</v>
      </c>
      <c r="BA73" s="288">
        <v>715</v>
      </c>
      <c r="BB73" s="288">
        <v>789</v>
      </c>
      <c r="BC73" s="288">
        <v>541</v>
      </c>
      <c r="BD73" s="288">
        <v>581</v>
      </c>
      <c r="BE73" s="288">
        <v>699</v>
      </c>
      <c r="BF73" s="288">
        <v>800</v>
      </c>
      <c r="BG73" s="288">
        <v>873</v>
      </c>
      <c r="BH73" s="288">
        <v>944</v>
      </c>
    </row>
    <row r="74" spans="1:60" s="297" customFormat="1">
      <c r="A74" s="289" t="s">
        <v>141</v>
      </c>
      <c r="B74" s="290" t="s">
        <v>1793</v>
      </c>
      <c r="C74" s="219" t="s">
        <v>141</v>
      </c>
      <c r="D74" s="219"/>
      <c r="E74" s="291">
        <v>11400</v>
      </c>
      <c r="F74" s="291">
        <v>13000</v>
      </c>
      <c r="G74" s="291">
        <v>14650</v>
      </c>
      <c r="H74" s="291">
        <v>16250</v>
      </c>
      <c r="I74" s="291">
        <v>17550</v>
      </c>
      <c r="J74" s="291">
        <v>18850</v>
      </c>
      <c r="K74" s="291">
        <v>20150</v>
      </c>
      <c r="L74" s="291">
        <v>21450</v>
      </c>
      <c r="M74" s="292">
        <v>19000</v>
      </c>
      <c r="N74" s="292">
        <v>21700</v>
      </c>
      <c r="O74" s="292">
        <v>24400</v>
      </c>
      <c r="P74" s="292">
        <v>27100</v>
      </c>
      <c r="Q74" s="292">
        <v>29300</v>
      </c>
      <c r="R74" s="292">
        <v>31450</v>
      </c>
      <c r="S74" s="292">
        <v>33650</v>
      </c>
      <c r="T74" s="292">
        <v>35800</v>
      </c>
      <c r="U74" s="293">
        <v>22800</v>
      </c>
      <c r="V74" s="293">
        <v>26040</v>
      </c>
      <c r="W74" s="293">
        <v>29280</v>
      </c>
      <c r="X74" s="293">
        <v>32520</v>
      </c>
      <c r="Y74" s="293">
        <v>35160</v>
      </c>
      <c r="Z74" s="293">
        <v>37740</v>
      </c>
      <c r="AA74" s="293">
        <v>40380</v>
      </c>
      <c r="AB74" s="293">
        <v>42960</v>
      </c>
      <c r="AC74" s="294">
        <v>30350</v>
      </c>
      <c r="AD74" s="294">
        <v>34700</v>
      </c>
      <c r="AE74" s="294">
        <v>39050</v>
      </c>
      <c r="AF74" s="294">
        <v>43350</v>
      </c>
      <c r="AG74" s="294">
        <v>46850</v>
      </c>
      <c r="AH74" s="294">
        <v>50300</v>
      </c>
      <c r="AI74" s="294">
        <v>53800</v>
      </c>
      <c r="AJ74" s="294">
        <v>57250</v>
      </c>
      <c r="AK74" s="295">
        <v>463</v>
      </c>
      <c r="AL74" s="295">
        <v>496</v>
      </c>
      <c r="AM74" s="295">
        <v>596</v>
      </c>
      <c r="AN74" s="295">
        <v>688</v>
      </c>
      <c r="AO74" s="295">
        <v>767</v>
      </c>
      <c r="AP74" s="295">
        <v>846</v>
      </c>
      <c r="AQ74" s="295">
        <v>490</v>
      </c>
      <c r="AR74" s="295">
        <v>531</v>
      </c>
      <c r="AS74" s="295">
        <v>663</v>
      </c>
      <c r="AT74" s="295">
        <v>809</v>
      </c>
      <c r="AU74" s="295">
        <v>833</v>
      </c>
      <c r="AV74" s="295">
        <v>958</v>
      </c>
      <c r="AW74" s="296">
        <v>463</v>
      </c>
      <c r="AX74" s="296">
        <v>496</v>
      </c>
      <c r="AY74" s="296">
        <v>596</v>
      </c>
      <c r="AZ74" s="296">
        <v>688</v>
      </c>
      <c r="BA74" s="296">
        <v>767</v>
      </c>
      <c r="BB74" s="296">
        <v>846</v>
      </c>
      <c r="BC74" s="296">
        <v>583</v>
      </c>
      <c r="BD74" s="296">
        <v>626</v>
      </c>
      <c r="BE74" s="296">
        <v>753</v>
      </c>
      <c r="BF74" s="296">
        <v>861</v>
      </c>
      <c r="BG74" s="296">
        <v>941</v>
      </c>
      <c r="BH74" s="296">
        <v>1020</v>
      </c>
    </row>
    <row r="75" spans="1:60">
      <c r="A75" s="165" t="s">
        <v>142</v>
      </c>
      <c r="B75" s="163" t="s">
        <v>1795</v>
      </c>
      <c r="C75" s="219" t="s">
        <v>142</v>
      </c>
      <c r="D75" s="219"/>
      <c r="E75" s="244">
        <v>11400</v>
      </c>
      <c r="F75" s="244">
        <v>13000</v>
      </c>
      <c r="G75" s="244">
        <v>14650</v>
      </c>
      <c r="H75" s="244">
        <v>16250</v>
      </c>
      <c r="I75" s="244">
        <v>17550</v>
      </c>
      <c r="J75" s="244">
        <v>18850</v>
      </c>
      <c r="K75" s="244">
        <v>20150</v>
      </c>
      <c r="L75" s="244">
        <v>21450</v>
      </c>
      <c r="M75" s="259">
        <v>19000</v>
      </c>
      <c r="N75" s="259">
        <v>21700</v>
      </c>
      <c r="O75" s="259">
        <v>24400</v>
      </c>
      <c r="P75" s="259">
        <v>27100</v>
      </c>
      <c r="Q75" s="259">
        <v>29300</v>
      </c>
      <c r="R75" s="259">
        <v>31450</v>
      </c>
      <c r="S75" s="259">
        <v>33650</v>
      </c>
      <c r="T75" s="259">
        <v>35800</v>
      </c>
      <c r="U75" s="281">
        <v>22800</v>
      </c>
      <c r="V75" s="281">
        <v>26040</v>
      </c>
      <c r="W75" s="281">
        <v>29280</v>
      </c>
      <c r="X75" s="281">
        <v>32520</v>
      </c>
      <c r="Y75" s="281">
        <v>35160</v>
      </c>
      <c r="Z75" s="281">
        <v>37740</v>
      </c>
      <c r="AA75" s="281">
        <v>40380</v>
      </c>
      <c r="AB75" s="281">
        <v>42960</v>
      </c>
      <c r="AC75" s="59">
        <v>30350</v>
      </c>
      <c r="AD75" s="59">
        <v>34700</v>
      </c>
      <c r="AE75" s="59">
        <v>39050</v>
      </c>
      <c r="AF75" s="59">
        <v>43350</v>
      </c>
      <c r="AG75" s="59">
        <v>46850</v>
      </c>
      <c r="AH75" s="59">
        <v>50300</v>
      </c>
      <c r="AI75" s="59">
        <v>53800</v>
      </c>
      <c r="AJ75" s="59">
        <v>57250</v>
      </c>
      <c r="AK75" s="95">
        <v>392</v>
      </c>
      <c r="AL75" s="95">
        <v>463</v>
      </c>
      <c r="AM75" s="95">
        <v>555</v>
      </c>
      <c r="AN75" s="95">
        <v>641</v>
      </c>
      <c r="AO75" s="95">
        <v>715</v>
      </c>
      <c r="AP75" s="95">
        <v>789</v>
      </c>
      <c r="AQ75" s="95">
        <v>392</v>
      </c>
      <c r="AR75" s="95">
        <v>535</v>
      </c>
      <c r="AS75" s="95">
        <v>602</v>
      </c>
      <c r="AT75" s="95">
        <v>768</v>
      </c>
      <c r="AU75" s="95">
        <v>797</v>
      </c>
      <c r="AV75" s="95">
        <v>917</v>
      </c>
      <c r="AW75" s="168">
        <v>432</v>
      </c>
      <c r="AX75" s="168">
        <v>463</v>
      </c>
      <c r="AY75" s="168">
        <v>555</v>
      </c>
      <c r="AZ75" s="168">
        <v>641</v>
      </c>
      <c r="BA75" s="168">
        <v>715</v>
      </c>
      <c r="BB75" s="168">
        <v>789</v>
      </c>
      <c r="BC75" s="168">
        <v>541</v>
      </c>
      <c r="BD75" s="168">
        <v>581</v>
      </c>
      <c r="BE75" s="168">
        <v>699</v>
      </c>
      <c r="BF75" s="168">
        <v>800</v>
      </c>
      <c r="BG75" s="168">
        <v>873</v>
      </c>
      <c r="BH75" s="168">
        <v>944</v>
      </c>
    </row>
    <row r="76" spans="1:60">
      <c r="A76" s="165" t="s">
        <v>143</v>
      </c>
      <c r="B76" s="163" t="s">
        <v>1797</v>
      </c>
      <c r="C76" s="219" t="s">
        <v>143</v>
      </c>
      <c r="D76" s="219"/>
      <c r="E76" s="244">
        <v>11800</v>
      </c>
      <c r="F76" s="244">
        <v>13500</v>
      </c>
      <c r="G76" s="244">
        <v>15200</v>
      </c>
      <c r="H76" s="244">
        <v>16850</v>
      </c>
      <c r="I76" s="244">
        <v>18200</v>
      </c>
      <c r="J76" s="244">
        <v>19550</v>
      </c>
      <c r="K76" s="244">
        <v>20900</v>
      </c>
      <c r="L76" s="244">
        <v>22250</v>
      </c>
      <c r="M76" s="259">
        <v>19650</v>
      </c>
      <c r="N76" s="259">
        <v>22450</v>
      </c>
      <c r="O76" s="259">
        <v>25250</v>
      </c>
      <c r="P76" s="259">
        <v>28050</v>
      </c>
      <c r="Q76" s="259">
        <v>30300</v>
      </c>
      <c r="R76" s="259">
        <v>32550</v>
      </c>
      <c r="S76" s="259">
        <v>34800</v>
      </c>
      <c r="T76" s="259">
        <v>37050</v>
      </c>
      <c r="U76" s="281">
        <v>23580</v>
      </c>
      <c r="V76" s="281">
        <v>26940</v>
      </c>
      <c r="W76" s="281">
        <v>30300</v>
      </c>
      <c r="X76" s="281">
        <v>33660</v>
      </c>
      <c r="Y76" s="281">
        <v>36360</v>
      </c>
      <c r="Z76" s="281">
        <v>39060</v>
      </c>
      <c r="AA76" s="281">
        <v>41760</v>
      </c>
      <c r="AB76" s="281">
        <v>44460</v>
      </c>
      <c r="AC76" s="59">
        <v>31450</v>
      </c>
      <c r="AD76" s="59">
        <v>35950</v>
      </c>
      <c r="AE76" s="59">
        <v>40450</v>
      </c>
      <c r="AF76" s="59">
        <v>44900</v>
      </c>
      <c r="AG76" s="59">
        <v>48500</v>
      </c>
      <c r="AH76" s="59">
        <v>52100</v>
      </c>
      <c r="AI76" s="59">
        <v>55700</v>
      </c>
      <c r="AJ76" s="59">
        <v>59300</v>
      </c>
      <c r="AK76" s="95">
        <v>475</v>
      </c>
      <c r="AL76" s="95">
        <v>508</v>
      </c>
      <c r="AM76" s="95">
        <v>610</v>
      </c>
      <c r="AN76" s="95">
        <v>705</v>
      </c>
      <c r="AO76" s="95">
        <v>786</v>
      </c>
      <c r="AP76" s="95">
        <v>868</v>
      </c>
      <c r="AQ76" s="95">
        <v>548</v>
      </c>
      <c r="AR76" s="95">
        <v>552</v>
      </c>
      <c r="AS76" s="95">
        <v>658</v>
      </c>
      <c r="AT76" s="95">
        <v>821</v>
      </c>
      <c r="AU76" s="95">
        <v>845</v>
      </c>
      <c r="AV76" s="95">
        <v>972</v>
      </c>
      <c r="AW76" s="168">
        <v>475</v>
      </c>
      <c r="AX76" s="168">
        <v>508</v>
      </c>
      <c r="AY76" s="168">
        <v>610</v>
      </c>
      <c r="AZ76" s="168">
        <v>705</v>
      </c>
      <c r="BA76" s="168">
        <v>786</v>
      </c>
      <c r="BB76" s="168">
        <v>868</v>
      </c>
      <c r="BC76" s="168">
        <v>598</v>
      </c>
      <c r="BD76" s="168">
        <v>641</v>
      </c>
      <c r="BE76" s="168">
        <v>772</v>
      </c>
      <c r="BF76" s="168">
        <v>883</v>
      </c>
      <c r="BG76" s="168">
        <v>965</v>
      </c>
      <c r="BH76" s="168">
        <v>1047</v>
      </c>
    </row>
    <row r="77" spans="1:60">
      <c r="A77" s="165" t="s">
        <v>144</v>
      </c>
      <c r="B77" s="163" t="s">
        <v>1799</v>
      </c>
      <c r="C77" s="219" t="s">
        <v>144</v>
      </c>
      <c r="D77" s="219"/>
      <c r="E77" s="244">
        <v>13250</v>
      </c>
      <c r="F77" s="244">
        <v>15150</v>
      </c>
      <c r="G77" s="244">
        <v>17050</v>
      </c>
      <c r="H77" s="244">
        <v>18900</v>
      </c>
      <c r="I77" s="244">
        <v>20450</v>
      </c>
      <c r="J77" s="244">
        <v>21950</v>
      </c>
      <c r="K77" s="244">
        <v>23450</v>
      </c>
      <c r="L77" s="244">
        <v>24950</v>
      </c>
      <c r="M77" s="259">
        <v>22050</v>
      </c>
      <c r="N77" s="259">
        <v>25200</v>
      </c>
      <c r="O77" s="259">
        <v>28350</v>
      </c>
      <c r="P77" s="259">
        <v>31500</v>
      </c>
      <c r="Q77" s="259">
        <v>34050</v>
      </c>
      <c r="R77" s="259">
        <v>36550</v>
      </c>
      <c r="S77" s="259">
        <v>39100</v>
      </c>
      <c r="T77" s="259">
        <v>41600</v>
      </c>
      <c r="U77" s="281">
        <v>26460</v>
      </c>
      <c r="V77" s="281">
        <v>30240</v>
      </c>
      <c r="W77" s="281">
        <v>34020</v>
      </c>
      <c r="X77" s="281">
        <v>37800</v>
      </c>
      <c r="Y77" s="281">
        <v>40860</v>
      </c>
      <c r="Z77" s="281">
        <v>43860</v>
      </c>
      <c r="AA77" s="281">
        <v>46920</v>
      </c>
      <c r="AB77" s="281">
        <v>49920</v>
      </c>
      <c r="AC77" s="59">
        <v>35300</v>
      </c>
      <c r="AD77" s="59">
        <v>40350</v>
      </c>
      <c r="AE77" s="59">
        <v>45400</v>
      </c>
      <c r="AF77" s="59">
        <v>50400</v>
      </c>
      <c r="AG77" s="59">
        <v>54450</v>
      </c>
      <c r="AH77" s="59">
        <v>58500</v>
      </c>
      <c r="AI77" s="59">
        <v>62500</v>
      </c>
      <c r="AJ77" s="59">
        <v>66550</v>
      </c>
      <c r="AK77" s="95">
        <v>491</v>
      </c>
      <c r="AL77" s="95">
        <v>547</v>
      </c>
      <c r="AM77" s="95">
        <v>656</v>
      </c>
      <c r="AN77" s="95">
        <v>758</v>
      </c>
      <c r="AO77" s="95">
        <v>846</v>
      </c>
      <c r="AP77" s="95">
        <v>933</v>
      </c>
      <c r="AQ77" s="95">
        <v>491</v>
      </c>
      <c r="AR77" s="95">
        <v>558</v>
      </c>
      <c r="AS77" s="95">
        <v>675</v>
      </c>
      <c r="AT77" s="95">
        <v>838</v>
      </c>
      <c r="AU77" s="95">
        <v>863</v>
      </c>
      <c r="AV77" s="95">
        <v>992</v>
      </c>
      <c r="AW77" s="168">
        <v>511</v>
      </c>
      <c r="AX77" s="168">
        <v>547</v>
      </c>
      <c r="AY77" s="168">
        <v>656</v>
      </c>
      <c r="AZ77" s="168">
        <v>758</v>
      </c>
      <c r="BA77" s="168">
        <v>846</v>
      </c>
      <c r="BB77" s="168">
        <v>933</v>
      </c>
      <c r="BC77" s="168">
        <v>644</v>
      </c>
      <c r="BD77" s="168">
        <v>691</v>
      </c>
      <c r="BE77" s="168">
        <v>832</v>
      </c>
      <c r="BF77" s="168">
        <v>952</v>
      </c>
      <c r="BG77" s="168">
        <v>1043</v>
      </c>
      <c r="BH77" s="168">
        <v>1131</v>
      </c>
    </row>
    <row r="78" spans="1:60">
      <c r="A78" s="165" t="s">
        <v>145</v>
      </c>
      <c r="B78" s="163" t="s">
        <v>1801</v>
      </c>
      <c r="C78" s="219" t="s">
        <v>145</v>
      </c>
      <c r="D78" s="219"/>
      <c r="E78" s="244">
        <v>12550</v>
      </c>
      <c r="F78" s="244">
        <v>14350</v>
      </c>
      <c r="G78" s="244">
        <v>16150</v>
      </c>
      <c r="H78" s="244">
        <v>17900</v>
      </c>
      <c r="I78" s="244">
        <v>19350</v>
      </c>
      <c r="J78" s="244">
        <v>20800</v>
      </c>
      <c r="K78" s="244">
        <v>22200</v>
      </c>
      <c r="L78" s="244">
        <v>23650</v>
      </c>
      <c r="M78" s="259">
        <v>20900</v>
      </c>
      <c r="N78" s="259">
        <v>23900</v>
      </c>
      <c r="O78" s="259">
        <v>26900</v>
      </c>
      <c r="P78" s="259">
        <v>29850</v>
      </c>
      <c r="Q78" s="259">
        <v>32250</v>
      </c>
      <c r="R78" s="259">
        <v>34650</v>
      </c>
      <c r="S78" s="259">
        <v>37050</v>
      </c>
      <c r="T78" s="259">
        <v>39450</v>
      </c>
      <c r="U78" s="281">
        <v>25080</v>
      </c>
      <c r="V78" s="281">
        <v>28680</v>
      </c>
      <c r="W78" s="281">
        <v>32280</v>
      </c>
      <c r="X78" s="281">
        <v>35820</v>
      </c>
      <c r="Y78" s="281">
        <v>38700</v>
      </c>
      <c r="Z78" s="281">
        <v>41580</v>
      </c>
      <c r="AA78" s="281">
        <v>44460</v>
      </c>
      <c r="AB78" s="281">
        <v>47340</v>
      </c>
      <c r="AC78" s="59">
        <v>33450</v>
      </c>
      <c r="AD78" s="59">
        <v>38200</v>
      </c>
      <c r="AE78" s="59">
        <v>43000</v>
      </c>
      <c r="AF78" s="59">
        <v>47750</v>
      </c>
      <c r="AG78" s="59">
        <v>51600</v>
      </c>
      <c r="AH78" s="59">
        <v>55400</v>
      </c>
      <c r="AI78" s="59">
        <v>59250</v>
      </c>
      <c r="AJ78" s="59">
        <v>63050</v>
      </c>
      <c r="AK78" s="95">
        <v>440</v>
      </c>
      <c r="AL78" s="95">
        <v>461</v>
      </c>
      <c r="AM78" s="95">
        <v>565</v>
      </c>
      <c r="AN78" s="95">
        <v>653</v>
      </c>
      <c r="AO78" s="95">
        <v>728</v>
      </c>
      <c r="AP78" s="95">
        <v>803</v>
      </c>
      <c r="AQ78" s="95">
        <v>459</v>
      </c>
      <c r="AR78" s="95">
        <v>461</v>
      </c>
      <c r="AS78" s="95">
        <v>595</v>
      </c>
      <c r="AT78" s="95">
        <v>815</v>
      </c>
      <c r="AU78" s="95">
        <v>890</v>
      </c>
      <c r="AV78" s="95">
        <v>963</v>
      </c>
      <c r="AW78" s="168">
        <v>440</v>
      </c>
      <c r="AX78" s="168">
        <v>471</v>
      </c>
      <c r="AY78" s="168">
        <v>565</v>
      </c>
      <c r="AZ78" s="168">
        <v>653</v>
      </c>
      <c r="BA78" s="168">
        <v>728</v>
      </c>
      <c r="BB78" s="168">
        <v>803</v>
      </c>
      <c r="BC78" s="168">
        <v>553</v>
      </c>
      <c r="BD78" s="168">
        <v>593</v>
      </c>
      <c r="BE78" s="168">
        <v>713</v>
      </c>
      <c r="BF78" s="168">
        <v>815</v>
      </c>
      <c r="BG78" s="168">
        <v>890</v>
      </c>
      <c r="BH78" s="168">
        <v>963</v>
      </c>
    </row>
    <row r="79" spans="1:60">
      <c r="A79" s="165" t="s">
        <v>146</v>
      </c>
      <c r="B79" s="163" t="s">
        <v>1803</v>
      </c>
      <c r="C79" s="219" t="s">
        <v>146</v>
      </c>
      <c r="D79" s="219"/>
      <c r="E79" s="244">
        <v>11400</v>
      </c>
      <c r="F79" s="244">
        <v>13000</v>
      </c>
      <c r="G79" s="244">
        <v>14650</v>
      </c>
      <c r="H79" s="244">
        <v>16250</v>
      </c>
      <c r="I79" s="244">
        <v>17550</v>
      </c>
      <c r="J79" s="244">
        <v>18850</v>
      </c>
      <c r="K79" s="244">
        <v>20150</v>
      </c>
      <c r="L79" s="244">
        <v>21450</v>
      </c>
      <c r="M79" s="259">
        <v>19000</v>
      </c>
      <c r="N79" s="259">
        <v>21700</v>
      </c>
      <c r="O79" s="259">
        <v>24400</v>
      </c>
      <c r="P79" s="259">
        <v>27100</v>
      </c>
      <c r="Q79" s="259">
        <v>29300</v>
      </c>
      <c r="R79" s="259">
        <v>31450</v>
      </c>
      <c r="S79" s="259">
        <v>33650</v>
      </c>
      <c r="T79" s="259">
        <v>35800</v>
      </c>
      <c r="U79" s="281">
        <v>22800</v>
      </c>
      <c r="V79" s="281">
        <v>26040</v>
      </c>
      <c r="W79" s="281">
        <v>29280</v>
      </c>
      <c r="X79" s="281">
        <v>32520</v>
      </c>
      <c r="Y79" s="281">
        <v>35160</v>
      </c>
      <c r="Z79" s="281">
        <v>37740</v>
      </c>
      <c r="AA79" s="281">
        <v>40380</v>
      </c>
      <c r="AB79" s="281">
        <v>42960</v>
      </c>
      <c r="AC79" s="59">
        <v>30350</v>
      </c>
      <c r="AD79" s="59">
        <v>34700</v>
      </c>
      <c r="AE79" s="59">
        <v>39050</v>
      </c>
      <c r="AF79" s="59">
        <v>43350</v>
      </c>
      <c r="AG79" s="59">
        <v>46850</v>
      </c>
      <c r="AH79" s="59">
        <v>50300</v>
      </c>
      <c r="AI79" s="59">
        <v>53800</v>
      </c>
      <c r="AJ79" s="59">
        <v>57250</v>
      </c>
      <c r="AK79" s="95">
        <v>432</v>
      </c>
      <c r="AL79" s="95">
        <v>463</v>
      </c>
      <c r="AM79" s="95">
        <v>555</v>
      </c>
      <c r="AN79" s="95">
        <v>641</v>
      </c>
      <c r="AO79" s="95">
        <v>715</v>
      </c>
      <c r="AP79" s="95">
        <v>789</v>
      </c>
      <c r="AQ79" s="95">
        <v>459</v>
      </c>
      <c r="AR79" s="95">
        <v>511</v>
      </c>
      <c r="AS79" s="95">
        <v>595</v>
      </c>
      <c r="AT79" s="95">
        <v>774</v>
      </c>
      <c r="AU79" s="95">
        <v>873</v>
      </c>
      <c r="AV79" s="95">
        <v>944</v>
      </c>
      <c r="AW79" s="168">
        <v>432</v>
      </c>
      <c r="AX79" s="168">
        <v>463</v>
      </c>
      <c r="AY79" s="168">
        <v>555</v>
      </c>
      <c r="AZ79" s="168">
        <v>641</v>
      </c>
      <c r="BA79" s="168">
        <v>715</v>
      </c>
      <c r="BB79" s="168">
        <v>789</v>
      </c>
      <c r="BC79" s="168">
        <v>541</v>
      </c>
      <c r="BD79" s="168">
        <v>581</v>
      </c>
      <c r="BE79" s="168">
        <v>699</v>
      </c>
      <c r="BF79" s="168">
        <v>800</v>
      </c>
      <c r="BG79" s="168">
        <v>873</v>
      </c>
      <c r="BH79" s="168">
        <v>944</v>
      </c>
    </row>
    <row r="80" spans="1:60">
      <c r="A80" s="165" t="s">
        <v>147</v>
      </c>
      <c r="B80" s="163" t="s">
        <v>1805</v>
      </c>
      <c r="C80" s="219" t="s">
        <v>147</v>
      </c>
      <c r="D80" s="219"/>
      <c r="E80" s="244">
        <v>11400</v>
      </c>
      <c r="F80" s="244">
        <v>13000</v>
      </c>
      <c r="G80" s="244">
        <v>14650</v>
      </c>
      <c r="H80" s="244">
        <v>16250</v>
      </c>
      <c r="I80" s="244">
        <v>17550</v>
      </c>
      <c r="J80" s="244">
        <v>18850</v>
      </c>
      <c r="K80" s="244">
        <v>20150</v>
      </c>
      <c r="L80" s="244">
        <v>21450</v>
      </c>
      <c r="M80" s="259">
        <v>19000</v>
      </c>
      <c r="N80" s="259">
        <v>21700</v>
      </c>
      <c r="O80" s="259">
        <v>24400</v>
      </c>
      <c r="P80" s="259">
        <v>27100</v>
      </c>
      <c r="Q80" s="259">
        <v>29300</v>
      </c>
      <c r="R80" s="259">
        <v>31450</v>
      </c>
      <c r="S80" s="259">
        <v>33650</v>
      </c>
      <c r="T80" s="259">
        <v>35800</v>
      </c>
      <c r="U80" s="281">
        <v>22800</v>
      </c>
      <c r="V80" s="281">
        <v>26040</v>
      </c>
      <c r="W80" s="281">
        <v>29280</v>
      </c>
      <c r="X80" s="281">
        <v>32520</v>
      </c>
      <c r="Y80" s="281">
        <v>35160</v>
      </c>
      <c r="Z80" s="281">
        <v>37740</v>
      </c>
      <c r="AA80" s="281">
        <v>40380</v>
      </c>
      <c r="AB80" s="281">
        <v>42960</v>
      </c>
      <c r="AC80" s="59">
        <v>30350</v>
      </c>
      <c r="AD80" s="59">
        <v>34700</v>
      </c>
      <c r="AE80" s="59">
        <v>39050</v>
      </c>
      <c r="AF80" s="59">
        <v>43350</v>
      </c>
      <c r="AG80" s="59">
        <v>46850</v>
      </c>
      <c r="AH80" s="59">
        <v>50300</v>
      </c>
      <c r="AI80" s="59">
        <v>53800</v>
      </c>
      <c r="AJ80" s="59">
        <v>57250</v>
      </c>
      <c r="AK80" s="95">
        <v>403</v>
      </c>
      <c r="AL80" s="95">
        <v>463</v>
      </c>
      <c r="AM80" s="95">
        <v>555</v>
      </c>
      <c r="AN80" s="95">
        <v>641</v>
      </c>
      <c r="AO80" s="95">
        <v>715</v>
      </c>
      <c r="AP80" s="95">
        <v>789</v>
      </c>
      <c r="AQ80" s="95">
        <v>403</v>
      </c>
      <c r="AR80" s="95">
        <v>478</v>
      </c>
      <c r="AS80" s="95">
        <v>595</v>
      </c>
      <c r="AT80" s="95">
        <v>758</v>
      </c>
      <c r="AU80" s="95">
        <v>873</v>
      </c>
      <c r="AV80" s="95">
        <v>944</v>
      </c>
      <c r="AW80" s="168">
        <v>432</v>
      </c>
      <c r="AX80" s="168">
        <v>463</v>
      </c>
      <c r="AY80" s="168">
        <v>555</v>
      </c>
      <c r="AZ80" s="168">
        <v>641</v>
      </c>
      <c r="BA80" s="168">
        <v>715</v>
      </c>
      <c r="BB80" s="168">
        <v>789</v>
      </c>
      <c r="BC80" s="168">
        <v>541</v>
      </c>
      <c r="BD80" s="168">
        <v>581</v>
      </c>
      <c r="BE80" s="168">
        <v>699</v>
      </c>
      <c r="BF80" s="168">
        <v>800</v>
      </c>
      <c r="BG80" s="168">
        <v>873</v>
      </c>
      <c r="BH80" s="168">
        <v>944</v>
      </c>
    </row>
    <row r="81" spans="1:60">
      <c r="A81" s="165" t="s">
        <v>53</v>
      </c>
      <c r="B81" s="163" t="s">
        <v>513</v>
      </c>
      <c r="C81" s="220" t="s">
        <v>53</v>
      </c>
      <c r="D81" s="220"/>
      <c r="E81" s="244">
        <v>15050</v>
      </c>
      <c r="F81" s="244">
        <v>17200</v>
      </c>
      <c r="G81" s="244">
        <v>19350</v>
      </c>
      <c r="H81" s="244">
        <v>21450</v>
      </c>
      <c r="I81" s="244">
        <v>23200</v>
      </c>
      <c r="J81" s="244">
        <v>24900</v>
      </c>
      <c r="K81" s="244">
        <v>26600</v>
      </c>
      <c r="L81" s="244">
        <v>28350</v>
      </c>
      <c r="M81" s="259">
        <v>25050</v>
      </c>
      <c r="N81" s="259">
        <v>28600</v>
      </c>
      <c r="O81" s="259">
        <v>32200</v>
      </c>
      <c r="P81" s="259">
        <v>35750</v>
      </c>
      <c r="Q81" s="259">
        <v>38650</v>
      </c>
      <c r="R81" s="259">
        <v>41500</v>
      </c>
      <c r="S81" s="259">
        <v>44350</v>
      </c>
      <c r="T81" s="259">
        <v>47200</v>
      </c>
      <c r="U81" s="281">
        <v>30060</v>
      </c>
      <c r="V81" s="281">
        <v>34320</v>
      </c>
      <c r="W81" s="281">
        <v>38640</v>
      </c>
      <c r="X81" s="281">
        <v>42900</v>
      </c>
      <c r="Y81" s="281">
        <v>46380</v>
      </c>
      <c r="Z81" s="281">
        <v>49800</v>
      </c>
      <c r="AA81" s="281">
        <v>53220</v>
      </c>
      <c r="AB81" s="281">
        <v>56640</v>
      </c>
      <c r="AC81" s="59">
        <v>40050</v>
      </c>
      <c r="AD81" s="59">
        <v>45800</v>
      </c>
      <c r="AE81" s="59">
        <v>51500</v>
      </c>
      <c r="AF81" s="59">
        <v>57200</v>
      </c>
      <c r="AG81" s="59">
        <v>61800</v>
      </c>
      <c r="AH81" s="59">
        <v>66400</v>
      </c>
      <c r="AI81" s="59">
        <v>70950</v>
      </c>
      <c r="AJ81" s="59">
        <v>75550</v>
      </c>
      <c r="AK81" s="95">
        <v>586</v>
      </c>
      <c r="AL81" s="95">
        <v>628</v>
      </c>
      <c r="AM81" s="95">
        <v>753</v>
      </c>
      <c r="AN81" s="95">
        <v>870</v>
      </c>
      <c r="AO81" s="95">
        <v>971</v>
      </c>
      <c r="AP81" s="95">
        <v>1071</v>
      </c>
      <c r="AQ81" s="95">
        <v>694</v>
      </c>
      <c r="AR81" s="95">
        <v>772</v>
      </c>
      <c r="AS81" s="95">
        <v>937</v>
      </c>
      <c r="AT81" s="95">
        <v>1097</v>
      </c>
      <c r="AU81" s="95">
        <v>1205</v>
      </c>
      <c r="AV81" s="95">
        <v>1311</v>
      </c>
      <c r="AW81" s="168">
        <v>586</v>
      </c>
      <c r="AX81" s="168">
        <v>628</v>
      </c>
      <c r="AY81" s="168">
        <v>753</v>
      </c>
      <c r="AZ81" s="168">
        <v>870</v>
      </c>
      <c r="BA81" s="168">
        <v>971</v>
      </c>
      <c r="BB81" s="168">
        <v>1071</v>
      </c>
      <c r="BC81" s="168">
        <v>741</v>
      </c>
      <c r="BD81" s="168">
        <v>796</v>
      </c>
      <c r="BE81" s="168">
        <v>957</v>
      </c>
      <c r="BF81" s="168">
        <v>1097</v>
      </c>
      <c r="BG81" s="168">
        <v>1205</v>
      </c>
      <c r="BH81" s="168">
        <v>1311</v>
      </c>
    </row>
    <row r="82" spans="1:60">
      <c r="A82" s="165" t="s">
        <v>148</v>
      </c>
      <c r="B82" s="163" t="s">
        <v>1807</v>
      </c>
      <c r="C82" s="219" t="s">
        <v>148</v>
      </c>
      <c r="D82" s="219"/>
      <c r="E82" s="244">
        <v>13550</v>
      </c>
      <c r="F82" s="244">
        <v>15450</v>
      </c>
      <c r="G82" s="244">
        <v>17400</v>
      </c>
      <c r="H82" s="244">
        <v>19300</v>
      </c>
      <c r="I82" s="244">
        <v>20850</v>
      </c>
      <c r="J82" s="244">
        <v>22400</v>
      </c>
      <c r="K82" s="244">
        <v>23950</v>
      </c>
      <c r="L82" s="244">
        <v>25500</v>
      </c>
      <c r="M82" s="259">
        <v>22550</v>
      </c>
      <c r="N82" s="259">
        <v>25750</v>
      </c>
      <c r="O82" s="259">
        <v>28950</v>
      </c>
      <c r="P82" s="259">
        <v>32150</v>
      </c>
      <c r="Q82" s="259">
        <v>34750</v>
      </c>
      <c r="R82" s="259">
        <v>37300</v>
      </c>
      <c r="S82" s="259">
        <v>39900</v>
      </c>
      <c r="T82" s="259">
        <v>42450</v>
      </c>
      <c r="U82" s="281">
        <v>27060</v>
      </c>
      <c r="V82" s="281">
        <v>30900</v>
      </c>
      <c r="W82" s="281">
        <v>34740</v>
      </c>
      <c r="X82" s="281">
        <v>38580</v>
      </c>
      <c r="Y82" s="281">
        <v>41700</v>
      </c>
      <c r="Z82" s="281">
        <v>44760</v>
      </c>
      <c r="AA82" s="281">
        <v>47880</v>
      </c>
      <c r="AB82" s="281">
        <v>50940</v>
      </c>
      <c r="AC82" s="59">
        <v>36050</v>
      </c>
      <c r="AD82" s="59">
        <v>41200</v>
      </c>
      <c r="AE82" s="59">
        <v>46350</v>
      </c>
      <c r="AF82" s="59">
        <v>51450</v>
      </c>
      <c r="AG82" s="59">
        <v>55600</v>
      </c>
      <c r="AH82" s="59">
        <v>59700</v>
      </c>
      <c r="AI82" s="59">
        <v>63800</v>
      </c>
      <c r="AJ82" s="59">
        <v>67950</v>
      </c>
      <c r="AK82" s="95">
        <v>448</v>
      </c>
      <c r="AL82" s="95">
        <v>487</v>
      </c>
      <c r="AM82" s="95">
        <v>585</v>
      </c>
      <c r="AN82" s="95">
        <v>676</v>
      </c>
      <c r="AO82" s="95">
        <v>755</v>
      </c>
      <c r="AP82" s="95">
        <v>832</v>
      </c>
      <c r="AQ82" s="95">
        <v>448</v>
      </c>
      <c r="AR82" s="95">
        <v>514</v>
      </c>
      <c r="AS82" s="95">
        <v>621</v>
      </c>
      <c r="AT82" s="95">
        <v>761</v>
      </c>
      <c r="AU82" s="95">
        <v>915</v>
      </c>
      <c r="AV82" s="95">
        <v>1001</v>
      </c>
      <c r="AW82" s="168">
        <v>455</v>
      </c>
      <c r="AX82" s="168">
        <v>487</v>
      </c>
      <c r="AY82" s="168">
        <v>585</v>
      </c>
      <c r="AZ82" s="168">
        <v>676</v>
      </c>
      <c r="BA82" s="168">
        <v>755</v>
      </c>
      <c r="BB82" s="168">
        <v>832</v>
      </c>
      <c r="BC82" s="168">
        <v>573</v>
      </c>
      <c r="BD82" s="168">
        <v>614</v>
      </c>
      <c r="BE82" s="168">
        <v>739</v>
      </c>
      <c r="BF82" s="168">
        <v>845</v>
      </c>
      <c r="BG82" s="168">
        <v>924</v>
      </c>
      <c r="BH82" s="168">
        <v>1001</v>
      </c>
    </row>
    <row r="83" spans="1:60">
      <c r="A83" s="165" t="s">
        <v>149</v>
      </c>
      <c r="B83" s="163" t="s">
        <v>1809</v>
      </c>
      <c r="C83" s="219" t="s">
        <v>149</v>
      </c>
      <c r="D83" s="219"/>
      <c r="E83" s="244">
        <v>11550</v>
      </c>
      <c r="F83" s="244">
        <v>13200</v>
      </c>
      <c r="G83" s="244">
        <v>14850</v>
      </c>
      <c r="H83" s="244">
        <v>16500</v>
      </c>
      <c r="I83" s="244">
        <v>17850</v>
      </c>
      <c r="J83" s="244">
        <v>19150</v>
      </c>
      <c r="K83" s="244">
        <v>20500</v>
      </c>
      <c r="L83" s="244">
        <v>21800</v>
      </c>
      <c r="M83" s="259">
        <v>19250</v>
      </c>
      <c r="N83" s="259">
        <v>22000</v>
      </c>
      <c r="O83" s="259">
        <v>24750</v>
      </c>
      <c r="P83" s="259">
        <v>27500</v>
      </c>
      <c r="Q83" s="259">
        <v>29700</v>
      </c>
      <c r="R83" s="259">
        <v>31900</v>
      </c>
      <c r="S83" s="259">
        <v>34100</v>
      </c>
      <c r="T83" s="259">
        <v>36300</v>
      </c>
      <c r="U83" s="281">
        <v>23100</v>
      </c>
      <c r="V83" s="281">
        <v>26400</v>
      </c>
      <c r="W83" s="281">
        <v>29700</v>
      </c>
      <c r="X83" s="281">
        <v>33000</v>
      </c>
      <c r="Y83" s="281">
        <v>35640</v>
      </c>
      <c r="Z83" s="281">
        <v>38280</v>
      </c>
      <c r="AA83" s="281">
        <v>40920</v>
      </c>
      <c r="AB83" s="281">
        <v>43560</v>
      </c>
      <c r="AC83" s="59">
        <v>30800</v>
      </c>
      <c r="AD83" s="59">
        <v>35200</v>
      </c>
      <c r="AE83" s="59">
        <v>39600</v>
      </c>
      <c r="AF83" s="59">
        <v>44000</v>
      </c>
      <c r="AG83" s="59">
        <v>47550</v>
      </c>
      <c r="AH83" s="59">
        <v>51050</v>
      </c>
      <c r="AI83" s="59">
        <v>54600</v>
      </c>
      <c r="AJ83" s="59">
        <v>58100</v>
      </c>
      <c r="AK83" s="95">
        <v>458</v>
      </c>
      <c r="AL83" s="95">
        <v>522</v>
      </c>
      <c r="AM83" s="95">
        <v>627</v>
      </c>
      <c r="AN83" s="95">
        <v>724</v>
      </c>
      <c r="AO83" s="95">
        <v>808</v>
      </c>
      <c r="AP83" s="95">
        <v>891</v>
      </c>
      <c r="AQ83" s="95">
        <v>458</v>
      </c>
      <c r="AR83" s="95">
        <v>625</v>
      </c>
      <c r="AS83" s="95">
        <v>704</v>
      </c>
      <c r="AT83" s="95">
        <v>907</v>
      </c>
      <c r="AU83" s="95">
        <v>948</v>
      </c>
      <c r="AV83" s="95">
        <v>1077</v>
      </c>
      <c r="AW83" s="168">
        <v>487</v>
      </c>
      <c r="AX83" s="168">
        <v>522</v>
      </c>
      <c r="AY83" s="168">
        <v>627</v>
      </c>
      <c r="AZ83" s="168">
        <v>724</v>
      </c>
      <c r="BA83" s="168">
        <v>808</v>
      </c>
      <c r="BB83" s="168">
        <v>891</v>
      </c>
      <c r="BC83" s="168">
        <v>614</v>
      </c>
      <c r="BD83" s="168">
        <v>659</v>
      </c>
      <c r="BE83" s="168">
        <v>793</v>
      </c>
      <c r="BF83" s="168">
        <v>907</v>
      </c>
      <c r="BG83" s="168">
        <v>993</v>
      </c>
      <c r="BH83" s="168">
        <v>1077</v>
      </c>
    </row>
    <row r="84" spans="1:60">
      <c r="A84" s="165" t="s">
        <v>150</v>
      </c>
      <c r="B84" s="163" t="s">
        <v>1811</v>
      </c>
      <c r="C84" s="219" t="s">
        <v>150</v>
      </c>
      <c r="D84" s="219"/>
      <c r="E84" s="244">
        <v>11400</v>
      </c>
      <c r="F84" s="244">
        <v>13000</v>
      </c>
      <c r="G84" s="244">
        <v>14650</v>
      </c>
      <c r="H84" s="244">
        <v>16250</v>
      </c>
      <c r="I84" s="244">
        <v>17550</v>
      </c>
      <c r="J84" s="244">
        <v>18850</v>
      </c>
      <c r="K84" s="244">
        <v>20150</v>
      </c>
      <c r="L84" s="244">
        <v>21450</v>
      </c>
      <c r="M84" s="259">
        <v>19000</v>
      </c>
      <c r="N84" s="259">
        <v>21700</v>
      </c>
      <c r="O84" s="259">
        <v>24400</v>
      </c>
      <c r="P84" s="259">
        <v>27100</v>
      </c>
      <c r="Q84" s="259">
        <v>29300</v>
      </c>
      <c r="R84" s="259">
        <v>31450</v>
      </c>
      <c r="S84" s="259">
        <v>33650</v>
      </c>
      <c r="T84" s="259">
        <v>35800</v>
      </c>
      <c r="U84" s="281">
        <v>22800</v>
      </c>
      <c r="V84" s="281">
        <v>26040</v>
      </c>
      <c r="W84" s="281">
        <v>29280</v>
      </c>
      <c r="X84" s="281">
        <v>32520</v>
      </c>
      <c r="Y84" s="281">
        <v>35160</v>
      </c>
      <c r="Z84" s="281">
        <v>37740</v>
      </c>
      <c r="AA84" s="281">
        <v>40380</v>
      </c>
      <c r="AB84" s="281">
        <v>42960</v>
      </c>
      <c r="AC84" s="59">
        <v>30350</v>
      </c>
      <c r="AD84" s="59">
        <v>34700</v>
      </c>
      <c r="AE84" s="59">
        <v>39050</v>
      </c>
      <c r="AF84" s="59">
        <v>43350</v>
      </c>
      <c r="AG84" s="59">
        <v>46850</v>
      </c>
      <c r="AH84" s="59">
        <v>50300</v>
      </c>
      <c r="AI84" s="59">
        <v>53800</v>
      </c>
      <c r="AJ84" s="59">
        <v>57250</v>
      </c>
      <c r="AK84" s="95">
        <v>432</v>
      </c>
      <c r="AL84" s="95">
        <v>463</v>
      </c>
      <c r="AM84" s="95">
        <v>555</v>
      </c>
      <c r="AN84" s="95">
        <v>641</v>
      </c>
      <c r="AO84" s="95">
        <v>715</v>
      </c>
      <c r="AP84" s="95">
        <v>789</v>
      </c>
      <c r="AQ84" s="95">
        <v>478</v>
      </c>
      <c r="AR84" s="95">
        <v>573</v>
      </c>
      <c r="AS84" s="95">
        <v>689</v>
      </c>
      <c r="AT84" s="95">
        <v>788</v>
      </c>
      <c r="AU84" s="95">
        <v>873</v>
      </c>
      <c r="AV84" s="95">
        <v>944</v>
      </c>
      <c r="AW84" s="168">
        <v>432</v>
      </c>
      <c r="AX84" s="168">
        <v>463</v>
      </c>
      <c r="AY84" s="168">
        <v>555</v>
      </c>
      <c r="AZ84" s="168">
        <v>641</v>
      </c>
      <c r="BA84" s="168">
        <v>715</v>
      </c>
      <c r="BB84" s="168">
        <v>789</v>
      </c>
      <c r="BC84" s="168">
        <v>541</v>
      </c>
      <c r="BD84" s="168">
        <v>581</v>
      </c>
      <c r="BE84" s="168">
        <v>699</v>
      </c>
      <c r="BF84" s="168">
        <v>800</v>
      </c>
      <c r="BG84" s="168">
        <v>873</v>
      </c>
      <c r="BH84" s="168">
        <v>944</v>
      </c>
    </row>
    <row r="85" spans="1:60">
      <c r="A85" s="165" t="s">
        <v>151</v>
      </c>
      <c r="B85" s="163" t="s">
        <v>1813</v>
      </c>
      <c r="C85" s="219" t="s">
        <v>151</v>
      </c>
      <c r="D85" s="219"/>
      <c r="E85" s="244">
        <v>12500</v>
      </c>
      <c r="F85" s="244">
        <v>14300</v>
      </c>
      <c r="G85" s="244">
        <v>16100</v>
      </c>
      <c r="H85" s="244">
        <v>17850</v>
      </c>
      <c r="I85" s="244">
        <v>19300</v>
      </c>
      <c r="J85" s="244">
        <v>20750</v>
      </c>
      <c r="K85" s="244">
        <v>22150</v>
      </c>
      <c r="L85" s="244">
        <v>23600</v>
      </c>
      <c r="M85" s="259">
        <v>20850</v>
      </c>
      <c r="N85" s="259">
        <v>23800</v>
      </c>
      <c r="O85" s="259">
        <v>26800</v>
      </c>
      <c r="P85" s="259">
        <v>29750</v>
      </c>
      <c r="Q85" s="259">
        <v>32150</v>
      </c>
      <c r="R85" s="259">
        <v>34550</v>
      </c>
      <c r="S85" s="259">
        <v>36900</v>
      </c>
      <c r="T85" s="259">
        <v>39300</v>
      </c>
      <c r="U85" s="281">
        <v>25020</v>
      </c>
      <c r="V85" s="281">
        <v>28560</v>
      </c>
      <c r="W85" s="281">
        <v>32160</v>
      </c>
      <c r="X85" s="281">
        <v>35700</v>
      </c>
      <c r="Y85" s="281">
        <v>38580</v>
      </c>
      <c r="Z85" s="281">
        <v>41460</v>
      </c>
      <c r="AA85" s="281">
        <v>44280</v>
      </c>
      <c r="AB85" s="281">
        <v>47160</v>
      </c>
      <c r="AC85" s="59">
        <v>33350</v>
      </c>
      <c r="AD85" s="59">
        <v>38100</v>
      </c>
      <c r="AE85" s="59">
        <v>42850</v>
      </c>
      <c r="AF85" s="59">
        <v>47600</v>
      </c>
      <c r="AG85" s="59">
        <v>51450</v>
      </c>
      <c r="AH85" s="59">
        <v>55250</v>
      </c>
      <c r="AI85" s="59">
        <v>59050</v>
      </c>
      <c r="AJ85" s="59">
        <v>62850</v>
      </c>
      <c r="AK85" s="95">
        <v>448</v>
      </c>
      <c r="AL85" s="95">
        <v>480</v>
      </c>
      <c r="AM85" s="95">
        <v>576</v>
      </c>
      <c r="AN85" s="95">
        <v>665</v>
      </c>
      <c r="AO85" s="95">
        <v>742</v>
      </c>
      <c r="AP85" s="95">
        <v>819</v>
      </c>
      <c r="AQ85" s="95">
        <v>494</v>
      </c>
      <c r="AR85" s="95">
        <v>527</v>
      </c>
      <c r="AS85" s="95">
        <v>595</v>
      </c>
      <c r="AT85" s="95">
        <v>772</v>
      </c>
      <c r="AU85" s="95">
        <v>908</v>
      </c>
      <c r="AV85" s="95">
        <v>982</v>
      </c>
      <c r="AW85" s="168">
        <v>448</v>
      </c>
      <c r="AX85" s="168">
        <v>480</v>
      </c>
      <c r="AY85" s="168">
        <v>576</v>
      </c>
      <c r="AZ85" s="168">
        <v>665</v>
      </c>
      <c r="BA85" s="168">
        <v>742</v>
      </c>
      <c r="BB85" s="168">
        <v>819</v>
      </c>
      <c r="BC85" s="168">
        <v>563</v>
      </c>
      <c r="BD85" s="168">
        <v>604</v>
      </c>
      <c r="BE85" s="168">
        <v>727</v>
      </c>
      <c r="BF85" s="168">
        <v>831</v>
      </c>
      <c r="BG85" s="168">
        <v>908</v>
      </c>
      <c r="BH85" s="168">
        <v>982</v>
      </c>
    </row>
    <row r="86" spans="1:60">
      <c r="A86" s="165" t="s">
        <v>54</v>
      </c>
      <c r="B86" s="163" t="s">
        <v>527</v>
      </c>
      <c r="C86" s="220" t="s">
        <v>54</v>
      </c>
      <c r="D86" s="220"/>
      <c r="E86" s="244">
        <v>15050</v>
      </c>
      <c r="F86" s="244">
        <v>17200</v>
      </c>
      <c r="G86" s="244">
        <v>19350</v>
      </c>
      <c r="H86" s="244">
        <v>21450</v>
      </c>
      <c r="I86" s="244">
        <v>23200</v>
      </c>
      <c r="J86" s="244">
        <v>24900</v>
      </c>
      <c r="K86" s="244">
        <v>26600</v>
      </c>
      <c r="L86" s="244">
        <v>28350</v>
      </c>
      <c r="M86" s="259">
        <v>25050</v>
      </c>
      <c r="N86" s="259">
        <v>28600</v>
      </c>
      <c r="O86" s="259">
        <v>32200</v>
      </c>
      <c r="P86" s="259">
        <v>35750</v>
      </c>
      <c r="Q86" s="259">
        <v>38650</v>
      </c>
      <c r="R86" s="259">
        <v>41500</v>
      </c>
      <c r="S86" s="259">
        <v>44350</v>
      </c>
      <c r="T86" s="259">
        <v>47200</v>
      </c>
      <c r="U86" s="281">
        <v>30060</v>
      </c>
      <c r="V86" s="281">
        <v>34320</v>
      </c>
      <c r="W86" s="281">
        <v>38640</v>
      </c>
      <c r="X86" s="281">
        <v>42900</v>
      </c>
      <c r="Y86" s="281">
        <v>46380</v>
      </c>
      <c r="Z86" s="281">
        <v>49800</v>
      </c>
      <c r="AA86" s="281">
        <v>53220</v>
      </c>
      <c r="AB86" s="281">
        <v>56640</v>
      </c>
      <c r="AC86" s="59">
        <v>40050</v>
      </c>
      <c r="AD86" s="59">
        <v>45800</v>
      </c>
      <c r="AE86" s="59">
        <v>51500</v>
      </c>
      <c r="AF86" s="59">
        <v>57200</v>
      </c>
      <c r="AG86" s="59">
        <v>61800</v>
      </c>
      <c r="AH86" s="59">
        <v>66400</v>
      </c>
      <c r="AI86" s="59">
        <v>70950</v>
      </c>
      <c r="AJ86" s="59">
        <v>75550</v>
      </c>
      <c r="AK86" s="95">
        <v>586</v>
      </c>
      <c r="AL86" s="95">
        <v>628</v>
      </c>
      <c r="AM86" s="95">
        <v>753</v>
      </c>
      <c r="AN86" s="95">
        <v>870</v>
      </c>
      <c r="AO86" s="95">
        <v>971</v>
      </c>
      <c r="AP86" s="95">
        <v>1071</v>
      </c>
      <c r="AQ86" s="95">
        <v>694</v>
      </c>
      <c r="AR86" s="95">
        <v>772</v>
      </c>
      <c r="AS86" s="95">
        <v>937</v>
      </c>
      <c r="AT86" s="95">
        <v>1097</v>
      </c>
      <c r="AU86" s="95">
        <v>1205</v>
      </c>
      <c r="AV86" s="95">
        <v>1311</v>
      </c>
      <c r="AW86" s="168">
        <v>586</v>
      </c>
      <c r="AX86" s="168">
        <v>628</v>
      </c>
      <c r="AY86" s="168">
        <v>753</v>
      </c>
      <c r="AZ86" s="168">
        <v>870</v>
      </c>
      <c r="BA86" s="168">
        <v>971</v>
      </c>
      <c r="BB86" s="168">
        <v>1071</v>
      </c>
      <c r="BC86" s="168">
        <v>741</v>
      </c>
      <c r="BD86" s="168">
        <v>796</v>
      </c>
      <c r="BE86" s="168">
        <v>957</v>
      </c>
      <c r="BF86" s="168">
        <v>1097</v>
      </c>
      <c r="BG86" s="168">
        <v>1205</v>
      </c>
      <c r="BH86" s="168">
        <v>1311</v>
      </c>
    </row>
    <row r="87" spans="1:60">
      <c r="A87" s="165" t="s">
        <v>152</v>
      </c>
      <c r="B87" s="163" t="s">
        <v>1815</v>
      </c>
      <c r="C87" s="219" t="s">
        <v>152</v>
      </c>
      <c r="D87" s="219"/>
      <c r="E87" s="244">
        <v>12250</v>
      </c>
      <c r="F87" s="244">
        <v>14000</v>
      </c>
      <c r="G87" s="244">
        <v>15750</v>
      </c>
      <c r="H87" s="244">
        <v>17500</v>
      </c>
      <c r="I87" s="244">
        <v>18900</v>
      </c>
      <c r="J87" s="244">
        <v>20300</v>
      </c>
      <c r="K87" s="244">
        <v>21700</v>
      </c>
      <c r="L87" s="244">
        <v>23100</v>
      </c>
      <c r="M87" s="259">
        <v>20450</v>
      </c>
      <c r="N87" s="259">
        <v>23400</v>
      </c>
      <c r="O87" s="259">
        <v>26300</v>
      </c>
      <c r="P87" s="259">
        <v>29200</v>
      </c>
      <c r="Q87" s="259">
        <v>31550</v>
      </c>
      <c r="R87" s="259">
        <v>33900</v>
      </c>
      <c r="S87" s="259">
        <v>36250</v>
      </c>
      <c r="T87" s="259">
        <v>38550</v>
      </c>
      <c r="U87" s="281">
        <v>24540</v>
      </c>
      <c r="V87" s="281">
        <v>28080</v>
      </c>
      <c r="W87" s="281">
        <v>31560</v>
      </c>
      <c r="X87" s="281">
        <v>35040</v>
      </c>
      <c r="Y87" s="281">
        <v>37860</v>
      </c>
      <c r="Z87" s="281">
        <v>40680</v>
      </c>
      <c r="AA87" s="281">
        <v>43500</v>
      </c>
      <c r="AB87" s="281">
        <v>46260</v>
      </c>
      <c r="AC87" s="59">
        <v>32700</v>
      </c>
      <c r="AD87" s="59">
        <v>37400</v>
      </c>
      <c r="AE87" s="59">
        <v>42050</v>
      </c>
      <c r="AF87" s="59">
        <v>46700</v>
      </c>
      <c r="AG87" s="59">
        <v>50450</v>
      </c>
      <c r="AH87" s="59">
        <v>54200</v>
      </c>
      <c r="AI87" s="59">
        <v>57950</v>
      </c>
      <c r="AJ87" s="59">
        <v>61650</v>
      </c>
      <c r="AK87" s="95">
        <v>432</v>
      </c>
      <c r="AL87" s="95">
        <v>463</v>
      </c>
      <c r="AM87" s="95">
        <v>556</v>
      </c>
      <c r="AN87" s="95">
        <v>642</v>
      </c>
      <c r="AO87" s="95">
        <v>717</v>
      </c>
      <c r="AP87" s="95">
        <v>791</v>
      </c>
      <c r="AQ87" s="95">
        <v>459</v>
      </c>
      <c r="AR87" s="95">
        <v>511</v>
      </c>
      <c r="AS87" s="95">
        <v>595</v>
      </c>
      <c r="AT87" s="95">
        <v>774</v>
      </c>
      <c r="AU87" s="95">
        <v>874</v>
      </c>
      <c r="AV87" s="95">
        <v>946</v>
      </c>
      <c r="AW87" s="168">
        <v>432</v>
      </c>
      <c r="AX87" s="168">
        <v>463</v>
      </c>
      <c r="AY87" s="168">
        <v>556</v>
      </c>
      <c r="AZ87" s="168">
        <v>642</v>
      </c>
      <c r="BA87" s="168">
        <v>717</v>
      </c>
      <c r="BB87" s="168">
        <v>791</v>
      </c>
      <c r="BC87" s="168">
        <v>543</v>
      </c>
      <c r="BD87" s="168">
        <v>583</v>
      </c>
      <c r="BE87" s="168">
        <v>701</v>
      </c>
      <c r="BF87" s="168">
        <v>801</v>
      </c>
      <c r="BG87" s="168">
        <v>874</v>
      </c>
      <c r="BH87" s="168">
        <v>946</v>
      </c>
    </row>
    <row r="88" spans="1:60">
      <c r="A88" s="165" t="s">
        <v>153</v>
      </c>
      <c r="B88" s="163" t="s">
        <v>1817</v>
      </c>
      <c r="C88" s="219" t="s">
        <v>153</v>
      </c>
      <c r="D88" s="219"/>
      <c r="E88" s="244">
        <v>14350</v>
      </c>
      <c r="F88" s="244">
        <v>16400</v>
      </c>
      <c r="G88" s="244">
        <v>18450</v>
      </c>
      <c r="H88" s="244">
        <v>20500</v>
      </c>
      <c r="I88" s="244">
        <v>22150</v>
      </c>
      <c r="J88" s="244">
        <v>23800</v>
      </c>
      <c r="K88" s="244">
        <v>25450</v>
      </c>
      <c r="L88" s="244">
        <v>27100</v>
      </c>
      <c r="M88" s="259">
        <v>23950</v>
      </c>
      <c r="N88" s="259">
        <v>27350</v>
      </c>
      <c r="O88" s="259">
        <v>30750</v>
      </c>
      <c r="P88" s="259">
        <v>34150</v>
      </c>
      <c r="Q88" s="259">
        <v>36900</v>
      </c>
      <c r="R88" s="259">
        <v>39650</v>
      </c>
      <c r="S88" s="259">
        <v>42350</v>
      </c>
      <c r="T88" s="259">
        <v>45100</v>
      </c>
      <c r="U88" s="281">
        <v>28740</v>
      </c>
      <c r="V88" s="281">
        <v>32820</v>
      </c>
      <c r="W88" s="281">
        <v>36900</v>
      </c>
      <c r="X88" s="281">
        <v>40980</v>
      </c>
      <c r="Y88" s="281">
        <v>44280</v>
      </c>
      <c r="Z88" s="281">
        <v>47580</v>
      </c>
      <c r="AA88" s="281">
        <v>50820</v>
      </c>
      <c r="AB88" s="281">
        <v>54120</v>
      </c>
      <c r="AC88" s="59">
        <v>38300</v>
      </c>
      <c r="AD88" s="59">
        <v>43750</v>
      </c>
      <c r="AE88" s="59">
        <v>49200</v>
      </c>
      <c r="AF88" s="59">
        <v>54650</v>
      </c>
      <c r="AG88" s="59">
        <v>59050</v>
      </c>
      <c r="AH88" s="59">
        <v>63400</v>
      </c>
      <c r="AI88" s="59">
        <v>67800</v>
      </c>
      <c r="AJ88" s="59">
        <v>72150</v>
      </c>
      <c r="AK88" s="95">
        <v>538</v>
      </c>
      <c r="AL88" s="95">
        <v>597</v>
      </c>
      <c r="AM88" s="95">
        <v>717</v>
      </c>
      <c r="AN88" s="95">
        <v>828</v>
      </c>
      <c r="AO88" s="95">
        <v>923</v>
      </c>
      <c r="AP88" s="95">
        <v>1019</v>
      </c>
      <c r="AQ88" s="95">
        <v>538</v>
      </c>
      <c r="AR88" s="95">
        <v>629</v>
      </c>
      <c r="AS88" s="95">
        <v>827</v>
      </c>
      <c r="AT88" s="95">
        <v>1043</v>
      </c>
      <c r="AU88" s="95">
        <v>1144</v>
      </c>
      <c r="AV88" s="95">
        <v>1243</v>
      </c>
      <c r="AW88" s="168">
        <v>557</v>
      </c>
      <c r="AX88" s="168">
        <v>597</v>
      </c>
      <c r="AY88" s="168">
        <v>717</v>
      </c>
      <c r="AZ88" s="168">
        <v>828</v>
      </c>
      <c r="BA88" s="168">
        <v>923</v>
      </c>
      <c r="BB88" s="168">
        <v>1019</v>
      </c>
      <c r="BC88" s="168">
        <v>705</v>
      </c>
      <c r="BD88" s="168">
        <v>757</v>
      </c>
      <c r="BE88" s="168">
        <v>911</v>
      </c>
      <c r="BF88" s="168">
        <v>1043</v>
      </c>
      <c r="BG88" s="168">
        <v>1144</v>
      </c>
      <c r="BH88" s="168">
        <v>1243</v>
      </c>
    </row>
    <row r="89" spans="1:60">
      <c r="A89" s="165" t="s">
        <v>154</v>
      </c>
      <c r="B89" s="163" t="s">
        <v>1819</v>
      </c>
      <c r="C89" s="219" t="s">
        <v>154</v>
      </c>
      <c r="D89" s="219"/>
      <c r="E89" s="244">
        <v>16450</v>
      </c>
      <c r="F89" s="244">
        <v>18800</v>
      </c>
      <c r="G89" s="244">
        <v>21150</v>
      </c>
      <c r="H89" s="244">
        <v>23450</v>
      </c>
      <c r="I89" s="244">
        <v>25350</v>
      </c>
      <c r="J89" s="244">
        <v>27250</v>
      </c>
      <c r="K89" s="244">
        <v>29100</v>
      </c>
      <c r="L89" s="244">
        <v>31000</v>
      </c>
      <c r="M89" s="259">
        <v>27400</v>
      </c>
      <c r="N89" s="259">
        <v>31300</v>
      </c>
      <c r="O89" s="259">
        <v>35200</v>
      </c>
      <c r="P89" s="259">
        <v>39100</v>
      </c>
      <c r="Q89" s="259">
        <v>42250</v>
      </c>
      <c r="R89" s="259">
        <v>45400</v>
      </c>
      <c r="S89" s="259">
        <v>48500</v>
      </c>
      <c r="T89" s="259">
        <v>51650</v>
      </c>
      <c r="U89" s="281">
        <v>32880</v>
      </c>
      <c r="V89" s="281">
        <v>37560</v>
      </c>
      <c r="W89" s="281">
        <v>42240</v>
      </c>
      <c r="X89" s="281">
        <v>46920</v>
      </c>
      <c r="Y89" s="281">
        <v>50700</v>
      </c>
      <c r="Z89" s="281">
        <v>54480</v>
      </c>
      <c r="AA89" s="281">
        <v>58200</v>
      </c>
      <c r="AB89" s="281">
        <v>61980</v>
      </c>
      <c r="AC89" s="59">
        <v>43800</v>
      </c>
      <c r="AD89" s="59">
        <v>50050</v>
      </c>
      <c r="AE89" s="59">
        <v>56300</v>
      </c>
      <c r="AF89" s="59">
        <v>62550</v>
      </c>
      <c r="AG89" s="59">
        <v>67600</v>
      </c>
      <c r="AH89" s="59">
        <v>72600</v>
      </c>
      <c r="AI89" s="59">
        <v>77600</v>
      </c>
      <c r="AJ89" s="59">
        <v>82600</v>
      </c>
      <c r="AK89" s="95">
        <v>523</v>
      </c>
      <c r="AL89" s="95">
        <v>525</v>
      </c>
      <c r="AM89" s="95">
        <v>634</v>
      </c>
      <c r="AN89" s="95">
        <v>777</v>
      </c>
      <c r="AO89" s="95">
        <v>844</v>
      </c>
      <c r="AP89" s="95">
        <v>957</v>
      </c>
      <c r="AQ89" s="95">
        <v>524</v>
      </c>
      <c r="AR89" s="95">
        <v>525</v>
      </c>
      <c r="AS89" s="95">
        <v>634</v>
      </c>
      <c r="AT89" s="95">
        <v>818</v>
      </c>
      <c r="AU89" s="95">
        <v>844</v>
      </c>
      <c r="AV89" s="95">
        <v>971</v>
      </c>
      <c r="AW89" s="168">
        <v>523</v>
      </c>
      <c r="AX89" s="168">
        <v>561</v>
      </c>
      <c r="AY89" s="168">
        <v>673</v>
      </c>
      <c r="AZ89" s="168">
        <v>777</v>
      </c>
      <c r="BA89" s="168">
        <v>867</v>
      </c>
      <c r="BB89" s="168">
        <v>957</v>
      </c>
      <c r="BC89" s="168">
        <v>660</v>
      </c>
      <c r="BD89" s="168">
        <v>709</v>
      </c>
      <c r="BE89" s="168">
        <v>853</v>
      </c>
      <c r="BF89" s="168">
        <v>977</v>
      </c>
      <c r="BG89" s="168">
        <v>1070</v>
      </c>
      <c r="BH89" s="168">
        <v>1162</v>
      </c>
    </row>
    <row r="90" spans="1:60">
      <c r="A90" s="165" t="s">
        <v>88</v>
      </c>
      <c r="B90" s="163" t="s">
        <v>539</v>
      </c>
      <c r="C90" s="220" t="s">
        <v>88</v>
      </c>
      <c r="D90" s="220"/>
      <c r="E90" s="244">
        <v>13100</v>
      </c>
      <c r="F90" s="244">
        <v>14950</v>
      </c>
      <c r="G90" s="244">
        <v>16800</v>
      </c>
      <c r="H90" s="244">
        <v>18650</v>
      </c>
      <c r="I90" s="244">
        <v>20150</v>
      </c>
      <c r="J90" s="244">
        <v>21650</v>
      </c>
      <c r="K90" s="244">
        <v>23150</v>
      </c>
      <c r="L90" s="244">
        <v>24650</v>
      </c>
      <c r="M90" s="259">
        <v>21800</v>
      </c>
      <c r="N90" s="259">
        <v>24900</v>
      </c>
      <c r="O90" s="259">
        <v>28000</v>
      </c>
      <c r="P90" s="259">
        <v>31100</v>
      </c>
      <c r="Q90" s="259">
        <v>33600</v>
      </c>
      <c r="R90" s="259">
        <v>36100</v>
      </c>
      <c r="S90" s="259">
        <v>38600</v>
      </c>
      <c r="T90" s="259">
        <v>41100</v>
      </c>
      <c r="U90" s="281">
        <v>26160</v>
      </c>
      <c r="V90" s="281">
        <v>29880</v>
      </c>
      <c r="W90" s="281">
        <v>33600</v>
      </c>
      <c r="X90" s="281">
        <v>37320</v>
      </c>
      <c r="Y90" s="281">
        <v>40320</v>
      </c>
      <c r="Z90" s="281">
        <v>43320</v>
      </c>
      <c r="AA90" s="281">
        <v>46320</v>
      </c>
      <c r="AB90" s="281">
        <v>49320</v>
      </c>
      <c r="AC90" s="59">
        <v>34850</v>
      </c>
      <c r="AD90" s="59">
        <v>39800</v>
      </c>
      <c r="AE90" s="59">
        <v>44800</v>
      </c>
      <c r="AF90" s="59">
        <v>49750</v>
      </c>
      <c r="AG90" s="59">
        <v>53750</v>
      </c>
      <c r="AH90" s="59">
        <v>57750</v>
      </c>
      <c r="AI90" s="59">
        <v>61700</v>
      </c>
      <c r="AJ90" s="59">
        <v>65700</v>
      </c>
      <c r="AK90" s="95">
        <v>493</v>
      </c>
      <c r="AL90" s="95">
        <v>531</v>
      </c>
      <c r="AM90" s="95">
        <v>638</v>
      </c>
      <c r="AN90" s="95">
        <v>737</v>
      </c>
      <c r="AO90" s="95">
        <v>822</v>
      </c>
      <c r="AP90" s="95">
        <v>908</v>
      </c>
      <c r="AQ90" s="95">
        <v>493</v>
      </c>
      <c r="AR90" s="95">
        <v>568</v>
      </c>
      <c r="AS90" s="95">
        <v>727</v>
      </c>
      <c r="AT90" s="95">
        <v>905</v>
      </c>
      <c r="AU90" s="95">
        <v>1011</v>
      </c>
      <c r="AV90" s="95">
        <v>1097</v>
      </c>
      <c r="AW90" s="168">
        <v>496</v>
      </c>
      <c r="AX90" s="168">
        <v>531</v>
      </c>
      <c r="AY90" s="168">
        <v>638</v>
      </c>
      <c r="AZ90" s="168">
        <v>737</v>
      </c>
      <c r="BA90" s="168">
        <v>822</v>
      </c>
      <c r="BB90" s="168">
        <v>908</v>
      </c>
      <c r="BC90" s="168">
        <v>625</v>
      </c>
      <c r="BD90" s="168">
        <v>671</v>
      </c>
      <c r="BE90" s="168">
        <v>808</v>
      </c>
      <c r="BF90" s="168">
        <v>924</v>
      </c>
      <c r="BG90" s="168">
        <v>1011</v>
      </c>
      <c r="BH90" s="168">
        <v>1097</v>
      </c>
    </row>
    <row r="91" spans="1:60">
      <c r="A91" s="165" t="s">
        <v>155</v>
      </c>
      <c r="B91" s="163" t="s">
        <v>1821</v>
      </c>
      <c r="C91" s="219" t="s">
        <v>155</v>
      </c>
      <c r="D91" s="219"/>
      <c r="E91" s="244">
        <v>11400</v>
      </c>
      <c r="F91" s="244">
        <v>13000</v>
      </c>
      <c r="G91" s="244">
        <v>14650</v>
      </c>
      <c r="H91" s="244">
        <v>16250</v>
      </c>
      <c r="I91" s="244">
        <v>17550</v>
      </c>
      <c r="J91" s="244">
        <v>18850</v>
      </c>
      <c r="K91" s="244">
        <v>20150</v>
      </c>
      <c r="L91" s="244">
        <v>21450</v>
      </c>
      <c r="M91" s="259">
        <v>19000</v>
      </c>
      <c r="N91" s="259">
        <v>21700</v>
      </c>
      <c r="O91" s="259">
        <v>24400</v>
      </c>
      <c r="P91" s="259">
        <v>27100</v>
      </c>
      <c r="Q91" s="259">
        <v>29300</v>
      </c>
      <c r="R91" s="259">
        <v>31450</v>
      </c>
      <c r="S91" s="259">
        <v>33650</v>
      </c>
      <c r="T91" s="259">
        <v>35800</v>
      </c>
      <c r="U91" s="281">
        <v>22800</v>
      </c>
      <c r="V91" s="281">
        <v>26040</v>
      </c>
      <c r="W91" s="281">
        <v>29280</v>
      </c>
      <c r="X91" s="281">
        <v>32520</v>
      </c>
      <c r="Y91" s="281">
        <v>35160</v>
      </c>
      <c r="Z91" s="281">
        <v>37740</v>
      </c>
      <c r="AA91" s="281">
        <v>40380</v>
      </c>
      <c r="AB91" s="281">
        <v>42960</v>
      </c>
      <c r="AC91" s="59">
        <v>30350</v>
      </c>
      <c r="AD91" s="59">
        <v>34700</v>
      </c>
      <c r="AE91" s="59">
        <v>39050</v>
      </c>
      <c r="AF91" s="59">
        <v>43350</v>
      </c>
      <c r="AG91" s="59">
        <v>46850</v>
      </c>
      <c r="AH91" s="59">
        <v>50300</v>
      </c>
      <c r="AI91" s="59">
        <v>53800</v>
      </c>
      <c r="AJ91" s="59">
        <v>57250</v>
      </c>
      <c r="AK91" s="95">
        <v>408</v>
      </c>
      <c r="AL91" s="95">
        <v>463</v>
      </c>
      <c r="AM91" s="95">
        <v>555</v>
      </c>
      <c r="AN91" s="95">
        <v>641</v>
      </c>
      <c r="AO91" s="95">
        <v>715</v>
      </c>
      <c r="AP91" s="95">
        <v>789</v>
      </c>
      <c r="AQ91" s="95">
        <v>408</v>
      </c>
      <c r="AR91" s="95">
        <v>465</v>
      </c>
      <c r="AS91" s="95">
        <v>595</v>
      </c>
      <c r="AT91" s="95">
        <v>800</v>
      </c>
      <c r="AU91" s="95">
        <v>873</v>
      </c>
      <c r="AV91" s="95">
        <v>944</v>
      </c>
      <c r="AW91" s="168">
        <v>432</v>
      </c>
      <c r="AX91" s="168">
        <v>463</v>
      </c>
      <c r="AY91" s="168">
        <v>555</v>
      </c>
      <c r="AZ91" s="168">
        <v>641</v>
      </c>
      <c r="BA91" s="168">
        <v>715</v>
      </c>
      <c r="BB91" s="168">
        <v>789</v>
      </c>
      <c r="BC91" s="168">
        <v>541</v>
      </c>
      <c r="BD91" s="168">
        <v>581</v>
      </c>
      <c r="BE91" s="168">
        <v>699</v>
      </c>
      <c r="BF91" s="168">
        <v>800</v>
      </c>
      <c r="BG91" s="168">
        <v>873</v>
      </c>
      <c r="BH91" s="168">
        <v>944</v>
      </c>
    </row>
    <row r="92" spans="1:60">
      <c r="A92" s="165" t="s">
        <v>156</v>
      </c>
      <c r="B92" s="163" t="s">
        <v>1823</v>
      </c>
      <c r="C92" s="219" t="s">
        <v>156</v>
      </c>
      <c r="D92" s="219"/>
      <c r="E92" s="244">
        <v>12250</v>
      </c>
      <c r="F92" s="244">
        <v>14000</v>
      </c>
      <c r="G92" s="244">
        <v>15750</v>
      </c>
      <c r="H92" s="244">
        <v>17450</v>
      </c>
      <c r="I92" s="244">
        <v>18850</v>
      </c>
      <c r="J92" s="244">
        <v>20250</v>
      </c>
      <c r="K92" s="244">
        <v>21650</v>
      </c>
      <c r="L92" s="244">
        <v>23050</v>
      </c>
      <c r="M92" s="259">
        <v>20350</v>
      </c>
      <c r="N92" s="259">
        <v>23250</v>
      </c>
      <c r="O92" s="259">
        <v>26150</v>
      </c>
      <c r="P92" s="259">
        <v>29050</v>
      </c>
      <c r="Q92" s="259">
        <v>31400</v>
      </c>
      <c r="R92" s="259">
        <v>33700</v>
      </c>
      <c r="S92" s="259">
        <v>36050</v>
      </c>
      <c r="T92" s="259">
        <v>38350</v>
      </c>
      <c r="U92" s="281">
        <v>24420</v>
      </c>
      <c r="V92" s="281">
        <v>27900</v>
      </c>
      <c r="W92" s="281">
        <v>31380</v>
      </c>
      <c r="X92" s="281">
        <v>34860</v>
      </c>
      <c r="Y92" s="281">
        <v>37680</v>
      </c>
      <c r="Z92" s="281">
        <v>40440</v>
      </c>
      <c r="AA92" s="281">
        <v>43260</v>
      </c>
      <c r="AB92" s="281">
        <v>46020</v>
      </c>
      <c r="AC92" s="59">
        <v>32550</v>
      </c>
      <c r="AD92" s="59">
        <v>37200</v>
      </c>
      <c r="AE92" s="59">
        <v>41850</v>
      </c>
      <c r="AF92" s="59">
        <v>46500</v>
      </c>
      <c r="AG92" s="59">
        <v>50250</v>
      </c>
      <c r="AH92" s="59">
        <v>53950</v>
      </c>
      <c r="AI92" s="59">
        <v>57700</v>
      </c>
      <c r="AJ92" s="59">
        <v>61400</v>
      </c>
      <c r="AK92" s="95">
        <v>440</v>
      </c>
      <c r="AL92" s="95">
        <v>461</v>
      </c>
      <c r="AM92" s="95">
        <v>565</v>
      </c>
      <c r="AN92" s="95">
        <v>653</v>
      </c>
      <c r="AO92" s="95">
        <v>728</v>
      </c>
      <c r="AP92" s="95">
        <v>803</v>
      </c>
      <c r="AQ92" s="95">
        <v>460</v>
      </c>
      <c r="AR92" s="95">
        <v>461</v>
      </c>
      <c r="AS92" s="95">
        <v>595</v>
      </c>
      <c r="AT92" s="95">
        <v>747</v>
      </c>
      <c r="AU92" s="95">
        <v>771</v>
      </c>
      <c r="AV92" s="95">
        <v>887</v>
      </c>
      <c r="AW92" s="168">
        <v>440</v>
      </c>
      <c r="AX92" s="168">
        <v>471</v>
      </c>
      <c r="AY92" s="168">
        <v>565</v>
      </c>
      <c r="AZ92" s="168">
        <v>653</v>
      </c>
      <c r="BA92" s="168">
        <v>728</v>
      </c>
      <c r="BB92" s="168">
        <v>803</v>
      </c>
      <c r="BC92" s="168">
        <v>553</v>
      </c>
      <c r="BD92" s="168">
        <v>593</v>
      </c>
      <c r="BE92" s="168">
        <v>713</v>
      </c>
      <c r="BF92" s="168">
        <v>815</v>
      </c>
      <c r="BG92" s="168">
        <v>890</v>
      </c>
      <c r="BH92" s="168">
        <v>963</v>
      </c>
    </row>
    <row r="93" spans="1:60">
      <c r="A93" s="165" t="s">
        <v>83</v>
      </c>
      <c r="B93" s="163" t="s">
        <v>548</v>
      </c>
      <c r="C93" s="220" t="s">
        <v>83</v>
      </c>
      <c r="D93" s="220"/>
      <c r="E93" s="244">
        <v>13300</v>
      </c>
      <c r="F93" s="244">
        <v>15200</v>
      </c>
      <c r="G93" s="244">
        <v>17100</v>
      </c>
      <c r="H93" s="244">
        <v>18950</v>
      </c>
      <c r="I93" s="244">
        <v>20500</v>
      </c>
      <c r="J93" s="244">
        <v>22000</v>
      </c>
      <c r="K93" s="244">
        <v>23500</v>
      </c>
      <c r="L93" s="244">
        <v>25050</v>
      </c>
      <c r="M93" s="259">
        <v>22100</v>
      </c>
      <c r="N93" s="259">
        <v>25250</v>
      </c>
      <c r="O93" s="259">
        <v>28400</v>
      </c>
      <c r="P93" s="259">
        <v>31550</v>
      </c>
      <c r="Q93" s="259">
        <v>34100</v>
      </c>
      <c r="R93" s="259">
        <v>36600</v>
      </c>
      <c r="S93" s="259">
        <v>39150</v>
      </c>
      <c r="T93" s="259">
        <v>41650</v>
      </c>
      <c r="U93" s="281">
        <v>26520</v>
      </c>
      <c r="V93" s="281">
        <v>30300</v>
      </c>
      <c r="W93" s="281">
        <v>34080</v>
      </c>
      <c r="X93" s="281">
        <v>37860</v>
      </c>
      <c r="Y93" s="281">
        <v>40920</v>
      </c>
      <c r="Z93" s="281">
        <v>43920</v>
      </c>
      <c r="AA93" s="281">
        <v>46980</v>
      </c>
      <c r="AB93" s="281">
        <v>49980</v>
      </c>
      <c r="AC93" s="59">
        <v>35350</v>
      </c>
      <c r="AD93" s="59">
        <v>40400</v>
      </c>
      <c r="AE93" s="59">
        <v>45450</v>
      </c>
      <c r="AF93" s="59">
        <v>50500</v>
      </c>
      <c r="AG93" s="59">
        <v>54550</v>
      </c>
      <c r="AH93" s="59">
        <v>58600</v>
      </c>
      <c r="AI93" s="59">
        <v>62650</v>
      </c>
      <c r="AJ93" s="59">
        <v>66700</v>
      </c>
      <c r="AK93" s="95">
        <v>523</v>
      </c>
      <c r="AL93" s="95">
        <v>561</v>
      </c>
      <c r="AM93" s="95">
        <v>673</v>
      </c>
      <c r="AN93" s="95">
        <v>777</v>
      </c>
      <c r="AO93" s="95">
        <v>867</v>
      </c>
      <c r="AP93" s="95">
        <v>957</v>
      </c>
      <c r="AQ93" s="95">
        <v>602</v>
      </c>
      <c r="AR93" s="95">
        <v>634</v>
      </c>
      <c r="AS93" s="95">
        <v>745</v>
      </c>
      <c r="AT93" s="95">
        <v>964</v>
      </c>
      <c r="AU93" s="95">
        <v>1070</v>
      </c>
      <c r="AV93" s="95">
        <v>1162</v>
      </c>
      <c r="AW93" s="168">
        <v>523</v>
      </c>
      <c r="AX93" s="168">
        <v>561</v>
      </c>
      <c r="AY93" s="168">
        <v>673</v>
      </c>
      <c r="AZ93" s="168">
        <v>777</v>
      </c>
      <c r="BA93" s="168">
        <v>867</v>
      </c>
      <c r="BB93" s="168">
        <v>957</v>
      </c>
      <c r="BC93" s="168">
        <v>660</v>
      </c>
      <c r="BD93" s="168">
        <v>709</v>
      </c>
      <c r="BE93" s="168">
        <v>853</v>
      </c>
      <c r="BF93" s="168">
        <v>977</v>
      </c>
      <c r="BG93" s="168">
        <v>1070</v>
      </c>
      <c r="BH93" s="168">
        <v>1162</v>
      </c>
    </row>
    <row r="94" spans="1:60">
      <c r="A94" s="165" t="s">
        <v>66</v>
      </c>
      <c r="B94" s="163" t="s">
        <v>551</v>
      </c>
      <c r="C94" s="220" t="s">
        <v>66</v>
      </c>
      <c r="D94" s="220"/>
      <c r="E94" s="244">
        <v>12700</v>
      </c>
      <c r="F94" s="244">
        <v>14500</v>
      </c>
      <c r="G94" s="244">
        <v>16300</v>
      </c>
      <c r="H94" s="244">
        <v>18100</v>
      </c>
      <c r="I94" s="244">
        <v>19550</v>
      </c>
      <c r="J94" s="244">
        <v>21000</v>
      </c>
      <c r="K94" s="244">
        <v>22450</v>
      </c>
      <c r="L94" s="244">
        <v>23900</v>
      </c>
      <c r="M94" s="259">
        <v>21150</v>
      </c>
      <c r="N94" s="259">
        <v>24150</v>
      </c>
      <c r="O94" s="259">
        <v>27150</v>
      </c>
      <c r="P94" s="259">
        <v>30150</v>
      </c>
      <c r="Q94" s="259">
        <v>32600</v>
      </c>
      <c r="R94" s="259">
        <v>35000</v>
      </c>
      <c r="S94" s="259">
        <v>37400</v>
      </c>
      <c r="T94" s="259">
        <v>39800</v>
      </c>
      <c r="U94" s="281">
        <v>25380</v>
      </c>
      <c r="V94" s="281">
        <v>28980</v>
      </c>
      <c r="W94" s="281">
        <v>32580</v>
      </c>
      <c r="X94" s="281">
        <v>36180</v>
      </c>
      <c r="Y94" s="281">
        <v>39120</v>
      </c>
      <c r="Z94" s="281">
        <v>42000</v>
      </c>
      <c r="AA94" s="281">
        <v>44880</v>
      </c>
      <c r="AB94" s="281">
        <v>47760</v>
      </c>
      <c r="AC94" s="59">
        <v>33800</v>
      </c>
      <c r="AD94" s="59">
        <v>38600</v>
      </c>
      <c r="AE94" s="59">
        <v>43450</v>
      </c>
      <c r="AF94" s="59">
        <v>48250</v>
      </c>
      <c r="AG94" s="59">
        <v>52150</v>
      </c>
      <c r="AH94" s="59">
        <v>56000</v>
      </c>
      <c r="AI94" s="59">
        <v>59850</v>
      </c>
      <c r="AJ94" s="59">
        <v>63700</v>
      </c>
      <c r="AK94" s="95">
        <v>493</v>
      </c>
      <c r="AL94" s="95">
        <v>529</v>
      </c>
      <c r="AM94" s="95">
        <v>635</v>
      </c>
      <c r="AN94" s="95">
        <v>733</v>
      </c>
      <c r="AO94" s="95">
        <v>818</v>
      </c>
      <c r="AP94" s="95">
        <v>903</v>
      </c>
      <c r="AQ94" s="95">
        <v>549</v>
      </c>
      <c r="AR94" s="95">
        <v>577</v>
      </c>
      <c r="AS94" s="95">
        <v>662</v>
      </c>
      <c r="AT94" s="95">
        <v>906</v>
      </c>
      <c r="AU94" s="95">
        <v>932</v>
      </c>
      <c r="AV94" s="95">
        <v>1072</v>
      </c>
      <c r="AW94" s="168">
        <v>493</v>
      </c>
      <c r="AX94" s="168">
        <v>529</v>
      </c>
      <c r="AY94" s="168">
        <v>635</v>
      </c>
      <c r="AZ94" s="168">
        <v>733</v>
      </c>
      <c r="BA94" s="168">
        <v>818</v>
      </c>
      <c r="BB94" s="168">
        <v>903</v>
      </c>
      <c r="BC94" s="168">
        <v>623</v>
      </c>
      <c r="BD94" s="168">
        <v>668</v>
      </c>
      <c r="BE94" s="168">
        <v>803</v>
      </c>
      <c r="BF94" s="168">
        <v>919</v>
      </c>
      <c r="BG94" s="168">
        <v>1006</v>
      </c>
      <c r="BH94" s="168">
        <v>1091</v>
      </c>
    </row>
    <row r="95" spans="1:60">
      <c r="A95" s="165" t="s">
        <v>157</v>
      </c>
      <c r="B95" s="163" t="s">
        <v>1825</v>
      </c>
      <c r="C95" s="219" t="s">
        <v>157</v>
      </c>
      <c r="D95" s="219"/>
      <c r="E95" s="244">
        <v>12550</v>
      </c>
      <c r="F95" s="244">
        <v>14350</v>
      </c>
      <c r="G95" s="244">
        <v>16150</v>
      </c>
      <c r="H95" s="244">
        <v>17900</v>
      </c>
      <c r="I95" s="244">
        <v>19350</v>
      </c>
      <c r="J95" s="244">
        <v>20800</v>
      </c>
      <c r="K95" s="244">
        <v>22200</v>
      </c>
      <c r="L95" s="244">
        <v>23650</v>
      </c>
      <c r="M95" s="259">
        <v>20900</v>
      </c>
      <c r="N95" s="259">
        <v>23900</v>
      </c>
      <c r="O95" s="259">
        <v>26900</v>
      </c>
      <c r="P95" s="259">
        <v>29850</v>
      </c>
      <c r="Q95" s="259">
        <v>32250</v>
      </c>
      <c r="R95" s="259">
        <v>34650</v>
      </c>
      <c r="S95" s="259">
        <v>37050</v>
      </c>
      <c r="T95" s="259">
        <v>39450</v>
      </c>
      <c r="U95" s="281">
        <v>25080</v>
      </c>
      <c r="V95" s="281">
        <v>28680</v>
      </c>
      <c r="W95" s="281">
        <v>32280</v>
      </c>
      <c r="X95" s="281">
        <v>35820</v>
      </c>
      <c r="Y95" s="281">
        <v>38700</v>
      </c>
      <c r="Z95" s="281">
        <v>41580</v>
      </c>
      <c r="AA95" s="281">
        <v>44460</v>
      </c>
      <c r="AB95" s="281">
        <v>47340</v>
      </c>
      <c r="AC95" s="59">
        <v>33450</v>
      </c>
      <c r="AD95" s="59">
        <v>38200</v>
      </c>
      <c r="AE95" s="59">
        <v>43000</v>
      </c>
      <c r="AF95" s="59">
        <v>47750</v>
      </c>
      <c r="AG95" s="59">
        <v>51600</v>
      </c>
      <c r="AH95" s="59">
        <v>55400</v>
      </c>
      <c r="AI95" s="59">
        <v>59250</v>
      </c>
      <c r="AJ95" s="59">
        <v>63050</v>
      </c>
      <c r="AK95" s="95">
        <v>467</v>
      </c>
      <c r="AL95" s="95">
        <v>501</v>
      </c>
      <c r="AM95" s="95">
        <v>601</v>
      </c>
      <c r="AN95" s="95">
        <v>694</v>
      </c>
      <c r="AO95" s="95">
        <v>775</v>
      </c>
      <c r="AP95" s="95">
        <v>855</v>
      </c>
      <c r="AQ95" s="95">
        <v>528</v>
      </c>
      <c r="AR95" s="95">
        <v>579</v>
      </c>
      <c r="AS95" s="95">
        <v>645</v>
      </c>
      <c r="AT95" s="95">
        <v>840</v>
      </c>
      <c r="AU95" s="95">
        <v>865</v>
      </c>
      <c r="AV95" s="95">
        <v>995</v>
      </c>
      <c r="AW95" s="168">
        <v>467</v>
      </c>
      <c r="AX95" s="168">
        <v>501</v>
      </c>
      <c r="AY95" s="168">
        <v>601</v>
      </c>
      <c r="AZ95" s="168">
        <v>694</v>
      </c>
      <c r="BA95" s="168">
        <v>775</v>
      </c>
      <c r="BB95" s="168">
        <v>855</v>
      </c>
      <c r="BC95" s="168">
        <v>588</v>
      </c>
      <c r="BD95" s="168">
        <v>631</v>
      </c>
      <c r="BE95" s="168">
        <v>759</v>
      </c>
      <c r="BF95" s="168">
        <v>869</v>
      </c>
      <c r="BG95" s="168">
        <v>950</v>
      </c>
      <c r="BH95" s="168">
        <v>1029</v>
      </c>
    </row>
    <row r="96" spans="1:60">
      <c r="A96" s="165" t="s">
        <v>81</v>
      </c>
      <c r="B96" s="163" t="s">
        <v>556</v>
      </c>
      <c r="C96" s="220" t="s">
        <v>81</v>
      </c>
      <c r="D96" s="220"/>
      <c r="E96" s="244">
        <v>13350</v>
      </c>
      <c r="F96" s="244">
        <v>15250</v>
      </c>
      <c r="G96" s="244">
        <v>17150</v>
      </c>
      <c r="H96" s="244">
        <v>19050</v>
      </c>
      <c r="I96" s="244">
        <v>20600</v>
      </c>
      <c r="J96" s="244">
        <v>22100</v>
      </c>
      <c r="K96" s="244">
        <v>23650</v>
      </c>
      <c r="L96" s="244">
        <v>25150</v>
      </c>
      <c r="M96" s="259">
        <v>22250</v>
      </c>
      <c r="N96" s="259">
        <v>25400</v>
      </c>
      <c r="O96" s="259">
        <v>28600</v>
      </c>
      <c r="P96" s="259">
        <v>31750</v>
      </c>
      <c r="Q96" s="259">
        <v>34300</v>
      </c>
      <c r="R96" s="259">
        <v>36850</v>
      </c>
      <c r="S96" s="259">
        <v>39400</v>
      </c>
      <c r="T96" s="259">
        <v>41950</v>
      </c>
      <c r="U96" s="281">
        <v>26700</v>
      </c>
      <c r="V96" s="281">
        <v>30480</v>
      </c>
      <c r="W96" s="281">
        <v>34320</v>
      </c>
      <c r="X96" s="281">
        <v>38100</v>
      </c>
      <c r="Y96" s="281">
        <v>41160</v>
      </c>
      <c r="Z96" s="281">
        <v>44220</v>
      </c>
      <c r="AA96" s="281">
        <v>47280</v>
      </c>
      <c r="AB96" s="281">
        <v>50340</v>
      </c>
      <c r="AC96" s="59">
        <v>35600</v>
      </c>
      <c r="AD96" s="59">
        <v>40650</v>
      </c>
      <c r="AE96" s="59">
        <v>45750</v>
      </c>
      <c r="AF96" s="59">
        <v>50800</v>
      </c>
      <c r="AG96" s="59">
        <v>54900</v>
      </c>
      <c r="AH96" s="59">
        <v>58950</v>
      </c>
      <c r="AI96" s="59">
        <v>63000</v>
      </c>
      <c r="AJ96" s="59">
        <v>67100</v>
      </c>
      <c r="AK96" s="95">
        <v>532</v>
      </c>
      <c r="AL96" s="95">
        <v>570</v>
      </c>
      <c r="AM96" s="95">
        <v>685</v>
      </c>
      <c r="AN96" s="95">
        <v>790</v>
      </c>
      <c r="AO96" s="95">
        <v>882</v>
      </c>
      <c r="AP96" s="95">
        <v>973</v>
      </c>
      <c r="AQ96" s="95">
        <v>614</v>
      </c>
      <c r="AR96" s="95">
        <v>683</v>
      </c>
      <c r="AS96" s="95">
        <v>842</v>
      </c>
      <c r="AT96" s="95">
        <v>980</v>
      </c>
      <c r="AU96" s="95">
        <v>1089</v>
      </c>
      <c r="AV96" s="95">
        <v>1182</v>
      </c>
      <c r="AW96" s="168">
        <v>532</v>
      </c>
      <c r="AX96" s="168">
        <v>570</v>
      </c>
      <c r="AY96" s="168">
        <v>685</v>
      </c>
      <c r="AZ96" s="168">
        <v>790</v>
      </c>
      <c r="BA96" s="168">
        <v>882</v>
      </c>
      <c r="BB96" s="168">
        <v>973</v>
      </c>
      <c r="BC96" s="168">
        <v>671</v>
      </c>
      <c r="BD96" s="168">
        <v>721</v>
      </c>
      <c r="BE96" s="168">
        <v>867</v>
      </c>
      <c r="BF96" s="168">
        <v>994</v>
      </c>
      <c r="BG96" s="168">
        <v>1089</v>
      </c>
      <c r="BH96" s="168">
        <v>1182</v>
      </c>
    </row>
    <row r="97" spans="1:60">
      <c r="A97" s="165" t="s">
        <v>158</v>
      </c>
      <c r="B97" s="163" t="s">
        <v>1827</v>
      </c>
      <c r="C97" s="219" t="s">
        <v>158</v>
      </c>
      <c r="D97" s="219"/>
      <c r="E97" s="244">
        <v>11400</v>
      </c>
      <c r="F97" s="244">
        <v>13000</v>
      </c>
      <c r="G97" s="244">
        <v>14650</v>
      </c>
      <c r="H97" s="244">
        <v>16250</v>
      </c>
      <c r="I97" s="244">
        <v>17550</v>
      </c>
      <c r="J97" s="244">
        <v>18850</v>
      </c>
      <c r="K97" s="244">
        <v>20150</v>
      </c>
      <c r="L97" s="244">
        <v>21450</v>
      </c>
      <c r="M97" s="259">
        <v>19000</v>
      </c>
      <c r="N97" s="259">
        <v>21700</v>
      </c>
      <c r="O97" s="259">
        <v>24400</v>
      </c>
      <c r="P97" s="259">
        <v>27100</v>
      </c>
      <c r="Q97" s="259">
        <v>29300</v>
      </c>
      <c r="R97" s="259">
        <v>31450</v>
      </c>
      <c r="S97" s="259">
        <v>33650</v>
      </c>
      <c r="T97" s="259">
        <v>35800</v>
      </c>
      <c r="U97" s="281">
        <v>22800</v>
      </c>
      <c r="V97" s="281">
        <v>26040</v>
      </c>
      <c r="W97" s="281">
        <v>29280</v>
      </c>
      <c r="X97" s="281">
        <v>32520</v>
      </c>
      <c r="Y97" s="281">
        <v>35160</v>
      </c>
      <c r="Z97" s="281">
        <v>37740</v>
      </c>
      <c r="AA97" s="281">
        <v>40380</v>
      </c>
      <c r="AB97" s="281">
        <v>42960</v>
      </c>
      <c r="AC97" s="59">
        <v>30350</v>
      </c>
      <c r="AD97" s="59">
        <v>34700</v>
      </c>
      <c r="AE97" s="59">
        <v>39050</v>
      </c>
      <c r="AF97" s="59">
        <v>43350</v>
      </c>
      <c r="AG97" s="59">
        <v>46850</v>
      </c>
      <c r="AH97" s="59">
        <v>50300</v>
      </c>
      <c r="AI97" s="59">
        <v>53800</v>
      </c>
      <c r="AJ97" s="59">
        <v>57250</v>
      </c>
      <c r="AK97" s="95">
        <v>403</v>
      </c>
      <c r="AL97" s="95">
        <v>463</v>
      </c>
      <c r="AM97" s="95">
        <v>555</v>
      </c>
      <c r="AN97" s="95">
        <v>641</v>
      </c>
      <c r="AO97" s="95">
        <v>715</v>
      </c>
      <c r="AP97" s="95">
        <v>789</v>
      </c>
      <c r="AQ97" s="95">
        <v>403</v>
      </c>
      <c r="AR97" s="95">
        <v>509</v>
      </c>
      <c r="AS97" s="95">
        <v>599</v>
      </c>
      <c r="AT97" s="95">
        <v>734</v>
      </c>
      <c r="AU97" s="95">
        <v>819</v>
      </c>
      <c r="AV97" s="95">
        <v>942</v>
      </c>
      <c r="AW97" s="168">
        <v>432</v>
      </c>
      <c r="AX97" s="168">
        <v>463</v>
      </c>
      <c r="AY97" s="168">
        <v>555</v>
      </c>
      <c r="AZ97" s="168">
        <v>641</v>
      </c>
      <c r="BA97" s="168">
        <v>715</v>
      </c>
      <c r="BB97" s="168">
        <v>789</v>
      </c>
      <c r="BC97" s="168">
        <v>541</v>
      </c>
      <c r="BD97" s="168">
        <v>581</v>
      </c>
      <c r="BE97" s="168">
        <v>699</v>
      </c>
      <c r="BF97" s="168">
        <v>800</v>
      </c>
      <c r="BG97" s="168">
        <v>873</v>
      </c>
      <c r="BH97" s="168">
        <v>944</v>
      </c>
    </row>
    <row r="98" spans="1:60">
      <c r="A98" s="165" t="s">
        <v>159</v>
      </c>
      <c r="B98" s="163" t="s">
        <v>1829</v>
      </c>
      <c r="C98" s="219" t="s">
        <v>159</v>
      </c>
      <c r="D98" s="219"/>
      <c r="E98" s="244">
        <v>11400</v>
      </c>
      <c r="F98" s="244">
        <v>13000</v>
      </c>
      <c r="G98" s="244">
        <v>14650</v>
      </c>
      <c r="H98" s="244">
        <v>16250</v>
      </c>
      <c r="I98" s="244">
        <v>17550</v>
      </c>
      <c r="J98" s="244">
        <v>18850</v>
      </c>
      <c r="K98" s="244">
        <v>20150</v>
      </c>
      <c r="L98" s="244">
        <v>21450</v>
      </c>
      <c r="M98" s="259">
        <v>19000</v>
      </c>
      <c r="N98" s="259">
        <v>21700</v>
      </c>
      <c r="O98" s="259">
        <v>24400</v>
      </c>
      <c r="P98" s="259">
        <v>27100</v>
      </c>
      <c r="Q98" s="259">
        <v>29300</v>
      </c>
      <c r="R98" s="259">
        <v>31450</v>
      </c>
      <c r="S98" s="259">
        <v>33650</v>
      </c>
      <c r="T98" s="259">
        <v>35800</v>
      </c>
      <c r="U98" s="281">
        <v>22800</v>
      </c>
      <c r="V98" s="281">
        <v>26040</v>
      </c>
      <c r="W98" s="281">
        <v>29280</v>
      </c>
      <c r="X98" s="281">
        <v>32520</v>
      </c>
      <c r="Y98" s="281">
        <v>35160</v>
      </c>
      <c r="Z98" s="281">
        <v>37740</v>
      </c>
      <c r="AA98" s="281">
        <v>40380</v>
      </c>
      <c r="AB98" s="281">
        <v>42960</v>
      </c>
      <c r="AC98" s="59">
        <v>30350</v>
      </c>
      <c r="AD98" s="59">
        <v>34700</v>
      </c>
      <c r="AE98" s="59">
        <v>39050</v>
      </c>
      <c r="AF98" s="59">
        <v>43350</v>
      </c>
      <c r="AG98" s="59">
        <v>46850</v>
      </c>
      <c r="AH98" s="59">
        <v>50300</v>
      </c>
      <c r="AI98" s="59">
        <v>53800</v>
      </c>
      <c r="AJ98" s="59">
        <v>57250</v>
      </c>
      <c r="AK98" s="95">
        <v>432</v>
      </c>
      <c r="AL98" s="95">
        <v>463</v>
      </c>
      <c r="AM98" s="95">
        <v>555</v>
      </c>
      <c r="AN98" s="95">
        <v>641</v>
      </c>
      <c r="AO98" s="95">
        <v>715</v>
      </c>
      <c r="AP98" s="95">
        <v>789</v>
      </c>
      <c r="AQ98" s="95">
        <v>484</v>
      </c>
      <c r="AR98" s="95">
        <v>487</v>
      </c>
      <c r="AS98" s="95">
        <v>595</v>
      </c>
      <c r="AT98" s="95">
        <v>788</v>
      </c>
      <c r="AU98" s="95">
        <v>818</v>
      </c>
      <c r="AV98" s="95">
        <v>930</v>
      </c>
      <c r="AW98" s="168">
        <v>432</v>
      </c>
      <c r="AX98" s="168">
        <v>463</v>
      </c>
      <c r="AY98" s="168">
        <v>555</v>
      </c>
      <c r="AZ98" s="168">
        <v>641</v>
      </c>
      <c r="BA98" s="168">
        <v>715</v>
      </c>
      <c r="BB98" s="168">
        <v>789</v>
      </c>
      <c r="BC98" s="168">
        <v>541</v>
      </c>
      <c r="BD98" s="168">
        <v>581</v>
      </c>
      <c r="BE98" s="168">
        <v>699</v>
      </c>
      <c r="BF98" s="168">
        <v>800</v>
      </c>
      <c r="BG98" s="168">
        <v>873</v>
      </c>
      <c r="BH98" s="168">
        <v>944</v>
      </c>
    </row>
    <row r="99" spans="1:60">
      <c r="A99" s="165" t="s">
        <v>160</v>
      </c>
      <c r="B99" s="163" t="s">
        <v>1831</v>
      </c>
      <c r="C99" s="219" t="s">
        <v>160</v>
      </c>
      <c r="D99" s="219"/>
      <c r="E99" s="244">
        <v>11550</v>
      </c>
      <c r="F99" s="244">
        <v>13200</v>
      </c>
      <c r="G99" s="244">
        <v>14850</v>
      </c>
      <c r="H99" s="244">
        <v>16500</v>
      </c>
      <c r="I99" s="244">
        <v>17850</v>
      </c>
      <c r="J99" s="244">
        <v>19150</v>
      </c>
      <c r="K99" s="244">
        <v>20500</v>
      </c>
      <c r="L99" s="244">
        <v>21800</v>
      </c>
      <c r="M99" s="259">
        <v>19250</v>
      </c>
      <c r="N99" s="259">
        <v>22000</v>
      </c>
      <c r="O99" s="259">
        <v>24750</v>
      </c>
      <c r="P99" s="259">
        <v>27500</v>
      </c>
      <c r="Q99" s="259">
        <v>29700</v>
      </c>
      <c r="R99" s="259">
        <v>31900</v>
      </c>
      <c r="S99" s="259">
        <v>34100</v>
      </c>
      <c r="T99" s="259">
        <v>36300</v>
      </c>
      <c r="U99" s="281">
        <v>23100</v>
      </c>
      <c r="V99" s="281">
        <v>26400</v>
      </c>
      <c r="W99" s="281">
        <v>29700</v>
      </c>
      <c r="X99" s="281">
        <v>33000</v>
      </c>
      <c r="Y99" s="281">
        <v>35640</v>
      </c>
      <c r="Z99" s="281">
        <v>38280</v>
      </c>
      <c r="AA99" s="281">
        <v>40920</v>
      </c>
      <c r="AB99" s="281">
        <v>43560</v>
      </c>
      <c r="AC99" s="59">
        <v>30800</v>
      </c>
      <c r="AD99" s="59">
        <v>35200</v>
      </c>
      <c r="AE99" s="59">
        <v>39600</v>
      </c>
      <c r="AF99" s="59">
        <v>44000</v>
      </c>
      <c r="AG99" s="59">
        <v>47550</v>
      </c>
      <c r="AH99" s="59">
        <v>51050</v>
      </c>
      <c r="AI99" s="59">
        <v>54600</v>
      </c>
      <c r="AJ99" s="59">
        <v>58100</v>
      </c>
      <c r="AK99" s="95">
        <v>453</v>
      </c>
      <c r="AL99" s="95">
        <v>486</v>
      </c>
      <c r="AM99" s="95">
        <v>583</v>
      </c>
      <c r="AN99" s="95">
        <v>673</v>
      </c>
      <c r="AO99" s="95">
        <v>751</v>
      </c>
      <c r="AP99" s="95">
        <v>829</v>
      </c>
      <c r="AQ99" s="95">
        <v>473</v>
      </c>
      <c r="AR99" s="95">
        <v>508</v>
      </c>
      <c r="AS99" s="95">
        <v>642</v>
      </c>
      <c r="AT99" s="95">
        <v>830</v>
      </c>
      <c r="AU99" s="95">
        <v>906</v>
      </c>
      <c r="AV99" s="95">
        <v>996</v>
      </c>
      <c r="AW99" s="168">
        <v>453</v>
      </c>
      <c r="AX99" s="168">
        <v>486</v>
      </c>
      <c r="AY99" s="168">
        <v>583</v>
      </c>
      <c r="AZ99" s="168">
        <v>673</v>
      </c>
      <c r="BA99" s="168">
        <v>751</v>
      </c>
      <c r="BB99" s="168">
        <v>829</v>
      </c>
      <c r="BC99" s="168">
        <v>570</v>
      </c>
      <c r="BD99" s="168">
        <v>612</v>
      </c>
      <c r="BE99" s="168">
        <v>736</v>
      </c>
      <c r="BF99" s="168">
        <v>841</v>
      </c>
      <c r="BG99" s="168">
        <v>919</v>
      </c>
      <c r="BH99" s="168">
        <v>996</v>
      </c>
    </row>
    <row r="100" spans="1:60">
      <c r="A100" s="165" t="s">
        <v>161</v>
      </c>
      <c r="B100" s="163" t="s">
        <v>1833</v>
      </c>
      <c r="C100" s="219" t="s">
        <v>161</v>
      </c>
      <c r="D100" s="219"/>
      <c r="E100" s="244">
        <v>12750</v>
      </c>
      <c r="F100" s="244">
        <v>14600</v>
      </c>
      <c r="G100" s="244">
        <v>16400</v>
      </c>
      <c r="H100" s="244">
        <v>18200</v>
      </c>
      <c r="I100" s="244">
        <v>19700</v>
      </c>
      <c r="J100" s="244">
        <v>21150</v>
      </c>
      <c r="K100" s="244">
        <v>22600</v>
      </c>
      <c r="L100" s="244">
        <v>24050</v>
      </c>
      <c r="M100" s="259">
        <v>21250</v>
      </c>
      <c r="N100" s="259">
        <v>24300</v>
      </c>
      <c r="O100" s="259">
        <v>27350</v>
      </c>
      <c r="P100" s="259">
        <v>30350</v>
      </c>
      <c r="Q100" s="259">
        <v>32800</v>
      </c>
      <c r="R100" s="259">
        <v>35250</v>
      </c>
      <c r="S100" s="259">
        <v>37650</v>
      </c>
      <c r="T100" s="259">
        <v>40100</v>
      </c>
      <c r="U100" s="281">
        <v>25500</v>
      </c>
      <c r="V100" s="281">
        <v>29160</v>
      </c>
      <c r="W100" s="281">
        <v>32820</v>
      </c>
      <c r="X100" s="281">
        <v>36420</v>
      </c>
      <c r="Y100" s="281">
        <v>39360</v>
      </c>
      <c r="Z100" s="281">
        <v>42300</v>
      </c>
      <c r="AA100" s="281">
        <v>45180</v>
      </c>
      <c r="AB100" s="281">
        <v>48120</v>
      </c>
      <c r="AC100" s="59">
        <v>34000</v>
      </c>
      <c r="AD100" s="59">
        <v>38850</v>
      </c>
      <c r="AE100" s="59">
        <v>43700</v>
      </c>
      <c r="AF100" s="59">
        <v>48550</v>
      </c>
      <c r="AG100" s="59">
        <v>52450</v>
      </c>
      <c r="AH100" s="59">
        <v>56350</v>
      </c>
      <c r="AI100" s="59">
        <v>60250</v>
      </c>
      <c r="AJ100" s="59">
        <v>64100</v>
      </c>
      <c r="AK100" s="95">
        <v>486</v>
      </c>
      <c r="AL100" s="95">
        <v>499</v>
      </c>
      <c r="AM100" s="95">
        <v>609</v>
      </c>
      <c r="AN100" s="95">
        <v>721</v>
      </c>
      <c r="AO100" s="95">
        <v>805</v>
      </c>
      <c r="AP100" s="95">
        <v>888</v>
      </c>
      <c r="AQ100" s="95">
        <v>496</v>
      </c>
      <c r="AR100" s="95">
        <v>499</v>
      </c>
      <c r="AS100" s="95">
        <v>609</v>
      </c>
      <c r="AT100" s="95">
        <v>811</v>
      </c>
      <c r="AU100" s="95">
        <v>837</v>
      </c>
      <c r="AV100" s="95">
        <v>963</v>
      </c>
      <c r="AW100" s="168">
        <v>486</v>
      </c>
      <c r="AX100" s="168">
        <v>520</v>
      </c>
      <c r="AY100" s="168">
        <v>625</v>
      </c>
      <c r="AZ100" s="168">
        <v>721</v>
      </c>
      <c r="BA100" s="168">
        <v>805</v>
      </c>
      <c r="BB100" s="168">
        <v>888</v>
      </c>
      <c r="BC100" s="168">
        <v>613</v>
      </c>
      <c r="BD100" s="168">
        <v>658</v>
      </c>
      <c r="BE100" s="168">
        <v>791</v>
      </c>
      <c r="BF100" s="168">
        <v>905</v>
      </c>
      <c r="BG100" s="168">
        <v>990</v>
      </c>
      <c r="BH100" s="168">
        <v>1074</v>
      </c>
    </row>
    <row r="101" spans="1:60">
      <c r="A101" s="165" t="s">
        <v>162</v>
      </c>
      <c r="B101" s="163" t="s">
        <v>1835</v>
      </c>
      <c r="C101" s="219" t="s">
        <v>162</v>
      </c>
      <c r="D101" s="219"/>
      <c r="E101" s="244">
        <v>11400</v>
      </c>
      <c r="F101" s="244">
        <v>13000</v>
      </c>
      <c r="G101" s="244">
        <v>14650</v>
      </c>
      <c r="H101" s="244">
        <v>16250</v>
      </c>
      <c r="I101" s="244">
        <v>17550</v>
      </c>
      <c r="J101" s="244">
        <v>18850</v>
      </c>
      <c r="K101" s="244">
        <v>20150</v>
      </c>
      <c r="L101" s="244">
        <v>21450</v>
      </c>
      <c r="M101" s="259">
        <v>19000</v>
      </c>
      <c r="N101" s="259">
        <v>21700</v>
      </c>
      <c r="O101" s="259">
        <v>24400</v>
      </c>
      <c r="P101" s="259">
        <v>27100</v>
      </c>
      <c r="Q101" s="259">
        <v>29300</v>
      </c>
      <c r="R101" s="259">
        <v>31450</v>
      </c>
      <c r="S101" s="259">
        <v>33650</v>
      </c>
      <c r="T101" s="259">
        <v>35800</v>
      </c>
      <c r="U101" s="281">
        <v>22800</v>
      </c>
      <c r="V101" s="281">
        <v>26040</v>
      </c>
      <c r="W101" s="281">
        <v>29280</v>
      </c>
      <c r="X101" s="281">
        <v>32520</v>
      </c>
      <c r="Y101" s="281">
        <v>35160</v>
      </c>
      <c r="Z101" s="281">
        <v>37740</v>
      </c>
      <c r="AA101" s="281">
        <v>40380</v>
      </c>
      <c r="AB101" s="281">
        <v>42960</v>
      </c>
      <c r="AC101" s="59">
        <v>30350</v>
      </c>
      <c r="AD101" s="59">
        <v>34700</v>
      </c>
      <c r="AE101" s="59">
        <v>39050</v>
      </c>
      <c r="AF101" s="59">
        <v>43350</v>
      </c>
      <c r="AG101" s="59">
        <v>46850</v>
      </c>
      <c r="AH101" s="59">
        <v>50300</v>
      </c>
      <c r="AI101" s="59">
        <v>53800</v>
      </c>
      <c r="AJ101" s="59">
        <v>57250</v>
      </c>
      <c r="AK101" s="95">
        <v>403</v>
      </c>
      <c r="AL101" s="95">
        <v>463</v>
      </c>
      <c r="AM101" s="95">
        <v>555</v>
      </c>
      <c r="AN101" s="95">
        <v>641</v>
      </c>
      <c r="AO101" s="95">
        <v>715</v>
      </c>
      <c r="AP101" s="95">
        <v>789</v>
      </c>
      <c r="AQ101" s="95">
        <v>403</v>
      </c>
      <c r="AR101" s="95">
        <v>478</v>
      </c>
      <c r="AS101" s="95">
        <v>595</v>
      </c>
      <c r="AT101" s="95">
        <v>758</v>
      </c>
      <c r="AU101" s="95">
        <v>873</v>
      </c>
      <c r="AV101" s="95">
        <v>944</v>
      </c>
      <c r="AW101" s="168">
        <v>432</v>
      </c>
      <c r="AX101" s="168">
        <v>463</v>
      </c>
      <c r="AY101" s="168">
        <v>555</v>
      </c>
      <c r="AZ101" s="168">
        <v>641</v>
      </c>
      <c r="BA101" s="168">
        <v>715</v>
      </c>
      <c r="BB101" s="168">
        <v>789</v>
      </c>
      <c r="BC101" s="168">
        <v>541</v>
      </c>
      <c r="BD101" s="168">
        <v>581</v>
      </c>
      <c r="BE101" s="168">
        <v>699</v>
      </c>
      <c r="BF101" s="168">
        <v>800</v>
      </c>
      <c r="BG101" s="168">
        <v>873</v>
      </c>
      <c r="BH101" s="168">
        <v>944</v>
      </c>
    </row>
    <row r="102" spans="1:60">
      <c r="A102" s="165" t="s">
        <v>30</v>
      </c>
      <c r="B102" s="163" t="s">
        <v>574</v>
      </c>
      <c r="C102" s="220" t="s">
        <v>30</v>
      </c>
      <c r="D102" s="220"/>
      <c r="E102" s="244">
        <v>11700</v>
      </c>
      <c r="F102" s="244">
        <v>13350</v>
      </c>
      <c r="G102" s="244">
        <v>15000</v>
      </c>
      <c r="H102" s="244">
        <v>16650</v>
      </c>
      <c r="I102" s="244">
        <v>18000</v>
      </c>
      <c r="J102" s="244">
        <v>19350</v>
      </c>
      <c r="K102" s="244">
        <v>20650</v>
      </c>
      <c r="L102" s="244">
        <v>22000</v>
      </c>
      <c r="M102" s="259">
        <v>19450</v>
      </c>
      <c r="N102" s="259">
        <v>22200</v>
      </c>
      <c r="O102" s="259">
        <v>25000</v>
      </c>
      <c r="P102" s="259">
        <v>27750</v>
      </c>
      <c r="Q102" s="259">
        <v>30000</v>
      </c>
      <c r="R102" s="259">
        <v>32200</v>
      </c>
      <c r="S102" s="259">
        <v>34450</v>
      </c>
      <c r="T102" s="259">
        <v>36650</v>
      </c>
      <c r="U102" s="281">
        <v>23340</v>
      </c>
      <c r="V102" s="281">
        <v>26640</v>
      </c>
      <c r="W102" s="281">
        <v>30000</v>
      </c>
      <c r="X102" s="281">
        <v>33300</v>
      </c>
      <c r="Y102" s="281">
        <v>36000</v>
      </c>
      <c r="Z102" s="281">
        <v>38640</v>
      </c>
      <c r="AA102" s="281">
        <v>41340</v>
      </c>
      <c r="AB102" s="281">
        <v>43980</v>
      </c>
      <c r="AC102" s="59">
        <v>31100</v>
      </c>
      <c r="AD102" s="59">
        <v>35550</v>
      </c>
      <c r="AE102" s="59">
        <v>40000</v>
      </c>
      <c r="AF102" s="59">
        <v>44400</v>
      </c>
      <c r="AG102" s="59">
        <v>48000</v>
      </c>
      <c r="AH102" s="59">
        <v>51550</v>
      </c>
      <c r="AI102" s="59">
        <v>55100</v>
      </c>
      <c r="AJ102" s="59">
        <v>58650</v>
      </c>
      <c r="AK102" s="95">
        <v>503</v>
      </c>
      <c r="AL102" s="95">
        <v>539</v>
      </c>
      <c r="AM102" s="95">
        <v>647</v>
      </c>
      <c r="AN102" s="95">
        <v>747</v>
      </c>
      <c r="AO102" s="95">
        <v>833</v>
      </c>
      <c r="AP102" s="95">
        <v>920</v>
      </c>
      <c r="AQ102" s="95">
        <v>519</v>
      </c>
      <c r="AR102" s="95">
        <v>583</v>
      </c>
      <c r="AS102" s="95">
        <v>697</v>
      </c>
      <c r="AT102" s="95">
        <v>864</v>
      </c>
      <c r="AU102" s="95">
        <v>896</v>
      </c>
      <c r="AV102" s="95">
        <v>1030</v>
      </c>
      <c r="AW102" s="168">
        <v>503</v>
      </c>
      <c r="AX102" s="168">
        <v>539</v>
      </c>
      <c r="AY102" s="168">
        <v>647</v>
      </c>
      <c r="AZ102" s="168">
        <v>747</v>
      </c>
      <c r="BA102" s="168">
        <v>833</v>
      </c>
      <c r="BB102" s="168">
        <v>920</v>
      </c>
      <c r="BC102" s="168">
        <v>635</v>
      </c>
      <c r="BD102" s="168">
        <v>682</v>
      </c>
      <c r="BE102" s="168">
        <v>821</v>
      </c>
      <c r="BF102" s="168">
        <v>939</v>
      </c>
      <c r="BG102" s="168">
        <v>1028</v>
      </c>
      <c r="BH102" s="168">
        <v>1116</v>
      </c>
    </row>
    <row r="103" spans="1:60">
      <c r="A103" s="165" t="s">
        <v>55</v>
      </c>
      <c r="B103" s="163" t="s">
        <v>576</v>
      </c>
      <c r="C103" s="220" t="s">
        <v>55</v>
      </c>
      <c r="D103" s="220"/>
      <c r="E103" s="244">
        <v>15050</v>
      </c>
      <c r="F103" s="244">
        <v>17200</v>
      </c>
      <c r="G103" s="244">
        <v>19350</v>
      </c>
      <c r="H103" s="244">
        <v>21450</v>
      </c>
      <c r="I103" s="244">
        <v>23200</v>
      </c>
      <c r="J103" s="244">
        <v>24900</v>
      </c>
      <c r="K103" s="244">
        <v>26600</v>
      </c>
      <c r="L103" s="244">
        <v>28350</v>
      </c>
      <c r="M103" s="259">
        <v>25050</v>
      </c>
      <c r="N103" s="259">
        <v>28600</v>
      </c>
      <c r="O103" s="259">
        <v>32200</v>
      </c>
      <c r="P103" s="259">
        <v>35750</v>
      </c>
      <c r="Q103" s="259">
        <v>38650</v>
      </c>
      <c r="R103" s="259">
        <v>41500</v>
      </c>
      <c r="S103" s="259">
        <v>44350</v>
      </c>
      <c r="T103" s="259">
        <v>47200</v>
      </c>
      <c r="U103" s="281">
        <v>30060</v>
      </c>
      <c r="V103" s="281">
        <v>34320</v>
      </c>
      <c r="W103" s="281">
        <v>38640</v>
      </c>
      <c r="X103" s="281">
        <v>42900</v>
      </c>
      <c r="Y103" s="281">
        <v>46380</v>
      </c>
      <c r="Z103" s="281">
        <v>49800</v>
      </c>
      <c r="AA103" s="281">
        <v>53220</v>
      </c>
      <c r="AB103" s="281">
        <v>56640</v>
      </c>
      <c r="AC103" s="59">
        <v>40050</v>
      </c>
      <c r="AD103" s="59">
        <v>45800</v>
      </c>
      <c r="AE103" s="59">
        <v>51500</v>
      </c>
      <c r="AF103" s="59">
        <v>57200</v>
      </c>
      <c r="AG103" s="59">
        <v>61800</v>
      </c>
      <c r="AH103" s="59">
        <v>66400</v>
      </c>
      <c r="AI103" s="59">
        <v>70950</v>
      </c>
      <c r="AJ103" s="59">
        <v>75550</v>
      </c>
      <c r="AK103" s="95">
        <v>586</v>
      </c>
      <c r="AL103" s="95">
        <v>628</v>
      </c>
      <c r="AM103" s="95">
        <v>753</v>
      </c>
      <c r="AN103" s="95">
        <v>870</v>
      </c>
      <c r="AO103" s="95">
        <v>971</v>
      </c>
      <c r="AP103" s="95">
        <v>1071</v>
      </c>
      <c r="AQ103" s="95">
        <v>694</v>
      </c>
      <c r="AR103" s="95">
        <v>772</v>
      </c>
      <c r="AS103" s="95">
        <v>937</v>
      </c>
      <c r="AT103" s="95">
        <v>1097</v>
      </c>
      <c r="AU103" s="95">
        <v>1205</v>
      </c>
      <c r="AV103" s="95">
        <v>1311</v>
      </c>
      <c r="AW103" s="168">
        <v>586</v>
      </c>
      <c r="AX103" s="168">
        <v>628</v>
      </c>
      <c r="AY103" s="168">
        <v>753</v>
      </c>
      <c r="AZ103" s="168">
        <v>870</v>
      </c>
      <c r="BA103" s="168">
        <v>971</v>
      </c>
      <c r="BB103" s="168">
        <v>1071</v>
      </c>
      <c r="BC103" s="168">
        <v>741</v>
      </c>
      <c r="BD103" s="168">
        <v>796</v>
      </c>
      <c r="BE103" s="168">
        <v>957</v>
      </c>
      <c r="BF103" s="168">
        <v>1097</v>
      </c>
      <c r="BG103" s="168">
        <v>1205</v>
      </c>
      <c r="BH103" s="168">
        <v>1311</v>
      </c>
    </row>
    <row r="104" spans="1:60">
      <c r="A104" s="165" t="s">
        <v>163</v>
      </c>
      <c r="B104" s="163" t="s">
        <v>1837</v>
      </c>
      <c r="C104" s="219" t="s">
        <v>163</v>
      </c>
      <c r="D104" s="219"/>
      <c r="E104" s="244">
        <v>12050</v>
      </c>
      <c r="F104" s="244">
        <v>13750</v>
      </c>
      <c r="G104" s="244">
        <v>15450</v>
      </c>
      <c r="H104" s="244">
        <v>17150</v>
      </c>
      <c r="I104" s="244">
        <v>18550</v>
      </c>
      <c r="J104" s="244">
        <v>19900</v>
      </c>
      <c r="K104" s="244">
        <v>21300</v>
      </c>
      <c r="L104" s="244">
        <v>22650</v>
      </c>
      <c r="M104" s="259">
        <v>20000</v>
      </c>
      <c r="N104" s="259">
        <v>22850</v>
      </c>
      <c r="O104" s="259">
        <v>25700</v>
      </c>
      <c r="P104" s="259">
        <v>28550</v>
      </c>
      <c r="Q104" s="259">
        <v>30850</v>
      </c>
      <c r="R104" s="259">
        <v>33150</v>
      </c>
      <c r="S104" s="259">
        <v>35450</v>
      </c>
      <c r="T104" s="259">
        <v>37700</v>
      </c>
      <c r="U104" s="281">
        <v>24000</v>
      </c>
      <c r="V104" s="281">
        <v>27420</v>
      </c>
      <c r="W104" s="281">
        <v>30840</v>
      </c>
      <c r="X104" s="281">
        <v>34260</v>
      </c>
      <c r="Y104" s="281">
        <v>37020</v>
      </c>
      <c r="Z104" s="281">
        <v>39780</v>
      </c>
      <c r="AA104" s="281">
        <v>42540</v>
      </c>
      <c r="AB104" s="281">
        <v>45240</v>
      </c>
      <c r="AC104" s="59">
        <v>32000</v>
      </c>
      <c r="AD104" s="59">
        <v>36600</v>
      </c>
      <c r="AE104" s="59">
        <v>41150</v>
      </c>
      <c r="AF104" s="59">
        <v>45700</v>
      </c>
      <c r="AG104" s="59">
        <v>49400</v>
      </c>
      <c r="AH104" s="59">
        <v>53050</v>
      </c>
      <c r="AI104" s="59">
        <v>56700</v>
      </c>
      <c r="AJ104" s="59">
        <v>60350</v>
      </c>
      <c r="AK104" s="95">
        <v>467</v>
      </c>
      <c r="AL104" s="95">
        <v>480</v>
      </c>
      <c r="AM104" s="95">
        <v>601</v>
      </c>
      <c r="AN104" s="95">
        <v>694</v>
      </c>
      <c r="AO104" s="95">
        <v>775</v>
      </c>
      <c r="AP104" s="95">
        <v>855</v>
      </c>
      <c r="AQ104" s="95">
        <v>477</v>
      </c>
      <c r="AR104" s="95">
        <v>480</v>
      </c>
      <c r="AS104" s="95">
        <v>632</v>
      </c>
      <c r="AT104" s="95">
        <v>817</v>
      </c>
      <c r="AU104" s="95">
        <v>841</v>
      </c>
      <c r="AV104" s="95">
        <v>967</v>
      </c>
      <c r="AW104" s="168">
        <v>465</v>
      </c>
      <c r="AX104" s="168">
        <v>498</v>
      </c>
      <c r="AY104" s="168">
        <v>597</v>
      </c>
      <c r="AZ104" s="168">
        <v>690</v>
      </c>
      <c r="BA104" s="168">
        <v>770</v>
      </c>
      <c r="BB104" s="168">
        <v>850</v>
      </c>
      <c r="BC104" s="168">
        <v>584</v>
      </c>
      <c r="BD104" s="168">
        <v>627</v>
      </c>
      <c r="BE104" s="168">
        <v>754</v>
      </c>
      <c r="BF104" s="168">
        <v>864</v>
      </c>
      <c r="BG104" s="168">
        <v>944</v>
      </c>
      <c r="BH104" s="168">
        <v>1022</v>
      </c>
    </row>
    <row r="105" spans="1:60">
      <c r="A105" s="165" t="s">
        <v>164</v>
      </c>
      <c r="B105" s="163" t="s">
        <v>1839</v>
      </c>
      <c r="C105" s="219" t="s">
        <v>164</v>
      </c>
      <c r="D105" s="219"/>
      <c r="E105" s="244">
        <v>15500</v>
      </c>
      <c r="F105" s="244">
        <v>17700</v>
      </c>
      <c r="G105" s="244">
        <v>19900</v>
      </c>
      <c r="H105" s="244">
        <v>22100</v>
      </c>
      <c r="I105" s="244">
        <v>23900</v>
      </c>
      <c r="J105" s="244">
        <v>25650</v>
      </c>
      <c r="K105" s="244">
        <v>27450</v>
      </c>
      <c r="L105" s="244">
        <v>29200</v>
      </c>
      <c r="M105" s="259">
        <v>25800</v>
      </c>
      <c r="N105" s="259">
        <v>29500</v>
      </c>
      <c r="O105" s="259">
        <v>33200</v>
      </c>
      <c r="P105" s="259">
        <v>36850</v>
      </c>
      <c r="Q105" s="259">
        <v>39800</v>
      </c>
      <c r="R105" s="259">
        <v>42750</v>
      </c>
      <c r="S105" s="259">
        <v>45700</v>
      </c>
      <c r="T105" s="259">
        <v>48650</v>
      </c>
      <c r="U105" s="281">
        <v>30960</v>
      </c>
      <c r="V105" s="281">
        <v>35400</v>
      </c>
      <c r="W105" s="281">
        <v>39840</v>
      </c>
      <c r="X105" s="281">
        <v>44220</v>
      </c>
      <c r="Y105" s="281">
        <v>47760</v>
      </c>
      <c r="Z105" s="281">
        <v>51300</v>
      </c>
      <c r="AA105" s="281">
        <v>54840</v>
      </c>
      <c r="AB105" s="281">
        <v>58380</v>
      </c>
      <c r="AC105" s="59">
        <v>41300</v>
      </c>
      <c r="AD105" s="59">
        <v>47200</v>
      </c>
      <c r="AE105" s="59">
        <v>53100</v>
      </c>
      <c r="AF105" s="59">
        <v>58950</v>
      </c>
      <c r="AG105" s="59">
        <v>63700</v>
      </c>
      <c r="AH105" s="59">
        <v>68400</v>
      </c>
      <c r="AI105" s="59">
        <v>73100</v>
      </c>
      <c r="AJ105" s="59">
        <v>77850</v>
      </c>
      <c r="AK105" s="95">
        <v>506</v>
      </c>
      <c r="AL105" s="95">
        <v>509</v>
      </c>
      <c r="AM105" s="95">
        <v>622</v>
      </c>
      <c r="AN105" s="95">
        <v>829</v>
      </c>
      <c r="AO105" s="95">
        <v>855</v>
      </c>
      <c r="AP105" s="95">
        <v>983</v>
      </c>
      <c r="AQ105" s="95">
        <v>506</v>
      </c>
      <c r="AR105" s="95">
        <v>509</v>
      </c>
      <c r="AS105" s="95">
        <v>622</v>
      </c>
      <c r="AT105" s="95">
        <v>829</v>
      </c>
      <c r="AU105" s="95">
        <v>855</v>
      </c>
      <c r="AV105" s="95">
        <v>983</v>
      </c>
      <c r="AW105" s="168">
        <v>628</v>
      </c>
      <c r="AX105" s="168">
        <v>673</v>
      </c>
      <c r="AY105" s="168">
        <v>808</v>
      </c>
      <c r="AZ105" s="168">
        <v>933</v>
      </c>
      <c r="BA105" s="168">
        <v>1041</v>
      </c>
      <c r="BB105" s="168">
        <v>1149</v>
      </c>
      <c r="BC105" s="168">
        <v>798</v>
      </c>
      <c r="BD105" s="168">
        <v>856</v>
      </c>
      <c r="BE105" s="168">
        <v>1028</v>
      </c>
      <c r="BF105" s="168">
        <v>1179</v>
      </c>
      <c r="BG105" s="168">
        <v>1296</v>
      </c>
      <c r="BH105" s="168">
        <v>1411</v>
      </c>
    </row>
    <row r="106" spans="1:60">
      <c r="A106" s="165" t="s">
        <v>165</v>
      </c>
      <c r="B106" s="163" t="s">
        <v>1841</v>
      </c>
      <c r="C106" s="219" t="s">
        <v>165</v>
      </c>
      <c r="D106" s="219"/>
      <c r="E106" s="244">
        <v>11400</v>
      </c>
      <c r="F106" s="244">
        <v>13000</v>
      </c>
      <c r="G106" s="244">
        <v>14650</v>
      </c>
      <c r="H106" s="244">
        <v>16250</v>
      </c>
      <c r="I106" s="244">
        <v>17550</v>
      </c>
      <c r="J106" s="244">
        <v>18850</v>
      </c>
      <c r="K106" s="244">
        <v>20150</v>
      </c>
      <c r="L106" s="244">
        <v>21450</v>
      </c>
      <c r="M106" s="259">
        <v>19000</v>
      </c>
      <c r="N106" s="259">
        <v>21700</v>
      </c>
      <c r="O106" s="259">
        <v>24400</v>
      </c>
      <c r="P106" s="259">
        <v>27100</v>
      </c>
      <c r="Q106" s="259">
        <v>29300</v>
      </c>
      <c r="R106" s="259">
        <v>31450</v>
      </c>
      <c r="S106" s="259">
        <v>33650</v>
      </c>
      <c r="T106" s="259">
        <v>35800</v>
      </c>
      <c r="U106" s="281">
        <v>22800</v>
      </c>
      <c r="V106" s="281">
        <v>26040</v>
      </c>
      <c r="W106" s="281">
        <v>29280</v>
      </c>
      <c r="X106" s="281">
        <v>32520</v>
      </c>
      <c r="Y106" s="281">
        <v>35160</v>
      </c>
      <c r="Z106" s="281">
        <v>37740</v>
      </c>
      <c r="AA106" s="281">
        <v>40380</v>
      </c>
      <c r="AB106" s="281">
        <v>42960</v>
      </c>
      <c r="AC106" s="59">
        <v>30350</v>
      </c>
      <c r="AD106" s="59">
        <v>34700</v>
      </c>
      <c r="AE106" s="59">
        <v>39050</v>
      </c>
      <c r="AF106" s="59">
        <v>43350</v>
      </c>
      <c r="AG106" s="59">
        <v>46850</v>
      </c>
      <c r="AH106" s="59">
        <v>50300</v>
      </c>
      <c r="AI106" s="59">
        <v>53800</v>
      </c>
      <c r="AJ106" s="59">
        <v>57250</v>
      </c>
      <c r="AK106" s="95">
        <v>432</v>
      </c>
      <c r="AL106" s="95">
        <v>461</v>
      </c>
      <c r="AM106" s="95">
        <v>555</v>
      </c>
      <c r="AN106" s="95">
        <v>641</v>
      </c>
      <c r="AO106" s="95">
        <v>715</v>
      </c>
      <c r="AP106" s="95">
        <v>789</v>
      </c>
      <c r="AQ106" s="95">
        <v>459</v>
      </c>
      <c r="AR106" s="95">
        <v>461</v>
      </c>
      <c r="AS106" s="95">
        <v>595</v>
      </c>
      <c r="AT106" s="95">
        <v>800</v>
      </c>
      <c r="AU106" s="95">
        <v>873</v>
      </c>
      <c r="AV106" s="95">
        <v>944</v>
      </c>
      <c r="AW106" s="168">
        <v>432</v>
      </c>
      <c r="AX106" s="168">
        <v>463</v>
      </c>
      <c r="AY106" s="168">
        <v>555</v>
      </c>
      <c r="AZ106" s="168">
        <v>641</v>
      </c>
      <c r="BA106" s="168">
        <v>715</v>
      </c>
      <c r="BB106" s="168">
        <v>789</v>
      </c>
      <c r="BC106" s="168">
        <v>541</v>
      </c>
      <c r="BD106" s="168">
        <v>581</v>
      </c>
      <c r="BE106" s="168">
        <v>699</v>
      </c>
      <c r="BF106" s="168">
        <v>800</v>
      </c>
      <c r="BG106" s="168">
        <v>873</v>
      </c>
      <c r="BH106" s="168">
        <v>944</v>
      </c>
    </row>
    <row r="107" spans="1:60">
      <c r="A107" s="165" t="s">
        <v>27</v>
      </c>
      <c r="B107" s="163" t="s">
        <v>587</v>
      </c>
      <c r="C107" s="220" t="s">
        <v>27</v>
      </c>
      <c r="D107" s="220"/>
      <c r="E107" s="244">
        <v>17100</v>
      </c>
      <c r="F107" s="244">
        <v>19550</v>
      </c>
      <c r="G107" s="244">
        <v>22000</v>
      </c>
      <c r="H107" s="244">
        <v>24400</v>
      </c>
      <c r="I107" s="244">
        <v>26400</v>
      </c>
      <c r="J107" s="244">
        <v>28350</v>
      </c>
      <c r="K107" s="244">
        <v>30300</v>
      </c>
      <c r="L107" s="244">
        <v>32250</v>
      </c>
      <c r="M107" s="259">
        <v>28500</v>
      </c>
      <c r="N107" s="259">
        <v>32600</v>
      </c>
      <c r="O107" s="259">
        <v>36650</v>
      </c>
      <c r="P107" s="259">
        <v>40700</v>
      </c>
      <c r="Q107" s="259">
        <v>44000</v>
      </c>
      <c r="R107" s="259">
        <v>47250</v>
      </c>
      <c r="S107" s="259">
        <v>50500</v>
      </c>
      <c r="T107" s="259">
        <v>53750</v>
      </c>
      <c r="U107" s="281">
        <v>34200</v>
      </c>
      <c r="V107" s="281">
        <v>39120</v>
      </c>
      <c r="W107" s="281">
        <v>43980</v>
      </c>
      <c r="X107" s="281">
        <v>48840</v>
      </c>
      <c r="Y107" s="281">
        <v>52800</v>
      </c>
      <c r="Z107" s="281">
        <v>56700</v>
      </c>
      <c r="AA107" s="281">
        <v>60600</v>
      </c>
      <c r="AB107" s="281">
        <v>64500</v>
      </c>
      <c r="AC107" s="59">
        <v>45600</v>
      </c>
      <c r="AD107" s="59">
        <v>52100</v>
      </c>
      <c r="AE107" s="59">
        <v>58600</v>
      </c>
      <c r="AF107" s="59">
        <v>65100</v>
      </c>
      <c r="AG107" s="59">
        <v>70350</v>
      </c>
      <c r="AH107" s="59">
        <v>75550</v>
      </c>
      <c r="AI107" s="59">
        <v>80750</v>
      </c>
      <c r="AJ107" s="59">
        <v>85950</v>
      </c>
      <c r="AK107" s="95">
        <v>665</v>
      </c>
      <c r="AL107" s="95">
        <v>712</v>
      </c>
      <c r="AM107" s="95">
        <v>855</v>
      </c>
      <c r="AN107" s="95">
        <v>986</v>
      </c>
      <c r="AO107" s="95">
        <v>1101</v>
      </c>
      <c r="AP107" s="95">
        <v>1215</v>
      </c>
      <c r="AQ107" s="95">
        <v>713</v>
      </c>
      <c r="AR107" s="95">
        <v>812</v>
      </c>
      <c r="AS107" s="95">
        <v>989</v>
      </c>
      <c r="AT107" s="95">
        <v>1249</v>
      </c>
      <c r="AU107" s="95">
        <v>1374</v>
      </c>
      <c r="AV107" s="95">
        <v>1497</v>
      </c>
      <c r="AW107" s="168">
        <v>665</v>
      </c>
      <c r="AX107" s="168">
        <v>712</v>
      </c>
      <c r="AY107" s="168">
        <v>855</v>
      </c>
      <c r="AZ107" s="168">
        <v>986</v>
      </c>
      <c r="BA107" s="168">
        <v>1101</v>
      </c>
      <c r="BB107" s="168">
        <v>1215</v>
      </c>
      <c r="BC107" s="168">
        <v>844</v>
      </c>
      <c r="BD107" s="168">
        <v>906</v>
      </c>
      <c r="BE107" s="168">
        <v>1089</v>
      </c>
      <c r="BF107" s="168">
        <v>1249</v>
      </c>
      <c r="BG107" s="168">
        <v>1374</v>
      </c>
      <c r="BH107" s="168">
        <v>1497</v>
      </c>
    </row>
    <row r="108" spans="1:60">
      <c r="A108" s="165" t="s">
        <v>166</v>
      </c>
      <c r="B108" s="163" t="s">
        <v>1843</v>
      </c>
      <c r="C108" s="219" t="s">
        <v>166</v>
      </c>
      <c r="D108" s="219"/>
      <c r="E108" s="244">
        <v>14200</v>
      </c>
      <c r="F108" s="244">
        <v>16200</v>
      </c>
      <c r="G108" s="244">
        <v>18250</v>
      </c>
      <c r="H108" s="244">
        <v>20250</v>
      </c>
      <c r="I108" s="244">
        <v>21900</v>
      </c>
      <c r="J108" s="244">
        <v>23500</v>
      </c>
      <c r="K108" s="244">
        <v>25150</v>
      </c>
      <c r="L108" s="244">
        <v>26750</v>
      </c>
      <c r="M108" s="259">
        <v>23650</v>
      </c>
      <c r="N108" s="259">
        <v>27000</v>
      </c>
      <c r="O108" s="259">
        <v>30400</v>
      </c>
      <c r="P108" s="259">
        <v>33750</v>
      </c>
      <c r="Q108" s="259">
        <v>36450</v>
      </c>
      <c r="R108" s="259">
        <v>39150</v>
      </c>
      <c r="S108" s="259">
        <v>41850</v>
      </c>
      <c r="T108" s="259">
        <v>44550</v>
      </c>
      <c r="U108" s="281">
        <v>28380</v>
      </c>
      <c r="V108" s="281">
        <v>32400</v>
      </c>
      <c r="W108" s="281">
        <v>36480</v>
      </c>
      <c r="X108" s="281">
        <v>40500</v>
      </c>
      <c r="Y108" s="281">
        <v>43740</v>
      </c>
      <c r="Z108" s="281">
        <v>46980</v>
      </c>
      <c r="AA108" s="281">
        <v>50220</v>
      </c>
      <c r="AB108" s="281">
        <v>53460</v>
      </c>
      <c r="AC108" s="59">
        <v>37800</v>
      </c>
      <c r="AD108" s="59">
        <v>43200</v>
      </c>
      <c r="AE108" s="59">
        <v>48600</v>
      </c>
      <c r="AF108" s="59">
        <v>54000</v>
      </c>
      <c r="AG108" s="59">
        <v>58350</v>
      </c>
      <c r="AH108" s="59">
        <v>62650</v>
      </c>
      <c r="AI108" s="59">
        <v>67000</v>
      </c>
      <c r="AJ108" s="59">
        <v>71300</v>
      </c>
      <c r="AK108" s="95">
        <v>484</v>
      </c>
      <c r="AL108" s="95">
        <v>487</v>
      </c>
      <c r="AM108" s="95">
        <v>595</v>
      </c>
      <c r="AN108" s="95">
        <v>770</v>
      </c>
      <c r="AO108" s="95">
        <v>818</v>
      </c>
      <c r="AP108" s="95">
        <v>941</v>
      </c>
      <c r="AQ108" s="95">
        <v>484</v>
      </c>
      <c r="AR108" s="95">
        <v>487</v>
      </c>
      <c r="AS108" s="95">
        <v>595</v>
      </c>
      <c r="AT108" s="95">
        <v>793</v>
      </c>
      <c r="AU108" s="95">
        <v>818</v>
      </c>
      <c r="AV108" s="95">
        <v>941</v>
      </c>
      <c r="AW108" s="168">
        <v>518</v>
      </c>
      <c r="AX108" s="168">
        <v>555</v>
      </c>
      <c r="AY108" s="168">
        <v>666</v>
      </c>
      <c r="AZ108" s="168">
        <v>770</v>
      </c>
      <c r="BA108" s="168">
        <v>858</v>
      </c>
      <c r="BB108" s="168">
        <v>948</v>
      </c>
      <c r="BC108" s="168">
        <v>654</v>
      </c>
      <c r="BD108" s="168">
        <v>702</v>
      </c>
      <c r="BE108" s="168">
        <v>844</v>
      </c>
      <c r="BF108" s="168">
        <v>966</v>
      </c>
      <c r="BG108" s="168">
        <v>1059</v>
      </c>
      <c r="BH108" s="168">
        <v>1149</v>
      </c>
    </row>
    <row r="109" spans="1:60">
      <c r="A109" s="165" t="s">
        <v>167</v>
      </c>
      <c r="B109" s="163" t="s">
        <v>1845</v>
      </c>
      <c r="C109" s="219" t="s">
        <v>167</v>
      </c>
      <c r="D109" s="219"/>
      <c r="E109" s="244">
        <v>11400</v>
      </c>
      <c r="F109" s="244">
        <v>13000</v>
      </c>
      <c r="G109" s="244">
        <v>14650</v>
      </c>
      <c r="H109" s="244">
        <v>16250</v>
      </c>
      <c r="I109" s="244">
        <v>17550</v>
      </c>
      <c r="J109" s="244">
        <v>18850</v>
      </c>
      <c r="K109" s="244">
        <v>20150</v>
      </c>
      <c r="L109" s="244">
        <v>21450</v>
      </c>
      <c r="M109" s="259">
        <v>19000</v>
      </c>
      <c r="N109" s="259">
        <v>21700</v>
      </c>
      <c r="O109" s="259">
        <v>24400</v>
      </c>
      <c r="P109" s="259">
        <v>27100</v>
      </c>
      <c r="Q109" s="259">
        <v>29300</v>
      </c>
      <c r="R109" s="259">
        <v>31450</v>
      </c>
      <c r="S109" s="259">
        <v>33650</v>
      </c>
      <c r="T109" s="259">
        <v>35800</v>
      </c>
      <c r="U109" s="281">
        <v>22800</v>
      </c>
      <c r="V109" s="281">
        <v>26040</v>
      </c>
      <c r="W109" s="281">
        <v>29280</v>
      </c>
      <c r="X109" s="281">
        <v>32520</v>
      </c>
      <c r="Y109" s="281">
        <v>35160</v>
      </c>
      <c r="Z109" s="281">
        <v>37740</v>
      </c>
      <c r="AA109" s="281">
        <v>40380</v>
      </c>
      <c r="AB109" s="281">
        <v>42960</v>
      </c>
      <c r="AC109" s="59">
        <v>30350</v>
      </c>
      <c r="AD109" s="59">
        <v>34700</v>
      </c>
      <c r="AE109" s="59">
        <v>39050</v>
      </c>
      <c r="AF109" s="59">
        <v>43350</v>
      </c>
      <c r="AG109" s="59">
        <v>46850</v>
      </c>
      <c r="AH109" s="59">
        <v>50300</v>
      </c>
      <c r="AI109" s="59">
        <v>53800</v>
      </c>
      <c r="AJ109" s="59">
        <v>57250</v>
      </c>
      <c r="AK109" s="95">
        <v>447</v>
      </c>
      <c r="AL109" s="95">
        <v>479</v>
      </c>
      <c r="AM109" s="95">
        <v>575</v>
      </c>
      <c r="AN109" s="95">
        <v>664</v>
      </c>
      <c r="AO109" s="95">
        <v>741</v>
      </c>
      <c r="AP109" s="95">
        <v>818</v>
      </c>
      <c r="AQ109" s="95">
        <v>512</v>
      </c>
      <c r="AR109" s="95">
        <v>530</v>
      </c>
      <c r="AS109" s="95">
        <v>697</v>
      </c>
      <c r="AT109" s="95">
        <v>830</v>
      </c>
      <c r="AU109" s="95">
        <v>906</v>
      </c>
      <c r="AV109" s="95">
        <v>981</v>
      </c>
      <c r="AW109" s="168">
        <v>447</v>
      </c>
      <c r="AX109" s="168">
        <v>479</v>
      </c>
      <c r="AY109" s="168">
        <v>575</v>
      </c>
      <c r="AZ109" s="168">
        <v>664</v>
      </c>
      <c r="BA109" s="168">
        <v>741</v>
      </c>
      <c r="BB109" s="168">
        <v>818</v>
      </c>
      <c r="BC109" s="168">
        <v>561</v>
      </c>
      <c r="BD109" s="168">
        <v>603</v>
      </c>
      <c r="BE109" s="168">
        <v>726</v>
      </c>
      <c r="BF109" s="168">
        <v>830</v>
      </c>
      <c r="BG109" s="168">
        <v>906</v>
      </c>
      <c r="BH109" s="168">
        <v>981</v>
      </c>
    </row>
    <row r="110" spans="1:60">
      <c r="A110" s="165" t="s">
        <v>70</v>
      </c>
      <c r="B110" s="163" t="s">
        <v>596</v>
      </c>
      <c r="C110" s="220" t="s">
        <v>70</v>
      </c>
      <c r="D110" s="220"/>
      <c r="E110" s="244">
        <v>11400</v>
      </c>
      <c r="F110" s="244">
        <v>13000</v>
      </c>
      <c r="G110" s="244">
        <v>14650</v>
      </c>
      <c r="H110" s="244">
        <v>16250</v>
      </c>
      <c r="I110" s="244">
        <v>17550</v>
      </c>
      <c r="J110" s="244">
        <v>18850</v>
      </c>
      <c r="K110" s="244">
        <v>20150</v>
      </c>
      <c r="L110" s="244">
        <v>21450</v>
      </c>
      <c r="M110" s="259">
        <v>19000</v>
      </c>
      <c r="N110" s="259">
        <v>21700</v>
      </c>
      <c r="O110" s="259">
        <v>24400</v>
      </c>
      <c r="P110" s="259">
        <v>27100</v>
      </c>
      <c r="Q110" s="259">
        <v>29300</v>
      </c>
      <c r="R110" s="259">
        <v>31450</v>
      </c>
      <c r="S110" s="259">
        <v>33650</v>
      </c>
      <c r="T110" s="259">
        <v>35800</v>
      </c>
      <c r="U110" s="281">
        <v>22800</v>
      </c>
      <c r="V110" s="281">
        <v>26040</v>
      </c>
      <c r="W110" s="281">
        <v>29280</v>
      </c>
      <c r="X110" s="281">
        <v>32520</v>
      </c>
      <c r="Y110" s="281">
        <v>35160</v>
      </c>
      <c r="Z110" s="281">
        <v>37740</v>
      </c>
      <c r="AA110" s="281">
        <v>40380</v>
      </c>
      <c r="AB110" s="281">
        <v>42960</v>
      </c>
      <c r="AC110" s="59">
        <v>30350</v>
      </c>
      <c r="AD110" s="59">
        <v>34700</v>
      </c>
      <c r="AE110" s="59">
        <v>39050</v>
      </c>
      <c r="AF110" s="59">
        <v>43350</v>
      </c>
      <c r="AG110" s="59">
        <v>46850</v>
      </c>
      <c r="AH110" s="59">
        <v>50300</v>
      </c>
      <c r="AI110" s="59">
        <v>53800</v>
      </c>
      <c r="AJ110" s="59">
        <v>57250</v>
      </c>
      <c r="AK110" s="95">
        <v>432</v>
      </c>
      <c r="AL110" s="95">
        <v>463</v>
      </c>
      <c r="AM110" s="95">
        <v>555</v>
      </c>
      <c r="AN110" s="95">
        <v>641</v>
      </c>
      <c r="AO110" s="95">
        <v>715</v>
      </c>
      <c r="AP110" s="95">
        <v>789</v>
      </c>
      <c r="AQ110" s="95">
        <v>509</v>
      </c>
      <c r="AR110" s="95">
        <v>560</v>
      </c>
      <c r="AS110" s="95">
        <v>660</v>
      </c>
      <c r="AT110" s="95">
        <v>788</v>
      </c>
      <c r="AU110" s="95">
        <v>864</v>
      </c>
      <c r="AV110" s="95">
        <v>944</v>
      </c>
      <c r="AW110" s="168">
        <v>432</v>
      </c>
      <c r="AX110" s="168">
        <v>463</v>
      </c>
      <c r="AY110" s="168">
        <v>555</v>
      </c>
      <c r="AZ110" s="168">
        <v>641</v>
      </c>
      <c r="BA110" s="168">
        <v>715</v>
      </c>
      <c r="BB110" s="168">
        <v>789</v>
      </c>
      <c r="BC110" s="168">
        <v>541</v>
      </c>
      <c r="BD110" s="168">
        <v>581</v>
      </c>
      <c r="BE110" s="168">
        <v>699</v>
      </c>
      <c r="BF110" s="168">
        <v>800</v>
      </c>
      <c r="BG110" s="168">
        <v>873</v>
      </c>
      <c r="BH110" s="168">
        <v>944</v>
      </c>
    </row>
    <row r="111" spans="1:60">
      <c r="A111" s="165" t="s">
        <v>168</v>
      </c>
      <c r="B111" s="163" t="s">
        <v>1847</v>
      </c>
      <c r="C111" s="219" t="s">
        <v>168</v>
      </c>
      <c r="D111" s="219"/>
      <c r="E111" s="244">
        <v>11400</v>
      </c>
      <c r="F111" s="244">
        <v>13000</v>
      </c>
      <c r="G111" s="244">
        <v>14650</v>
      </c>
      <c r="H111" s="244">
        <v>16250</v>
      </c>
      <c r="I111" s="244">
        <v>17550</v>
      </c>
      <c r="J111" s="244">
        <v>18850</v>
      </c>
      <c r="K111" s="244">
        <v>20150</v>
      </c>
      <c r="L111" s="244">
        <v>21450</v>
      </c>
      <c r="M111" s="259">
        <v>19000</v>
      </c>
      <c r="N111" s="259">
        <v>21700</v>
      </c>
      <c r="O111" s="259">
        <v>24400</v>
      </c>
      <c r="P111" s="259">
        <v>27100</v>
      </c>
      <c r="Q111" s="259">
        <v>29300</v>
      </c>
      <c r="R111" s="259">
        <v>31450</v>
      </c>
      <c r="S111" s="259">
        <v>33650</v>
      </c>
      <c r="T111" s="259">
        <v>35800</v>
      </c>
      <c r="U111" s="281">
        <v>22800</v>
      </c>
      <c r="V111" s="281">
        <v>26040</v>
      </c>
      <c r="W111" s="281">
        <v>29280</v>
      </c>
      <c r="X111" s="281">
        <v>32520</v>
      </c>
      <c r="Y111" s="281">
        <v>35160</v>
      </c>
      <c r="Z111" s="281">
        <v>37740</v>
      </c>
      <c r="AA111" s="281">
        <v>40380</v>
      </c>
      <c r="AB111" s="281">
        <v>42960</v>
      </c>
      <c r="AC111" s="59">
        <v>30350</v>
      </c>
      <c r="AD111" s="59">
        <v>34700</v>
      </c>
      <c r="AE111" s="59">
        <v>39050</v>
      </c>
      <c r="AF111" s="59">
        <v>43350</v>
      </c>
      <c r="AG111" s="59">
        <v>46850</v>
      </c>
      <c r="AH111" s="59">
        <v>50300</v>
      </c>
      <c r="AI111" s="59">
        <v>53800</v>
      </c>
      <c r="AJ111" s="59">
        <v>57250</v>
      </c>
      <c r="AK111" s="95">
        <v>435</v>
      </c>
      <c r="AL111" s="95">
        <v>492</v>
      </c>
      <c r="AM111" s="95">
        <v>591</v>
      </c>
      <c r="AN111" s="95">
        <v>682</v>
      </c>
      <c r="AO111" s="95">
        <v>761</v>
      </c>
      <c r="AP111" s="95">
        <v>840</v>
      </c>
      <c r="AQ111" s="95">
        <v>435</v>
      </c>
      <c r="AR111" s="95">
        <v>603</v>
      </c>
      <c r="AS111" s="95">
        <v>668</v>
      </c>
      <c r="AT111" s="95">
        <v>854</v>
      </c>
      <c r="AU111" s="95">
        <v>934</v>
      </c>
      <c r="AV111" s="95">
        <v>1011</v>
      </c>
      <c r="AW111" s="168">
        <v>460</v>
      </c>
      <c r="AX111" s="168">
        <v>492</v>
      </c>
      <c r="AY111" s="168">
        <v>591</v>
      </c>
      <c r="AZ111" s="168">
        <v>682</v>
      </c>
      <c r="BA111" s="168">
        <v>761</v>
      </c>
      <c r="BB111" s="168">
        <v>840</v>
      </c>
      <c r="BC111" s="168">
        <v>579</v>
      </c>
      <c r="BD111" s="168">
        <v>621</v>
      </c>
      <c r="BE111" s="168">
        <v>747</v>
      </c>
      <c r="BF111" s="168">
        <v>854</v>
      </c>
      <c r="BG111" s="168">
        <v>934</v>
      </c>
      <c r="BH111" s="168">
        <v>1011</v>
      </c>
    </row>
    <row r="112" spans="1:60">
      <c r="A112" s="165" t="s">
        <v>169</v>
      </c>
      <c r="B112" s="163" t="s">
        <v>1849</v>
      </c>
      <c r="C112" s="219" t="s">
        <v>169</v>
      </c>
      <c r="D112" s="219"/>
      <c r="E112" s="244">
        <v>12950</v>
      </c>
      <c r="F112" s="244">
        <v>14800</v>
      </c>
      <c r="G112" s="244">
        <v>16650</v>
      </c>
      <c r="H112" s="244">
        <v>18500</v>
      </c>
      <c r="I112" s="244">
        <v>20000</v>
      </c>
      <c r="J112" s="244">
        <v>21500</v>
      </c>
      <c r="K112" s="244">
        <v>22950</v>
      </c>
      <c r="L112" s="244">
        <v>24450</v>
      </c>
      <c r="M112" s="259">
        <v>21600</v>
      </c>
      <c r="N112" s="259">
        <v>24700</v>
      </c>
      <c r="O112" s="259">
        <v>27800</v>
      </c>
      <c r="P112" s="259">
        <v>30850</v>
      </c>
      <c r="Q112" s="259">
        <v>33350</v>
      </c>
      <c r="R112" s="259">
        <v>35800</v>
      </c>
      <c r="S112" s="259">
        <v>38300</v>
      </c>
      <c r="T112" s="259">
        <v>40750</v>
      </c>
      <c r="U112" s="281">
        <v>25920</v>
      </c>
      <c r="V112" s="281">
        <v>29640</v>
      </c>
      <c r="W112" s="281">
        <v>33360</v>
      </c>
      <c r="X112" s="281">
        <v>37020</v>
      </c>
      <c r="Y112" s="281">
        <v>40020</v>
      </c>
      <c r="Z112" s="281">
        <v>42960</v>
      </c>
      <c r="AA112" s="281">
        <v>45960</v>
      </c>
      <c r="AB112" s="281">
        <v>48900</v>
      </c>
      <c r="AC112" s="59">
        <v>34550</v>
      </c>
      <c r="AD112" s="59">
        <v>39500</v>
      </c>
      <c r="AE112" s="59">
        <v>44450</v>
      </c>
      <c r="AF112" s="59">
        <v>49350</v>
      </c>
      <c r="AG112" s="59">
        <v>53300</v>
      </c>
      <c r="AH112" s="59">
        <v>57250</v>
      </c>
      <c r="AI112" s="59">
        <v>61200</v>
      </c>
      <c r="AJ112" s="59">
        <v>65150</v>
      </c>
      <c r="AK112" s="95">
        <v>448</v>
      </c>
      <c r="AL112" s="95">
        <v>480</v>
      </c>
      <c r="AM112" s="95">
        <v>576</v>
      </c>
      <c r="AN112" s="95">
        <v>665</v>
      </c>
      <c r="AO112" s="95">
        <v>742</v>
      </c>
      <c r="AP112" s="95">
        <v>819</v>
      </c>
      <c r="AQ112" s="95">
        <v>523</v>
      </c>
      <c r="AR112" s="95">
        <v>556</v>
      </c>
      <c r="AS112" s="95">
        <v>672</v>
      </c>
      <c r="AT112" s="95">
        <v>831</v>
      </c>
      <c r="AU112" s="95">
        <v>908</v>
      </c>
      <c r="AV112" s="95">
        <v>982</v>
      </c>
      <c r="AW112" s="168">
        <v>448</v>
      </c>
      <c r="AX112" s="168">
        <v>480</v>
      </c>
      <c r="AY112" s="168">
        <v>576</v>
      </c>
      <c r="AZ112" s="168">
        <v>665</v>
      </c>
      <c r="BA112" s="168">
        <v>742</v>
      </c>
      <c r="BB112" s="168">
        <v>819</v>
      </c>
      <c r="BC112" s="168">
        <v>563</v>
      </c>
      <c r="BD112" s="168">
        <v>604</v>
      </c>
      <c r="BE112" s="168">
        <v>727</v>
      </c>
      <c r="BF112" s="168">
        <v>831</v>
      </c>
      <c r="BG112" s="168">
        <v>908</v>
      </c>
      <c r="BH112" s="168">
        <v>982</v>
      </c>
    </row>
    <row r="113" spans="1:60">
      <c r="A113" s="165" t="s">
        <v>170</v>
      </c>
      <c r="B113" s="163" t="s">
        <v>1851</v>
      </c>
      <c r="C113" s="219" t="s">
        <v>170</v>
      </c>
      <c r="D113" s="219"/>
      <c r="E113" s="244">
        <v>13850</v>
      </c>
      <c r="F113" s="244">
        <v>15800</v>
      </c>
      <c r="G113" s="244">
        <v>17800</v>
      </c>
      <c r="H113" s="244">
        <v>19750</v>
      </c>
      <c r="I113" s="244">
        <v>21350</v>
      </c>
      <c r="J113" s="244">
        <v>22950</v>
      </c>
      <c r="K113" s="244">
        <v>24500</v>
      </c>
      <c r="L113" s="244">
        <v>26100</v>
      </c>
      <c r="M113" s="259">
        <v>23100</v>
      </c>
      <c r="N113" s="259">
        <v>26400</v>
      </c>
      <c r="O113" s="259">
        <v>29700</v>
      </c>
      <c r="P113" s="259">
        <v>32950</v>
      </c>
      <c r="Q113" s="259">
        <v>35600</v>
      </c>
      <c r="R113" s="259">
        <v>38250</v>
      </c>
      <c r="S113" s="259">
        <v>40900</v>
      </c>
      <c r="T113" s="259">
        <v>43500</v>
      </c>
      <c r="U113" s="281">
        <v>27720</v>
      </c>
      <c r="V113" s="281">
        <v>31680</v>
      </c>
      <c r="W113" s="281">
        <v>35640</v>
      </c>
      <c r="X113" s="281">
        <v>39540</v>
      </c>
      <c r="Y113" s="281">
        <v>42720</v>
      </c>
      <c r="Z113" s="281">
        <v>45900</v>
      </c>
      <c r="AA113" s="281">
        <v>49080</v>
      </c>
      <c r="AB113" s="281">
        <v>52200</v>
      </c>
      <c r="AC113" s="59">
        <v>36900</v>
      </c>
      <c r="AD113" s="59">
        <v>42200</v>
      </c>
      <c r="AE113" s="59">
        <v>47450</v>
      </c>
      <c r="AF113" s="59">
        <v>52700</v>
      </c>
      <c r="AG113" s="59">
        <v>56950</v>
      </c>
      <c r="AH113" s="59">
        <v>61150</v>
      </c>
      <c r="AI113" s="59">
        <v>65350</v>
      </c>
      <c r="AJ113" s="59">
        <v>69600</v>
      </c>
      <c r="AK113" s="95">
        <v>582</v>
      </c>
      <c r="AL113" s="95">
        <v>623</v>
      </c>
      <c r="AM113" s="95">
        <v>748</v>
      </c>
      <c r="AN113" s="95">
        <v>865</v>
      </c>
      <c r="AO113" s="95">
        <v>965</v>
      </c>
      <c r="AP113" s="95">
        <v>1064</v>
      </c>
      <c r="AQ113" s="95">
        <v>662</v>
      </c>
      <c r="AR113" s="95">
        <v>717</v>
      </c>
      <c r="AS113" s="95">
        <v>798</v>
      </c>
      <c r="AT113" s="95">
        <v>1054</v>
      </c>
      <c r="AU113" s="95">
        <v>1198</v>
      </c>
      <c r="AV113" s="95">
        <v>1302</v>
      </c>
      <c r="AW113" s="168">
        <v>582</v>
      </c>
      <c r="AX113" s="168">
        <v>623</v>
      </c>
      <c r="AY113" s="168">
        <v>748</v>
      </c>
      <c r="AZ113" s="168">
        <v>865</v>
      </c>
      <c r="BA113" s="168">
        <v>965</v>
      </c>
      <c r="BB113" s="168">
        <v>1064</v>
      </c>
      <c r="BC113" s="168">
        <v>738</v>
      </c>
      <c r="BD113" s="168">
        <v>791</v>
      </c>
      <c r="BE113" s="168">
        <v>952</v>
      </c>
      <c r="BF113" s="168">
        <v>1091</v>
      </c>
      <c r="BG113" s="168">
        <v>1198</v>
      </c>
      <c r="BH113" s="168">
        <v>1302</v>
      </c>
    </row>
    <row r="114" spans="1:60">
      <c r="A114" s="165" t="s">
        <v>171</v>
      </c>
      <c r="B114" s="163" t="s">
        <v>1853</v>
      </c>
      <c r="C114" s="219" t="s">
        <v>171</v>
      </c>
      <c r="D114" s="219"/>
      <c r="E114" s="244">
        <v>11450</v>
      </c>
      <c r="F114" s="244">
        <v>13050</v>
      </c>
      <c r="G114" s="244">
        <v>14700</v>
      </c>
      <c r="H114" s="244">
        <v>16300</v>
      </c>
      <c r="I114" s="244">
        <v>17650</v>
      </c>
      <c r="J114" s="244">
        <v>18950</v>
      </c>
      <c r="K114" s="244">
        <v>20250</v>
      </c>
      <c r="L114" s="244">
        <v>21550</v>
      </c>
      <c r="M114" s="259">
        <v>19050</v>
      </c>
      <c r="N114" s="259">
        <v>21750</v>
      </c>
      <c r="O114" s="259">
        <v>24450</v>
      </c>
      <c r="P114" s="259">
        <v>27150</v>
      </c>
      <c r="Q114" s="259">
        <v>29350</v>
      </c>
      <c r="R114" s="259">
        <v>31500</v>
      </c>
      <c r="S114" s="259">
        <v>33700</v>
      </c>
      <c r="T114" s="259">
        <v>35850</v>
      </c>
      <c r="U114" s="281">
        <v>22860</v>
      </c>
      <c r="V114" s="281">
        <v>26100</v>
      </c>
      <c r="W114" s="281">
        <v>29340</v>
      </c>
      <c r="X114" s="281">
        <v>32580</v>
      </c>
      <c r="Y114" s="281">
        <v>35220</v>
      </c>
      <c r="Z114" s="281">
        <v>37800</v>
      </c>
      <c r="AA114" s="281">
        <v>40440</v>
      </c>
      <c r="AB114" s="281">
        <v>43020</v>
      </c>
      <c r="AC114" s="59">
        <v>30450</v>
      </c>
      <c r="AD114" s="59">
        <v>34800</v>
      </c>
      <c r="AE114" s="59">
        <v>39150</v>
      </c>
      <c r="AF114" s="59">
        <v>43450</v>
      </c>
      <c r="AG114" s="59">
        <v>46950</v>
      </c>
      <c r="AH114" s="59">
        <v>50450</v>
      </c>
      <c r="AI114" s="59">
        <v>53900</v>
      </c>
      <c r="AJ114" s="59">
        <v>57400</v>
      </c>
      <c r="AK114" s="95">
        <v>473</v>
      </c>
      <c r="AL114" s="95">
        <v>507</v>
      </c>
      <c r="AM114" s="95">
        <v>608</v>
      </c>
      <c r="AN114" s="95">
        <v>703</v>
      </c>
      <c r="AO114" s="95">
        <v>785</v>
      </c>
      <c r="AP114" s="95">
        <v>866</v>
      </c>
      <c r="AQ114" s="95">
        <v>484</v>
      </c>
      <c r="AR114" s="95">
        <v>558</v>
      </c>
      <c r="AS114" s="95">
        <v>681</v>
      </c>
      <c r="AT114" s="95">
        <v>864</v>
      </c>
      <c r="AU114" s="95">
        <v>963</v>
      </c>
      <c r="AV114" s="95">
        <v>1043</v>
      </c>
      <c r="AW114" s="168">
        <v>473</v>
      </c>
      <c r="AX114" s="168">
        <v>507</v>
      </c>
      <c r="AY114" s="168">
        <v>608</v>
      </c>
      <c r="AZ114" s="168">
        <v>703</v>
      </c>
      <c r="BA114" s="168">
        <v>785</v>
      </c>
      <c r="BB114" s="168">
        <v>866</v>
      </c>
      <c r="BC114" s="168">
        <v>596</v>
      </c>
      <c r="BD114" s="168">
        <v>640</v>
      </c>
      <c r="BE114" s="168">
        <v>769</v>
      </c>
      <c r="BF114" s="168">
        <v>880</v>
      </c>
      <c r="BG114" s="168">
        <v>963</v>
      </c>
      <c r="BH114" s="168">
        <v>1043</v>
      </c>
    </row>
    <row r="115" spans="1:60">
      <c r="A115" s="165" t="s">
        <v>172</v>
      </c>
      <c r="B115" s="163" t="s">
        <v>1855</v>
      </c>
      <c r="C115" s="219" t="s">
        <v>172</v>
      </c>
      <c r="D115" s="219"/>
      <c r="E115" s="244">
        <v>11400</v>
      </c>
      <c r="F115" s="244">
        <v>13000</v>
      </c>
      <c r="G115" s="244">
        <v>14650</v>
      </c>
      <c r="H115" s="244">
        <v>16250</v>
      </c>
      <c r="I115" s="244">
        <v>17550</v>
      </c>
      <c r="J115" s="244">
        <v>18850</v>
      </c>
      <c r="K115" s="244">
        <v>20150</v>
      </c>
      <c r="L115" s="244">
        <v>21450</v>
      </c>
      <c r="M115" s="259">
        <v>19000</v>
      </c>
      <c r="N115" s="259">
        <v>21700</v>
      </c>
      <c r="O115" s="259">
        <v>24400</v>
      </c>
      <c r="P115" s="259">
        <v>27100</v>
      </c>
      <c r="Q115" s="259">
        <v>29300</v>
      </c>
      <c r="R115" s="259">
        <v>31450</v>
      </c>
      <c r="S115" s="259">
        <v>33650</v>
      </c>
      <c r="T115" s="259">
        <v>35800</v>
      </c>
      <c r="U115" s="281">
        <v>22800</v>
      </c>
      <c r="V115" s="281">
        <v>26040</v>
      </c>
      <c r="W115" s="281">
        <v>29280</v>
      </c>
      <c r="X115" s="281">
        <v>32520</v>
      </c>
      <c r="Y115" s="281">
        <v>35160</v>
      </c>
      <c r="Z115" s="281">
        <v>37740</v>
      </c>
      <c r="AA115" s="281">
        <v>40380</v>
      </c>
      <c r="AB115" s="281">
        <v>42960</v>
      </c>
      <c r="AC115" s="59">
        <v>30350</v>
      </c>
      <c r="AD115" s="59">
        <v>34700</v>
      </c>
      <c r="AE115" s="59">
        <v>39050</v>
      </c>
      <c r="AF115" s="59">
        <v>43350</v>
      </c>
      <c r="AG115" s="59">
        <v>46850</v>
      </c>
      <c r="AH115" s="59">
        <v>50300</v>
      </c>
      <c r="AI115" s="59">
        <v>53800</v>
      </c>
      <c r="AJ115" s="59">
        <v>57250</v>
      </c>
      <c r="AK115" s="95">
        <v>432</v>
      </c>
      <c r="AL115" s="95">
        <v>463</v>
      </c>
      <c r="AM115" s="95">
        <v>555</v>
      </c>
      <c r="AN115" s="95">
        <v>641</v>
      </c>
      <c r="AO115" s="95">
        <v>715</v>
      </c>
      <c r="AP115" s="95">
        <v>789</v>
      </c>
      <c r="AQ115" s="95">
        <v>534</v>
      </c>
      <c r="AR115" s="95">
        <v>573</v>
      </c>
      <c r="AS115" s="95">
        <v>689</v>
      </c>
      <c r="AT115" s="95">
        <v>788</v>
      </c>
      <c r="AU115" s="95">
        <v>860</v>
      </c>
      <c r="AV115" s="95">
        <v>936</v>
      </c>
      <c r="AW115" s="168">
        <v>432</v>
      </c>
      <c r="AX115" s="168">
        <v>463</v>
      </c>
      <c r="AY115" s="168">
        <v>555</v>
      </c>
      <c r="AZ115" s="168">
        <v>641</v>
      </c>
      <c r="BA115" s="168">
        <v>715</v>
      </c>
      <c r="BB115" s="168">
        <v>789</v>
      </c>
      <c r="BC115" s="168">
        <v>541</v>
      </c>
      <c r="BD115" s="168">
        <v>581</v>
      </c>
      <c r="BE115" s="168">
        <v>699</v>
      </c>
      <c r="BF115" s="168">
        <v>800</v>
      </c>
      <c r="BG115" s="168">
        <v>873</v>
      </c>
      <c r="BH115" s="168">
        <v>944</v>
      </c>
    </row>
    <row r="116" spans="1:60">
      <c r="A116" s="165" t="s">
        <v>174</v>
      </c>
      <c r="B116" s="163" t="s">
        <v>1857</v>
      </c>
      <c r="C116" s="219" t="s">
        <v>174</v>
      </c>
      <c r="D116" s="219"/>
      <c r="E116" s="244">
        <v>12900</v>
      </c>
      <c r="F116" s="244">
        <v>14750</v>
      </c>
      <c r="G116" s="244">
        <v>16600</v>
      </c>
      <c r="H116" s="244">
        <v>18400</v>
      </c>
      <c r="I116" s="244">
        <v>19900</v>
      </c>
      <c r="J116" s="244">
        <v>21350</v>
      </c>
      <c r="K116" s="244">
        <v>22850</v>
      </c>
      <c r="L116" s="244">
        <v>24300</v>
      </c>
      <c r="M116" s="259">
        <v>21500</v>
      </c>
      <c r="N116" s="259">
        <v>24550</v>
      </c>
      <c r="O116" s="259">
        <v>27600</v>
      </c>
      <c r="P116" s="259">
        <v>30650</v>
      </c>
      <c r="Q116" s="259">
        <v>33150</v>
      </c>
      <c r="R116" s="259">
        <v>35600</v>
      </c>
      <c r="S116" s="259">
        <v>38050</v>
      </c>
      <c r="T116" s="259">
        <v>40500</v>
      </c>
      <c r="U116" s="281">
        <v>25800</v>
      </c>
      <c r="V116" s="281">
        <v>29460</v>
      </c>
      <c r="W116" s="281">
        <v>33120</v>
      </c>
      <c r="X116" s="281">
        <v>36780</v>
      </c>
      <c r="Y116" s="281">
        <v>39780</v>
      </c>
      <c r="Z116" s="281">
        <v>42720</v>
      </c>
      <c r="AA116" s="281">
        <v>45660</v>
      </c>
      <c r="AB116" s="281">
        <v>48600</v>
      </c>
      <c r="AC116" s="59">
        <v>34350</v>
      </c>
      <c r="AD116" s="59">
        <v>39250</v>
      </c>
      <c r="AE116" s="59">
        <v>44150</v>
      </c>
      <c r="AF116" s="59">
        <v>49050</v>
      </c>
      <c r="AG116" s="59">
        <v>53000</v>
      </c>
      <c r="AH116" s="59">
        <v>56900</v>
      </c>
      <c r="AI116" s="59">
        <v>60850</v>
      </c>
      <c r="AJ116" s="59">
        <v>64750</v>
      </c>
      <c r="AK116" s="95">
        <v>441</v>
      </c>
      <c r="AL116" s="95">
        <v>472</v>
      </c>
      <c r="AM116" s="95">
        <v>566</v>
      </c>
      <c r="AN116" s="95">
        <v>654</v>
      </c>
      <c r="AO116" s="95">
        <v>730</v>
      </c>
      <c r="AP116" s="95">
        <v>805</v>
      </c>
      <c r="AQ116" s="95">
        <v>526</v>
      </c>
      <c r="AR116" s="95">
        <v>530</v>
      </c>
      <c r="AS116" s="95">
        <v>634</v>
      </c>
      <c r="AT116" s="95">
        <v>817</v>
      </c>
      <c r="AU116" s="95">
        <v>891</v>
      </c>
      <c r="AV116" s="95">
        <v>965</v>
      </c>
      <c r="AW116" s="168">
        <v>441</v>
      </c>
      <c r="AX116" s="168">
        <v>472</v>
      </c>
      <c r="AY116" s="168">
        <v>566</v>
      </c>
      <c r="AZ116" s="168">
        <v>654</v>
      </c>
      <c r="BA116" s="168">
        <v>730</v>
      </c>
      <c r="BB116" s="168">
        <v>805</v>
      </c>
      <c r="BC116" s="168">
        <v>553</v>
      </c>
      <c r="BD116" s="168">
        <v>594</v>
      </c>
      <c r="BE116" s="168">
        <v>714</v>
      </c>
      <c r="BF116" s="168">
        <v>817</v>
      </c>
      <c r="BG116" s="168">
        <v>891</v>
      </c>
      <c r="BH116" s="168">
        <v>965</v>
      </c>
    </row>
    <row r="117" spans="1:60">
      <c r="A117" s="165" t="s">
        <v>175</v>
      </c>
      <c r="B117" s="163" t="s">
        <v>1859</v>
      </c>
      <c r="C117" s="219" t="s">
        <v>175</v>
      </c>
      <c r="D117" s="219"/>
      <c r="E117" s="244">
        <v>11400</v>
      </c>
      <c r="F117" s="244">
        <v>13000</v>
      </c>
      <c r="G117" s="244">
        <v>14650</v>
      </c>
      <c r="H117" s="244">
        <v>16250</v>
      </c>
      <c r="I117" s="244">
        <v>17550</v>
      </c>
      <c r="J117" s="244">
        <v>18850</v>
      </c>
      <c r="K117" s="244">
        <v>20150</v>
      </c>
      <c r="L117" s="244">
        <v>21450</v>
      </c>
      <c r="M117" s="259">
        <v>19000</v>
      </c>
      <c r="N117" s="259">
        <v>21700</v>
      </c>
      <c r="O117" s="259">
        <v>24400</v>
      </c>
      <c r="P117" s="259">
        <v>27100</v>
      </c>
      <c r="Q117" s="259">
        <v>29300</v>
      </c>
      <c r="R117" s="259">
        <v>31450</v>
      </c>
      <c r="S117" s="259">
        <v>33650</v>
      </c>
      <c r="T117" s="259">
        <v>35800</v>
      </c>
      <c r="U117" s="281">
        <v>22800</v>
      </c>
      <c r="V117" s="281">
        <v>26040</v>
      </c>
      <c r="W117" s="281">
        <v>29280</v>
      </c>
      <c r="X117" s="281">
        <v>32520</v>
      </c>
      <c r="Y117" s="281">
        <v>35160</v>
      </c>
      <c r="Z117" s="281">
        <v>37740</v>
      </c>
      <c r="AA117" s="281">
        <v>40380</v>
      </c>
      <c r="AB117" s="281">
        <v>42960</v>
      </c>
      <c r="AC117" s="59">
        <v>30350</v>
      </c>
      <c r="AD117" s="59">
        <v>34700</v>
      </c>
      <c r="AE117" s="59">
        <v>39050</v>
      </c>
      <c r="AF117" s="59">
        <v>43350</v>
      </c>
      <c r="AG117" s="59">
        <v>46850</v>
      </c>
      <c r="AH117" s="59">
        <v>50300</v>
      </c>
      <c r="AI117" s="59">
        <v>53800</v>
      </c>
      <c r="AJ117" s="59">
        <v>57250</v>
      </c>
      <c r="AK117" s="95">
        <v>432</v>
      </c>
      <c r="AL117" s="95">
        <v>463</v>
      </c>
      <c r="AM117" s="95">
        <v>555</v>
      </c>
      <c r="AN117" s="95">
        <v>641</v>
      </c>
      <c r="AO117" s="95">
        <v>715</v>
      </c>
      <c r="AP117" s="95">
        <v>789</v>
      </c>
      <c r="AQ117" s="95">
        <v>493</v>
      </c>
      <c r="AR117" s="95">
        <v>522</v>
      </c>
      <c r="AS117" s="95">
        <v>595</v>
      </c>
      <c r="AT117" s="95">
        <v>772</v>
      </c>
      <c r="AU117" s="95">
        <v>873</v>
      </c>
      <c r="AV117" s="95">
        <v>944</v>
      </c>
      <c r="AW117" s="168">
        <v>432</v>
      </c>
      <c r="AX117" s="168">
        <v>463</v>
      </c>
      <c r="AY117" s="168">
        <v>555</v>
      </c>
      <c r="AZ117" s="168">
        <v>641</v>
      </c>
      <c r="BA117" s="168">
        <v>715</v>
      </c>
      <c r="BB117" s="168">
        <v>789</v>
      </c>
      <c r="BC117" s="168">
        <v>541</v>
      </c>
      <c r="BD117" s="168">
        <v>581</v>
      </c>
      <c r="BE117" s="168">
        <v>699</v>
      </c>
      <c r="BF117" s="168">
        <v>800</v>
      </c>
      <c r="BG117" s="168">
        <v>873</v>
      </c>
      <c r="BH117" s="168">
        <v>944</v>
      </c>
    </row>
    <row r="118" spans="1:60">
      <c r="A118" s="165" t="s">
        <v>45</v>
      </c>
      <c r="B118" s="163" t="s">
        <v>619</v>
      </c>
      <c r="C118" s="220" t="s">
        <v>45</v>
      </c>
      <c r="D118" s="220"/>
      <c r="E118" s="244">
        <v>15400</v>
      </c>
      <c r="F118" s="244">
        <v>17600</v>
      </c>
      <c r="G118" s="244">
        <v>19800</v>
      </c>
      <c r="H118" s="244">
        <v>22000</v>
      </c>
      <c r="I118" s="244">
        <v>23800</v>
      </c>
      <c r="J118" s="244">
        <v>25550</v>
      </c>
      <c r="K118" s="244">
        <v>27300</v>
      </c>
      <c r="L118" s="244">
        <v>29050</v>
      </c>
      <c r="M118" s="259">
        <v>25700</v>
      </c>
      <c r="N118" s="259">
        <v>29400</v>
      </c>
      <c r="O118" s="259">
        <v>33050</v>
      </c>
      <c r="P118" s="259">
        <v>36700</v>
      </c>
      <c r="Q118" s="259">
        <v>39650</v>
      </c>
      <c r="R118" s="259">
        <v>42600</v>
      </c>
      <c r="S118" s="259">
        <v>45550</v>
      </c>
      <c r="T118" s="259">
        <v>48450</v>
      </c>
      <c r="U118" s="281">
        <v>30840</v>
      </c>
      <c r="V118" s="281">
        <v>35280</v>
      </c>
      <c r="W118" s="281">
        <v>39660</v>
      </c>
      <c r="X118" s="281">
        <v>44040</v>
      </c>
      <c r="Y118" s="281">
        <v>47580</v>
      </c>
      <c r="Z118" s="281">
        <v>51120</v>
      </c>
      <c r="AA118" s="281">
        <v>54660</v>
      </c>
      <c r="AB118" s="281">
        <v>58140</v>
      </c>
      <c r="AC118" s="59">
        <v>41100</v>
      </c>
      <c r="AD118" s="59">
        <v>47000</v>
      </c>
      <c r="AE118" s="59">
        <v>52850</v>
      </c>
      <c r="AF118" s="59">
        <v>58700</v>
      </c>
      <c r="AG118" s="59">
        <v>63400</v>
      </c>
      <c r="AH118" s="59">
        <v>68100</v>
      </c>
      <c r="AI118" s="59">
        <v>72800</v>
      </c>
      <c r="AJ118" s="59">
        <v>77500</v>
      </c>
      <c r="AK118" s="95">
        <v>613</v>
      </c>
      <c r="AL118" s="95">
        <v>657</v>
      </c>
      <c r="AM118" s="95">
        <v>788</v>
      </c>
      <c r="AN118" s="95">
        <v>911</v>
      </c>
      <c r="AO118" s="95">
        <v>1017</v>
      </c>
      <c r="AP118" s="95">
        <v>1122</v>
      </c>
      <c r="AQ118" s="95">
        <v>671</v>
      </c>
      <c r="AR118" s="95">
        <v>744</v>
      </c>
      <c r="AS118" s="95">
        <v>905</v>
      </c>
      <c r="AT118" s="95">
        <v>1134</v>
      </c>
      <c r="AU118" s="95">
        <v>1264</v>
      </c>
      <c r="AV118" s="95">
        <v>1376</v>
      </c>
      <c r="AW118" s="168">
        <v>613</v>
      </c>
      <c r="AX118" s="168">
        <v>657</v>
      </c>
      <c r="AY118" s="168">
        <v>788</v>
      </c>
      <c r="AZ118" s="168">
        <v>911</v>
      </c>
      <c r="BA118" s="168">
        <v>1017</v>
      </c>
      <c r="BB118" s="168">
        <v>1122</v>
      </c>
      <c r="BC118" s="168">
        <v>778</v>
      </c>
      <c r="BD118" s="168">
        <v>834</v>
      </c>
      <c r="BE118" s="168">
        <v>1003</v>
      </c>
      <c r="BF118" s="168">
        <v>1150</v>
      </c>
      <c r="BG118" s="168">
        <v>1264</v>
      </c>
      <c r="BH118" s="168">
        <v>1376</v>
      </c>
    </row>
    <row r="119" spans="1:60">
      <c r="A119" s="165" t="s">
        <v>176</v>
      </c>
      <c r="B119" s="163" t="s">
        <v>1861</v>
      </c>
      <c r="C119" s="219" t="s">
        <v>176</v>
      </c>
      <c r="D119" s="219"/>
      <c r="E119" s="244">
        <v>12250</v>
      </c>
      <c r="F119" s="244">
        <v>14000</v>
      </c>
      <c r="G119" s="244">
        <v>15750</v>
      </c>
      <c r="H119" s="244">
        <v>17500</v>
      </c>
      <c r="I119" s="244">
        <v>18900</v>
      </c>
      <c r="J119" s="244">
        <v>20300</v>
      </c>
      <c r="K119" s="244">
        <v>21700</v>
      </c>
      <c r="L119" s="244">
        <v>23100</v>
      </c>
      <c r="M119" s="259">
        <v>20450</v>
      </c>
      <c r="N119" s="259">
        <v>23350</v>
      </c>
      <c r="O119" s="259">
        <v>26250</v>
      </c>
      <c r="P119" s="259">
        <v>29150</v>
      </c>
      <c r="Q119" s="259">
        <v>31500</v>
      </c>
      <c r="R119" s="259">
        <v>33850</v>
      </c>
      <c r="S119" s="259">
        <v>36150</v>
      </c>
      <c r="T119" s="259">
        <v>38500</v>
      </c>
      <c r="U119" s="281">
        <v>24540</v>
      </c>
      <c r="V119" s="281">
        <v>28020</v>
      </c>
      <c r="W119" s="281">
        <v>31500</v>
      </c>
      <c r="X119" s="281">
        <v>34980</v>
      </c>
      <c r="Y119" s="281">
        <v>37800</v>
      </c>
      <c r="Z119" s="281">
        <v>40620</v>
      </c>
      <c r="AA119" s="281">
        <v>43380</v>
      </c>
      <c r="AB119" s="281">
        <v>46200</v>
      </c>
      <c r="AC119" s="59">
        <v>32700</v>
      </c>
      <c r="AD119" s="59">
        <v>37350</v>
      </c>
      <c r="AE119" s="59">
        <v>42000</v>
      </c>
      <c r="AF119" s="59">
        <v>46650</v>
      </c>
      <c r="AG119" s="59">
        <v>50400</v>
      </c>
      <c r="AH119" s="59">
        <v>54150</v>
      </c>
      <c r="AI119" s="59">
        <v>57850</v>
      </c>
      <c r="AJ119" s="59">
        <v>61600</v>
      </c>
      <c r="AK119" s="95">
        <v>473</v>
      </c>
      <c r="AL119" s="95">
        <v>495</v>
      </c>
      <c r="AM119" s="95">
        <v>593</v>
      </c>
      <c r="AN119" s="95">
        <v>703</v>
      </c>
      <c r="AO119" s="95">
        <v>785</v>
      </c>
      <c r="AP119" s="95">
        <v>866</v>
      </c>
      <c r="AQ119" s="95">
        <v>498</v>
      </c>
      <c r="AR119" s="95">
        <v>499</v>
      </c>
      <c r="AS119" s="95">
        <v>598</v>
      </c>
      <c r="AT119" s="95">
        <v>716</v>
      </c>
      <c r="AU119" s="95">
        <v>890</v>
      </c>
      <c r="AV119" s="95">
        <v>1014</v>
      </c>
      <c r="AW119" s="168">
        <v>457</v>
      </c>
      <c r="AX119" s="168">
        <v>490</v>
      </c>
      <c r="AY119" s="168">
        <v>587</v>
      </c>
      <c r="AZ119" s="168">
        <v>678</v>
      </c>
      <c r="BA119" s="168">
        <v>757</v>
      </c>
      <c r="BB119" s="168">
        <v>836</v>
      </c>
      <c r="BC119" s="168">
        <v>575</v>
      </c>
      <c r="BD119" s="168">
        <v>618</v>
      </c>
      <c r="BE119" s="168">
        <v>743</v>
      </c>
      <c r="BF119" s="168">
        <v>849</v>
      </c>
      <c r="BG119" s="168">
        <v>928</v>
      </c>
      <c r="BH119" s="168">
        <v>1005</v>
      </c>
    </row>
    <row r="120" spans="1:60">
      <c r="A120" s="165" t="s">
        <v>75</v>
      </c>
      <c r="B120" s="163" t="s">
        <v>625</v>
      </c>
      <c r="C120" s="220" t="s">
        <v>75</v>
      </c>
      <c r="D120" s="220"/>
      <c r="E120" s="244">
        <v>12900</v>
      </c>
      <c r="F120" s="244">
        <v>14750</v>
      </c>
      <c r="G120" s="244">
        <v>16600</v>
      </c>
      <c r="H120" s="244">
        <v>18400</v>
      </c>
      <c r="I120" s="244">
        <v>19900</v>
      </c>
      <c r="J120" s="244">
        <v>21350</v>
      </c>
      <c r="K120" s="244">
        <v>22850</v>
      </c>
      <c r="L120" s="244">
        <v>24300</v>
      </c>
      <c r="M120" s="259">
        <v>21500</v>
      </c>
      <c r="N120" s="259">
        <v>24600</v>
      </c>
      <c r="O120" s="259">
        <v>27650</v>
      </c>
      <c r="P120" s="259">
        <v>30700</v>
      </c>
      <c r="Q120" s="259">
        <v>33200</v>
      </c>
      <c r="R120" s="259">
        <v>35650</v>
      </c>
      <c r="S120" s="259">
        <v>38100</v>
      </c>
      <c r="T120" s="259">
        <v>40550</v>
      </c>
      <c r="U120" s="281">
        <v>25800</v>
      </c>
      <c r="V120" s="281">
        <v>29520</v>
      </c>
      <c r="W120" s="281">
        <v>33180</v>
      </c>
      <c r="X120" s="281">
        <v>36840</v>
      </c>
      <c r="Y120" s="281">
        <v>39840</v>
      </c>
      <c r="Z120" s="281">
        <v>42780</v>
      </c>
      <c r="AA120" s="281">
        <v>45720</v>
      </c>
      <c r="AB120" s="281">
        <v>48660</v>
      </c>
      <c r="AC120" s="59">
        <v>34400</v>
      </c>
      <c r="AD120" s="59">
        <v>39300</v>
      </c>
      <c r="AE120" s="59">
        <v>44200</v>
      </c>
      <c r="AF120" s="59">
        <v>49100</v>
      </c>
      <c r="AG120" s="59">
        <v>53050</v>
      </c>
      <c r="AH120" s="59">
        <v>57000</v>
      </c>
      <c r="AI120" s="59">
        <v>60900</v>
      </c>
      <c r="AJ120" s="59">
        <v>64850</v>
      </c>
      <c r="AK120" s="95">
        <v>487</v>
      </c>
      <c r="AL120" s="95">
        <v>522</v>
      </c>
      <c r="AM120" s="95">
        <v>627</v>
      </c>
      <c r="AN120" s="95">
        <v>724</v>
      </c>
      <c r="AO120" s="95">
        <v>808</v>
      </c>
      <c r="AP120" s="95">
        <v>891</v>
      </c>
      <c r="AQ120" s="95">
        <v>504</v>
      </c>
      <c r="AR120" s="95">
        <v>581</v>
      </c>
      <c r="AS120" s="95">
        <v>740</v>
      </c>
      <c r="AT120" s="95">
        <v>907</v>
      </c>
      <c r="AU120" s="95">
        <v>993</v>
      </c>
      <c r="AV120" s="95">
        <v>1077</v>
      </c>
      <c r="AW120" s="168">
        <v>487</v>
      </c>
      <c r="AX120" s="168">
        <v>522</v>
      </c>
      <c r="AY120" s="168">
        <v>627</v>
      </c>
      <c r="AZ120" s="168">
        <v>724</v>
      </c>
      <c r="BA120" s="168">
        <v>808</v>
      </c>
      <c r="BB120" s="168">
        <v>891</v>
      </c>
      <c r="BC120" s="168">
        <v>614</v>
      </c>
      <c r="BD120" s="168">
        <v>659</v>
      </c>
      <c r="BE120" s="168">
        <v>793</v>
      </c>
      <c r="BF120" s="168">
        <v>907</v>
      </c>
      <c r="BG120" s="168">
        <v>993</v>
      </c>
      <c r="BH120" s="168">
        <v>1077</v>
      </c>
    </row>
    <row r="121" spans="1:60">
      <c r="A121" s="165" t="s">
        <v>177</v>
      </c>
      <c r="B121" s="163" t="s">
        <v>1863</v>
      </c>
      <c r="C121" s="219" t="s">
        <v>177</v>
      </c>
      <c r="D121" s="219"/>
      <c r="E121" s="244">
        <v>13200</v>
      </c>
      <c r="F121" s="244">
        <v>15100</v>
      </c>
      <c r="G121" s="244">
        <v>17000</v>
      </c>
      <c r="H121" s="244">
        <v>18850</v>
      </c>
      <c r="I121" s="244">
        <v>20400</v>
      </c>
      <c r="J121" s="244">
        <v>21900</v>
      </c>
      <c r="K121" s="244">
        <v>23400</v>
      </c>
      <c r="L121" s="244">
        <v>24900</v>
      </c>
      <c r="M121" s="259">
        <v>22050</v>
      </c>
      <c r="N121" s="259">
        <v>25200</v>
      </c>
      <c r="O121" s="259">
        <v>28350</v>
      </c>
      <c r="P121" s="259">
        <v>31450</v>
      </c>
      <c r="Q121" s="259">
        <v>34000</v>
      </c>
      <c r="R121" s="259">
        <v>36500</v>
      </c>
      <c r="S121" s="259">
        <v>39000</v>
      </c>
      <c r="T121" s="259">
        <v>41550</v>
      </c>
      <c r="U121" s="281">
        <v>26460</v>
      </c>
      <c r="V121" s="281">
        <v>30240</v>
      </c>
      <c r="W121" s="281">
        <v>34020</v>
      </c>
      <c r="X121" s="281">
        <v>37740</v>
      </c>
      <c r="Y121" s="281">
        <v>40800</v>
      </c>
      <c r="Z121" s="281">
        <v>43800</v>
      </c>
      <c r="AA121" s="281">
        <v>46800</v>
      </c>
      <c r="AB121" s="281">
        <v>49860</v>
      </c>
      <c r="AC121" s="59">
        <v>35250</v>
      </c>
      <c r="AD121" s="59">
        <v>40250</v>
      </c>
      <c r="AE121" s="59">
        <v>45300</v>
      </c>
      <c r="AF121" s="59">
        <v>50300</v>
      </c>
      <c r="AG121" s="59">
        <v>54350</v>
      </c>
      <c r="AH121" s="59">
        <v>58350</v>
      </c>
      <c r="AI121" s="59">
        <v>62400</v>
      </c>
      <c r="AJ121" s="59">
        <v>66400</v>
      </c>
      <c r="AK121" s="95">
        <v>450</v>
      </c>
      <c r="AL121" s="95">
        <v>492</v>
      </c>
      <c r="AM121" s="95">
        <v>591</v>
      </c>
      <c r="AN121" s="95">
        <v>682</v>
      </c>
      <c r="AO121" s="95">
        <v>761</v>
      </c>
      <c r="AP121" s="95">
        <v>840</v>
      </c>
      <c r="AQ121" s="95">
        <v>450</v>
      </c>
      <c r="AR121" s="95">
        <v>534</v>
      </c>
      <c r="AS121" s="95">
        <v>664</v>
      </c>
      <c r="AT121" s="95">
        <v>846</v>
      </c>
      <c r="AU121" s="95">
        <v>933</v>
      </c>
      <c r="AV121" s="95">
        <v>1010</v>
      </c>
      <c r="AW121" s="168">
        <v>460</v>
      </c>
      <c r="AX121" s="168">
        <v>492</v>
      </c>
      <c r="AY121" s="168">
        <v>591</v>
      </c>
      <c r="AZ121" s="168">
        <v>682</v>
      </c>
      <c r="BA121" s="168">
        <v>761</v>
      </c>
      <c r="BB121" s="168">
        <v>840</v>
      </c>
      <c r="BC121" s="168">
        <v>578</v>
      </c>
      <c r="BD121" s="168">
        <v>620</v>
      </c>
      <c r="BE121" s="168">
        <v>746</v>
      </c>
      <c r="BF121" s="168">
        <v>853</v>
      </c>
      <c r="BG121" s="168">
        <v>933</v>
      </c>
      <c r="BH121" s="168">
        <v>1010</v>
      </c>
    </row>
    <row r="122" spans="1:60">
      <c r="A122" s="165" t="s">
        <v>178</v>
      </c>
      <c r="B122" s="163" t="s">
        <v>1865</v>
      </c>
      <c r="C122" s="219" t="s">
        <v>178</v>
      </c>
      <c r="D122" s="219"/>
      <c r="E122" s="244">
        <v>13750</v>
      </c>
      <c r="F122" s="244">
        <v>15700</v>
      </c>
      <c r="G122" s="244">
        <v>17650</v>
      </c>
      <c r="H122" s="244">
        <v>19600</v>
      </c>
      <c r="I122" s="244">
        <v>21200</v>
      </c>
      <c r="J122" s="244">
        <v>22750</v>
      </c>
      <c r="K122" s="244">
        <v>24350</v>
      </c>
      <c r="L122" s="244">
        <v>25900</v>
      </c>
      <c r="M122" s="259">
        <v>22900</v>
      </c>
      <c r="N122" s="259">
        <v>26150</v>
      </c>
      <c r="O122" s="259">
        <v>29400</v>
      </c>
      <c r="P122" s="259">
        <v>32650</v>
      </c>
      <c r="Q122" s="259">
        <v>35300</v>
      </c>
      <c r="R122" s="259">
        <v>37900</v>
      </c>
      <c r="S122" s="259">
        <v>40500</v>
      </c>
      <c r="T122" s="259">
        <v>43100</v>
      </c>
      <c r="U122" s="281">
        <v>27480</v>
      </c>
      <c r="V122" s="281">
        <v>31380</v>
      </c>
      <c r="W122" s="281">
        <v>35280</v>
      </c>
      <c r="X122" s="281">
        <v>39180</v>
      </c>
      <c r="Y122" s="281">
        <v>42360</v>
      </c>
      <c r="Z122" s="281">
        <v>45480</v>
      </c>
      <c r="AA122" s="281">
        <v>48600</v>
      </c>
      <c r="AB122" s="281">
        <v>51720</v>
      </c>
      <c r="AC122" s="59">
        <v>36600</v>
      </c>
      <c r="AD122" s="59">
        <v>41800</v>
      </c>
      <c r="AE122" s="59">
        <v>47050</v>
      </c>
      <c r="AF122" s="59">
        <v>52250</v>
      </c>
      <c r="AG122" s="59">
        <v>56450</v>
      </c>
      <c r="AH122" s="59">
        <v>60650</v>
      </c>
      <c r="AI122" s="59">
        <v>64800</v>
      </c>
      <c r="AJ122" s="59">
        <v>69000</v>
      </c>
      <c r="AK122" s="95">
        <v>432</v>
      </c>
      <c r="AL122" s="95">
        <v>554</v>
      </c>
      <c r="AM122" s="95">
        <v>663</v>
      </c>
      <c r="AN122" s="95">
        <v>768</v>
      </c>
      <c r="AO122" s="95">
        <v>857</v>
      </c>
      <c r="AP122" s="95">
        <v>946</v>
      </c>
      <c r="AQ122" s="95">
        <v>432</v>
      </c>
      <c r="AR122" s="95">
        <v>558</v>
      </c>
      <c r="AS122" s="95">
        <v>663</v>
      </c>
      <c r="AT122" s="95">
        <v>808</v>
      </c>
      <c r="AU122" s="95">
        <v>1056</v>
      </c>
      <c r="AV122" s="95">
        <v>1147</v>
      </c>
      <c r="AW122" s="168">
        <v>517</v>
      </c>
      <c r="AX122" s="168">
        <v>554</v>
      </c>
      <c r="AY122" s="168">
        <v>665</v>
      </c>
      <c r="AZ122" s="168">
        <v>768</v>
      </c>
      <c r="BA122" s="168">
        <v>857</v>
      </c>
      <c r="BB122" s="168">
        <v>946</v>
      </c>
      <c r="BC122" s="168">
        <v>653</v>
      </c>
      <c r="BD122" s="168">
        <v>701</v>
      </c>
      <c r="BE122" s="168">
        <v>843</v>
      </c>
      <c r="BF122" s="168">
        <v>965</v>
      </c>
      <c r="BG122" s="168">
        <v>1056</v>
      </c>
      <c r="BH122" s="168">
        <v>1147</v>
      </c>
    </row>
    <row r="123" spans="1:60">
      <c r="A123" s="165" t="s">
        <v>179</v>
      </c>
      <c r="B123" s="163" t="s">
        <v>1867</v>
      </c>
      <c r="C123" s="219" t="s">
        <v>179</v>
      </c>
      <c r="D123" s="219"/>
      <c r="E123" s="244">
        <v>11400</v>
      </c>
      <c r="F123" s="244">
        <v>13000</v>
      </c>
      <c r="G123" s="244">
        <v>14650</v>
      </c>
      <c r="H123" s="244">
        <v>16250</v>
      </c>
      <c r="I123" s="244">
        <v>17550</v>
      </c>
      <c r="J123" s="244">
        <v>18850</v>
      </c>
      <c r="K123" s="244">
        <v>20150</v>
      </c>
      <c r="L123" s="244">
        <v>21450</v>
      </c>
      <c r="M123" s="259">
        <v>19000</v>
      </c>
      <c r="N123" s="259">
        <v>21700</v>
      </c>
      <c r="O123" s="259">
        <v>24400</v>
      </c>
      <c r="P123" s="259">
        <v>27100</v>
      </c>
      <c r="Q123" s="259">
        <v>29300</v>
      </c>
      <c r="R123" s="259">
        <v>31450</v>
      </c>
      <c r="S123" s="259">
        <v>33650</v>
      </c>
      <c r="T123" s="259">
        <v>35800</v>
      </c>
      <c r="U123" s="281">
        <v>22800</v>
      </c>
      <c r="V123" s="281">
        <v>26040</v>
      </c>
      <c r="W123" s="281">
        <v>29280</v>
      </c>
      <c r="X123" s="281">
        <v>32520</v>
      </c>
      <c r="Y123" s="281">
        <v>35160</v>
      </c>
      <c r="Z123" s="281">
        <v>37740</v>
      </c>
      <c r="AA123" s="281">
        <v>40380</v>
      </c>
      <c r="AB123" s="281">
        <v>42960</v>
      </c>
      <c r="AC123" s="59">
        <v>30350</v>
      </c>
      <c r="AD123" s="59">
        <v>34700</v>
      </c>
      <c r="AE123" s="59">
        <v>39050</v>
      </c>
      <c r="AF123" s="59">
        <v>43350</v>
      </c>
      <c r="AG123" s="59">
        <v>46850</v>
      </c>
      <c r="AH123" s="59">
        <v>50300</v>
      </c>
      <c r="AI123" s="59">
        <v>53800</v>
      </c>
      <c r="AJ123" s="59">
        <v>57250</v>
      </c>
      <c r="AK123" s="95">
        <v>432</v>
      </c>
      <c r="AL123" s="95">
        <v>463</v>
      </c>
      <c r="AM123" s="95">
        <v>555</v>
      </c>
      <c r="AN123" s="95">
        <v>641</v>
      </c>
      <c r="AO123" s="95">
        <v>715</v>
      </c>
      <c r="AP123" s="95">
        <v>789</v>
      </c>
      <c r="AQ123" s="95">
        <v>504</v>
      </c>
      <c r="AR123" s="95">
        <v>506</v>
      </c>
      <c r="AS123" s="95">
        <v>607</v>
      </c>
      <c r="AT123" s="95">
        <v>751</v>
      </c>
      <c r="AU123" s="95">
        <v>868</v>
      </c>
      <c r="AV123" s="95">
        <v>944</v>
      </c>
      <c r="AW123" s="168">
        <v>432</v>
      </c>
      <c r="AX123" s="168">
        <v>463</v>
      </c>
      <c r="AY123" s="168">
        <v>555</v>
      </c>
      <c r="AZ123" s="168">
        <v>641</v>
      </c>
      <c r="BA123" s="168">
        <v>715</v>
      </c>
      <c r="BB123" s="168">
        <v>789</v>
      </c>
      <c r="BC123" s="168">
        <v>541</v>
      </c>
      <c r="BD123" s="168">
        <v>581</v>
      </c>
      <c r="BE123" s="168">
        <v>699</v>
      </c>
      <c r="BF123" s="168">
        <v>800</v>
      </c>
      <c r="BG123" s="168">
        <v>873</v>
      </c>
      <c r="BH123" s="168">
        <v>944</v>
      </c>
    </row>
    <row r="124" spans="1:60">
      <c r="A124" s="165" t="s">
        <v>180</v>
      </c>
      <c r="B124" s="163" t="s">
        <v>1869</v>
      </c>
      <c r="C124" s="219" t="s">
        <v>180</v>
      </c>
      <c r="D124" s="219"/>
      <c r="E124" s="244">
        <v>13050</v>
      </c>
      <c r="F124" s="244">
        <v>14900</v>
      </c>
      <c r="G124" s="244">
        <v>16750</v>
      </c>
      <c r="H124" s="244">
        <v>18600</v>
      </c>
      <c r="I124" s="244">
        <v>20100</v>
      </c>
      <c r="J124" s="244">
        <v>21600</v>
      </c>
      <c r="K124" s="244">
        <v>23100</v>
      </c>
      <c r="L124" s="244">
        <v>24600</v>
      </c>
      <c r="M124" s="259">
        <v>21700</v>
      </c>
      <c r="N124" s="259">
        <v>24800</v>
      </c>
      <c r="O124" s="259">
        <v>27900</v>
      </c>
      <c r="P124" s="259">
        <v>31000</v>
      </c>
      <c r="Q124" s="259">
        <v>33500</v>
      </c>
      <c r="R124" s="259">
        <v>36000</v>
      </c>
      <c r="S124" s="259">
        <v>38450</v>
      </c>
      <c r="T124" s="259">
        <v>40950</v>
      </c>
      <c r="U124" s="281">
        <v>26040</v>
      </c>
      <c r="V124" s="281">
        <v>29760</v>
      </c>
      <c r="W124" s="281">
        <v>33480</v>
      </c>
      <c r="X124" s="281">
        <v>37200</v>
      </c>
      <c r="Y124" s="281">
        <v>40200</v>
      </c>
      <c r="Z124" s="281">
        <v>43200</v>
      </c>
      <c r="AA124" s="281">
        <v>46140</v>
      </c>
      <c r="AB124" s="281">
        <v>49140</v>
      </c>
      <c r="AC124" s="59">
        <v>34750</v>
      </c>
      <c r="AD124" s="59">
        <v>39700</v>
      </c>
      <c r="AE124" s="59">
        <v>44650</v>
      </c>
      <c r="AF124" s="59">
        <v>49600</v>
      </c>
      <c r="AG124" s="59">
        <v>53600</v>
      </c>
      <c r="AH124" s="59">
        <v>57550</v>
      </c>
      <c r="AI124" s="59">
        <v>61550</v>
      </c>
      <c r="AJ124" s="59">
        <v>65500</v>
      </c>
      <c r="AK124" s="95">
        <v>447</v>
      </c>
      <c r="AL124" s="95">
        <v>479</v>
      </c>
      <c r="AM124" s="95">
        <v>575</v>
      </c>
      <c r="AN124" s="95">
        <v>664</v>
      </c>
      <c r="AO124" s="95">
        <v>741</v>
      </c>
      <c r="AP124" s="95">
        <v>818</v>
      </c>
      <c r="AQ124" s="95">
        <v>526</v>
      </c>
      <c r="AR124" s="95">
        <v>557</v>
      </c>
      <c r="AS124" s="95">
        <v>634</v>
      </c>
      <c r="AT124" s="95">
        <v>800</v>
      </c>
      <c r="AU124" s="95">
        <v>889</v>
      </c>
      <c r="AV124" s="95">
        <v>981</v>
      </c>
      <c r="AW124" s="168">
        <v>432</v>
      </c>
      <c r="AX124" s="168">
        <v>463</v>
      </c>
      <c r="AY124" s="168">
        <v>555</v>
      </c>
      <c r="AZ124" s="168">
        <v>641</v>
      </c>
      <c r="BA124" s="168">
        <v>715</v>
      </c>
      <c r="BB124" s="168">
        <v>789</v>
      </c>
      <c r="BC124" s="168">
        <v>541</v>
      </c>
      <c r="BD124" s="168">
        <v>581</v>
      </c>
      <c r="BE124" s="168">
        <v>699</v>
      </c>
      <c r="BF124" s="168">
        <v>800</v>
      </c>
      <c r="BG124" s="168">
        <v>873</v>
      </c>
      <c r="BH124" s="168">
        <v>944</v>
      </c>
    </row>
    <row r="125" spans="1:60">
      <c r="A125" s="165" t="s">
        <v>31</v>
      </c>
      <c r="B125" s="163" t="s">
        <v>639</v>
      </c>
      <c r="C125" s="220" t="s">
        <v>31</v>
      </c>
      <c r="D125" s="220"/>
      <c r="E125" s="244">
        <v>11700</v>
      </c>
      <c r="F125" s="244">
        <v>13350</v>
      </c>
      <c r="G125" s="244">
        <v>15000</v>
      </c>
      <c r="H125" s="244">
        <v>16650</v>
      </c>
      <c r="I125" s="244">
        <v>18000</v>
      </c>
      <c r="J125" s="244">
        <v>19350</v>
      </c>
      <c r="K125" s="244">
        <v>20650</v>
      </c>
      <c r="L125" s="244">
        <v>22000</v>
      </c>
      <c r="M125" s="259">
        <v>19450</v>
      </c>
      <c r="N125" s="259">
        <v>22200</v>
      </c>
      <c r="O125" s="259">
        <v>25000</v>
      </c>
      <c r="P125" s="259">
        <v>27750</v>
      </c>
      <c r="Q125" s="259">
        <v>30000</v>
      </c>
      <c r="R125" s="259">
        <v>32200</v>
      </c>
      <c r="S125" s="259">
        <v>34450</v>
      </c>
      <c r="T125" s="259">
        <v>36650</v>
      </c>
      <c r="U125" s="281">
        <v>23340</v>
      </c>
      <c r="V125" s="281">
        <v>26640</v>
      </c>
      <c r="W125" s="281">
        <v>30000</v>
      </c>
      <c r="X125" s="281">
        <v>33300</v>
      </c>
      <c r="Y125" s="281">
        <v>36000</v>
      </c>
      <c r="Z125" s="281">
        <v>38640</v>
      </c>
      <c r="AA125" s="281">
        <v>41340</v>
      </c>
      <c r="AB125" s="281">
        <v>43980</v>
      </c>
      <c r="AC125" s="59">
        <v>31100</v>
      </c>
      <c r="AD125" s="59">
        <v>35550</v>
      </c>
      <c r="AE125" s="59">
        <v>40000</v>
      </c>
      <c r="AF125" s="59">
        <v>44400</v>
      </c>
      <c r="AG125" s="59">
        <v>48000</v>
      </c>
      <c r="AH125" s="59">
        <v>51550</v>
      </c>
      <c r="AI125" s="59">
        <v>55100</v>
      </c>
      <c r="AJ125" s="59">
        <v>58650</v>
      </c>
      <c r="AK125" s="95">
        <v>503</v>
      </c>
      <c r="AL125" s="95">
        <v>539</v>
      </c>
      <c r="AM125" s="95">
        <v>647</v>
      </c>
      <c r="AN125" s="95">
        <v>747</v>
      </c>
      <c r="AO125" s="95">
        <v>833</v>
      </c>
      <c r="AP125" s="95">
        <v>920</v>
      </c>
      <c r="AQ125" s="95">
        <v>519</v>
      </c>
      <c r="AR125" s="95">
        <v>583</v>
      </c>
      <c r="AS125" s="95">
        <v>697</v>
      </c>
      <c r="AT125" s="95">
        <v>864</v>
      </c>
      <c r="AU125" s="95">
        <v>896</v>
      </c>
      <c r="AV125" s="95">
        <v>1030</v>
      </c>
      <c r="AW125" s="168">
        <v>503</v>
      </c>
      <c r="AX125" s="168">
        <v>539</v>
      </c>
      <c r="AY125" s="168">
        <v>647</v>
      </c>
      <c r="AZ125" s="168">
        <v>747</v>
      </c>
      <c r="BA125" s="168">
        <v>833</v>
      </c>
      <c r="BB125" s="168">
        <v>920</v>
      </c>
      <c r="BC125" s="168">
        <v>635</v>
      </c>
      <c r="BD125" s="168">
        <v>682</v>
      </c>
      <c r="BE125" s="168">
        <v>821</v>
      </c>
      <c r="BF125" s="168">
        <v>939</v>
      </c>
      <c r="BG125" s="168">
        <v>1028</v>
      </c>
      <c r="BH125" s="168">
        <v>1116</v>
      </c>
    </row>
    <row r="126" spans="1:60">
      <c r="A126" s="165" t="s">
        <v>181</v>
      </c>
      <c r="B126" s="163" t="s">
        <v>1871</v>
      </c>
      <c r="C126" s="219" t="s">
        <v>181</v>
      </c>
      <c r="D126" s="219"/>
      <c r="E126" s="244">
        <v>11400</v>
      </c>
      <c r="F126" s="244">
        <v>13000</v>
      </c>
      <c r="G126" s="244">
        <v>14650</v>
      </c>
      <c r="H126" s="244">
        <v>16250</v>
      </c>
      <c r="I126" s="244">
        <v>17550</v>
      </c>
      <c r="J126" s="244">
        <v>18850</v>
      </c>
      <c r="K126" s="244">
        <v>20150</v>
      </c>
      <c r="L126" s="244">
        <v>21450</v>
      </c>
      <c r="M126" s="259">
        <v>19000</v>
      </c>
      <c r="N126" s="259">
        <v>21700</v>
      </c>
      <c r="O126" s="259">
        <v>24400</v>
      </c>
      <c r="P126" s="259">
        <v>27100</v>
      </c>
      <c r="Q126" s="259">
        <v>29300</v>
      </c>
      <c r="R126" s="259">
        <v>31450</v>
      </c>
      <c r="S126" s="259">
        <v>33650</v>
      </c>
      <c r="T126" s="259">
        <v>35800</v>
      </c>
      <c r="U126" s="281">
        <v>22800</v>
      </c>
      <c r="V126" s="281">
        <v>26040</v>
      </c>
      <c r="W126" s="281">
        <v>29280</v>
      </c>
      <c r="X126" s="281">
        <v>32520</v>
      </c>
      <c r="Y126" s="281">
        <v>35160</v>
      </c>
      <c r="Z126" s="281">
        <v>37740</v>
      </c>
      <c r="AA126" s="281">
        <v>40380</v>
      </c>
      <c r="AB126" s="281">
        <v>42960</v>
      </c>
      <c r="AC126" s="59">
        <v>30350</v>
      </c>
      <c r="AD126" s="59">
        <v>34700</v>
      </c>
      <c r="AE126" s="59">
        <v>39050</v>
      </c>
      <c r="AF126" s="59">
        <v>43350</v>
      </c>
      <c r="AG126" s="59">
        <v>46850</v>
      </c>
      <c r="AH126" s="59">
        <v>50300</v>
      </c>
      <c r="AI126" s="59">
        <v>53800</v>
      </c>
      <c r="AJ126" s="59">
        <v>57250</v>
      </c>
      <c r="AK126" s="95">
        <v>432</v>
      </c>
      <c r="AL126" s="95">
        <v>463</v>
      </c>
      <c r="AM126" s="95">
        <v>555</v>
      </c>
      <c r="AN126" s="95">
        <v>641</v>
      </c>
      <c r="AO126" s="95">
        <v>715</v>
      </c>
      <c r="AP126" s="95">
        <v>789</v>
      </c>
      <c r="AQ126" s="95">
        <v>494</v>
      </c>
      <c r="AR126" s="95">
        <v>531</v>
      </c>
      <c r="AS126" s="95">
        <v>595</v>
      </c>
      <c r="AT126" s="95">
        <v>800</v>
      </c>
      <c r="AU126" s="95">
        <v>873</v>
      </c>
      <c r="AV126" s="95">
        <v>944</v>
      </c>
      <c r="AW126" s="168">
        <v>432</v>
      </c>
      <c r="AX126" s="168">
        <v>463</v>
      </c>
      <c r="AY126" s="168">
        <v>555</v>
      </c>
      <c r="AZ126" s="168">
        <v>641</v>
      </c>
      <c r="BA126" s="168">
        <v>715</v>
      </c>
      <c r="BB126" s="168">
        <v>789</v>
      </c>
      <c r="BC126" s="168">
        <v>541</v>
      </c>
      <c r="BD126" s="168">
        <v>581</v>
      </c>
      <c r="BE126" s="168">
        <v>699</v>
      </c>
      <c r="BF126" s="168">
        <v>800</v>
      </c>
      <c r="BG126" s="168">
        <v>873</v>
      </c>
      <c r="BH126" s="168">
        <v>944</v>
      </c>
    </row>
    <row r="127" spans="1:60">
      <c r="A127" s="165" t="s">
        <v>182</v>
      </c>
      <c r="B127" s="163" t="s">
        <v>1873</v>
      </c>
      <c r="C127" s="219" t="s">
        <v>182</v>
      </c>
      <c r="D127" s="219"/>
      <c r="E127" s="244">
        <v>11400</v>
      </c>
      <c r="F127" s="244">
        <v>13000</v>
      </c>
      <c r="G127" s="244">
        <v>14650</v>
      </c>
      <c r="H127" s="244">
        <v>16250</v>
      </c>
      <c r="I127" s="244">
        <v>17550</v>
      </c>
      <c r="J127" s="244">
        <v>18850</v>
      </c>
      <c r="K127" s="244">
        <v>20150</v>
      </c>
      <c r="L127" s="244">
        <v>21450</v>
      </c>
      <c r="M127" s="259">
        <v>19000</v>
      </c>
      <c r="N127" s="259">
        <v>21700</v>
      </c>
      <c r="O127" s="259">
        <v>24400</v>
      </c>
      <c r="P127" s="259">
        <v>27100</v>
      </c>
      <c r="Q127" s="259">
        <v>29300</v>
      </c>
      <c r="R127" s="259">
        <v>31450</v>
      </c>
      <c r="S127" s="259">
        <v>33650</v>
      </c>
      <c r="T127" s="259">
        <v>35800</v>
      </c>
      <c r="U127" s="281">
        <v>22800</v>
      </c>
      <c r="V127" s="281">
        <v>26040</v>
      </c>
      <c r="W127" s="281">
        <v>29280</v>
      </c>
      <c r="X127" s="281">
        <v>32520</v>
      </c>
      <c r="Y127" s="281">
        <v>35160</v>
      </c>
      <c r="Z127" s="281">
        <v>37740</v>
      </c>
      <c r="AA127" s="281">
        <v>40380</v>
      </c>
      <c r="AB127" s="281">
        <v>42960</v>
      </c>
      <c r="AC127" s="59">
        <v>30350</v>
      </c>
      <c r="AD127" s="59">
        <v>34700</v>
      </c>
      <c r="AE127" s="59">
        <v>39050</v>
      </c>
      <c r="AF127" s="59">
        <v>43350</v>
      </c>
      <c r="AG127" s="59">
        <v>46850</v>
      </c>
      <c r="AH127" s="59">
        <v>50300</v>
      </c>
      <c r="AI127" s="59">
        <v>53800</v>
      </c>
      <c r="AJ127" s="59">
        <v>57250</v>
      </c>
      <c r="AK127" s="95">
        <v>432</v>
      </c>
      <c r="AL127" s="95">
        <v>463</v>
      </c>
      <c r="AM127" s="95">
        <v>555</v>
      </c>
      <c r="AN127" s="95">
        <v>641</v>
      </c>
      <c r="AO127" s="95">
        <v>715</v>
      </c>
      <c r="AP127" s="95">
        <v>789</v>
      </c>
      <c r="AQ127" s="95">
        <v>448</v>
      </c>
      <c r="AR127" s="95">
        <v>581</v>
      </c>
      <c r="AS127" s="95">
        <v>669</v>
      </c>
      <c r="AT127" s="95">
        <v>800</v>
      </c>
      <c r="AU127" s="95">
        <v>873</v>
      </c>
      <c r="AV127" s="95">
        <v>944</v>
      </c>
      <c r="AW127" s="168">
        <v>432</v>
      </c>
      <c r="AX127" s="168">
        <v>463</v>
      </c>
      <c r="AY127" s="168">
        <v>555</v>
      </c>
      <c r="AZ127" s="168">
        <v>641</v>
      </c>
      <c r="BA127" s="168">
        <v>715</v>
      </c>
      <c r="BB127" s="168">
        <v>789</v>
      </c>
      <c r="BC127" s="168">
        <v>541</v>
      </c>
      <c r="BD127" s="168">
        <v>581</v>
      </c>
      <c r="BE127" s="168">
        <v>699</v>
      </c>
      <c r="BF127" s="168">
        <v>800</v>
      </c>
      <c r="BG127" s="168">
        <v>873</v>
      </c>
      <c r="BH127" s="168">
        <v>944</v>
      </c>
    </row>
    <row r="128" spans="1:60">
      <c r="A128" s="165" t="s">
        <v>46</v>
      </c>
      <c r="B128" s="163" t="s">
        <v>648</v>
      </c>
      <c r="C128" s="220" t="s">
        <v>46</v>
      </c>
      <c r="D128" s="220"/>
      <c r="E128" s="244">
        <v>15000</v>
      </c>
      <c r="F128" s="244">
        <v>17150</v>
      </c>
      <c r="G128" s="244">
        <v>19300</v>
      </c>
      <c r="H128" s="244">
        <v>21400</v>
      </c>
      <c r="I128" s="244">
        <v>23150</v>
      </c>
      <c r="J128" s="244">
        <v>24850</v>
      </c>
      <c r="K128" s="244">
        <v>26550</v>
      </c>
      <c r="L128" s="244">
        <v>28250</v>
      </c>
      <c r="M128" s="259">
        <v>25000</v>
      </c>
      <c r="N128" s="259">
        <v>28600</v>
      </c>
      <c r="O128" s="259">
        <v>32150</v>
      </c>
      <c r="P128" s="259">
        <v>35700</v>
      </c>
      <c r="Q128" s="259">
        <v>38600</v>
      </c>
      <c r="R128" s="259">
        <v>41450</v>
      </c>
      <c r="S128" s="259">
        <v>44300</v>
      </c>
      <c r="T128" s="259">
        <v>47150</v>
      </c>
      <c r="U128" s="281">
        <v>30000</v>
      </c>
      <c r="V128" s="281">
        <v>34320</v>
      </c>
      <c r="W128" s="281">
        <v>38580</v>
      </c>
      <c r="X128" s="281">
        <v>42840</v>
      </c>
      <c r="Y128" s="281">
        <v>46320</v>
      </c>
      <c r="Z128" s="281">
        <v>49740</v>
      </c>
      <c r="AA128" s="281">
        <v>53160</v>
      </c>
      <c r="AB128" s="281">
        <v>56580</v>
      </c>
      <c r="AC128" s="59">
        <v>40000</v>
      </c>
      <c r="AD128" s="59">
        <v>45700</v>
      </c>
      <c r="AE128" s="59">
        <v>51400</v>
      </c>
      <c r="AF128" s="59">
        <v>57100</v>
      </c>
      <c r="AG128" s="59">
        <v>61700</v>
      </c>
      <c r="AH128" s="59">
        <v>66250</v>
      </c>
      <c r="AI128" s="59">
        <v>70850</v>
      </c>
      <c r="AJ128" s="59">
        <v>75400</v>
      </c>
      <c r="AK128" s="95">
        <v>606</v>
      </c>
      <c r="AL128" s="95">
        <v>649</v>
      </c>
      <c r="AM128" s="95">
        <v>778</v>
      </c>
      <c r="AN128" s="95">
        <v>900</v>
      </c>
      <c r="AO128" s="95">
        <v>1003</v>
      </c>
      <c r="AP128" s="95">
        <v>1108</v>
      </c>
      <c r="AQ128" s="95">
        <v>673</v>
      </c>
      <c r="AR128" s="95">
        <v>716</v>
      </c>
      <c r="AS128" s="95">
        <v>871</v>
      </c>
      <c r="AT128" s="95">
        <v>1136</v>
      </c>
      <c r="AU128" s="95">
        <v>1248</v>
      </c>
      <c r="AV128" s="95">
        <v>1358</v>
      </c>
      <c r="AW128" s="168">
        <v>606</v>
      </c>
      <c r="AX128" s="168">
        <v>649</v>
      </c>
      <c r="AY128" s="168">
        <v>778</v>
      </c>
      <c r="AZ128" s="168">
        <v>900</v>
      </c>
      <c r="BA128" s="168">
        <v>1003</v>
      </c>
      <c r="BB128" s="168">
        <v>1108</v>
      </c>
      <c r="BC128" s="168">
        <v>768</v>
      </c>
      <c r="BD128" s="168">
        <v>824</v>
      </c>
      <c r="BE128" s="168">
        <v>991</v>
      </c>
      <c r="BF128" s="168">
        <v>1136</v>
      </c>
      <c r="BG128" s="168">
        <v>1248</v>
      </c>
      <c r="BH128" s="168">
        <v>1358</v>
      </c>
    </row>
    <row r="129" spans="1:60">
      <c r="A129" s="165" t="s">
        <v>18</v>
      </c>
      <c r="B129" s="163" t="s">
        <v>650</v>
      </c>
      <c r="C129" s="220" t="s">
        <v>18</v>
      </c>
      <c r="D129" s="220"/>
      <c r="E129" s="244">
        <v>11800</v>
      </c>
      <c r="F129" s="244">
        <v>13500</v>
      </c>
      <c r="G129" s="244">
        <v>15200</v>
      </c>
      <c r="H129" s="244">
        <v>16850</v>
      </c>
      <c r="I129" s="244">
        <v>18200</v>
      </c>
      <c r="J129" s="244">
        <v>19550</v>
      </c>
      <c r="K129" s="244">
        <v>20900</v>
      </c>
      <c r="L129" s="244">
        <v>22250</v>
      </c>
      <c r="M129" s="259">
        <v>19650</v>
      </c>
      <c r="N129" s="259">
        <v>22450</v>
      </c>
      <c r="O129" s="259">
        <v>25250</v>
      </c>
      <c r="P129" s="259">
        <v>28050</v>
      </c>
      <c r="Q129" s="259">
        <v>30300</v>
      </c>
      <c r="R129" s="259">
        <v>32550</v>
      </c>
      <c r="S129" s="259">
        <v>34800</v>
      </c>
      <c r="T129" s="259">
        <v>37050</v>
      </c>
      <c r="U129" s="281">
        <v>23580</v>
      </c>
      <c r="V129" s="281">
        <v>26940</v>
      </c>
      <c r="W129" s="281">
        <v>30300</v>
      </c>
      <c r="X129" s="281">
        <v>33660</v>
      </c>
      <c r="Y129" s="281">
        <v>36360</v>
      </c>
      <c r="Z129" s="281">
        <v>39060</v>
      </c>
      <c r="AA129" s="281">
        <v>41760</v>
      </c>
      <c r="AB129" s="281">
        <v>44460</v>
      </c>
      <c r="AC129" s="59">
        <v>31450</v>
      </c>
      <c r="AD129" s="59">
        <v>35950</v>
      </c>
      <c r="AE129" s="59">
        <v>40450</v>
      </c>
      <c r="AF129" s="59">
        <v>44900</v>
      </c>
      <c r="AG129" s="59">
        <v>48500</v>
      </c>
      <c r="AH129" s="59">
        <v>52100</v>
      </c>
      <c r="AI129" s="59">
        <v>55700</v>
      </c>
      <c r="AJ129" s="59">
        <v>59300</v>
      </c>
      <c r="AK129" s="95">
        <v>463</v>
      </c>
      <c r="AL129" s="95">
        <v>496</v>
      </c>
      <c r="AM129" s="95">
        <v>596</v>
      </c>
      <c r="AN129" s="95">
        <v>688</v>
      </c>
      <c r="AO129" s="95">
        <v>767</v>
      </c>
      <c r="AP129" s="95">
        <v>846</v>
      </c>
      <c r="AQ129" s="95">
        <v>541</v>
      </c>
      <c r="AR129" s="95">
        <v>569</v>
      </c>
      <c r="AS129" s="95">
        <v>718</v>
      </c>
      <c r="AT129" s="95">
        <v>861</v>
      </c>
      <c r="AU129" s="95">
        <v>941</v>
      </c>
      <c r="AV129" s="95">
        <v>1020</v>
      </c>
      <c r="AW129" s="168">
        <v>463</v>
      </c>
      <c r="AX129" s="168">
        <v>496</v>
      </c>
      <c r="AY129" s="168">
        <v>596</v>
      </c>
      <c r="AZ129" s="168">
        <v>688</v>
      </c>
      <c r="BA129" s="168">
        <v>767</v>
      </c>
      <c r="BB129" s="168">
        <v>846</v>
      </c>
      <c r="BC129" s="168">
        <v>583</v>
      </c>
      <c r="BD129" s="168">
        <v>626</v>
      </c>
      <c r="BE129" s="168">
        <v>753</v>
      </c>
      <c r="BF129" s="168">
        <v>861</v>
      </c>
      <c r="BG129" s="168">
        <v>941</v>
      </c>
      <c r="BH129" s="168">
        <v>1020</v>
      </c>
    </row>
    <row r="130" spans="1:60">
      <c r="A130" s="165" t="s">
        <v>183</v>
      </c>
      <c r="B130" s="163" t="s">
        <v>1875</v>
      </c>
      <c r="C130" s="219" t="s">
        <v>183</v>
      </c>
      <c r="D130" s="219"/>
      <c r="E130" s="244">
        <v>12400</v>
      </c>
      <c r="F130" s="244">
        <v>14150</v>
      </c>
      <c r="G130" s="244">
        <v>15900</v>
      </c>
      <c r="H130" s="244">
        <v>17650</v>
      </c>
      <c r="I130" s="244">
        <v>19100</v>
      </c>
      <c r="J130" s="244">
        <v>20500</v>
      </c>
      <c r="K130" s="244">
        <v>21900</v>
      </c>
      <c r="L130" s="244">
        <v>23300</v>
      </c>
      <c r="M130" s="259">
        <v>20600</v>
      </c>
      <c r="N130" s="259">
        <v>23550</v>
      </c>
      <c r="O130" s="259">
        <v>26500</v>
      </c>
      <c r="P130" s="259">
        <v>29400</v>
      </c>
      <c r="Q130" s="259">
        <v>31800</v>
      </c>
      <c r="R130" s="259">
        <v>34150</v>
      </c>
      <c r="S130" s="259">
        <v>36500</v>
      </c>
      <c r="T130" s="259">
        <v>38850</v>
      </c>
      <c r="U130" s="281">
        <v>24720</v>
      </c>
      <c r="V130" s="281">
        <v>28260</v>
      </c>
      <c r="W130" s="281">
        <v>31800</v>
      </c>
      <c r="X130" s="281">
        <v>35280</v>
      </c>
      <c r="Y130" s="281">
        <v>38160</v>
      </c>
      <c r="Z130" s="281">
        <v>40980</v>
      </c>
      <c r="AA130" s="281">
        <v>43800</v>
      </c>
      <c r="AB130" s="281">
        <v>46620</v>
      </c>
      <c r="AC130" s="59">
        <v>32900</v>
      </c>
      <c r="AD130" s="59">
        <v>37600</v>
      </c>
      <c r="AE130" s="59">
        <v>42300</v>
      </c>
      <c r="AF130" s="59">
        <v>47000</v>
      </c>
      <c r="AG130" s="59">
        <v>50800</v>
      </c>
      <c r="AH130" s="59">
        <v>54550</v>
      </c>
      <c r="AI130" s="59">
        <v>58300</v>
      </c>
      <c r="AJ130" s="59">
        <v>62050</v>
      </c>
      <c r="AK130" s="95">
        <v>441</v>
      </c>
      <c r="AL130" s="95">
        <v>455</v>
      </c>
      <c r="AM130" s="95">
        <v>576</v>
      </c>
      <c r="AN130" s="95">
        <v>665</v>
      </c>
      <c r="AO130" s="95">
        <v>742</v>
      </c>
      <c r="AP130" s="95">
        <v>819</v>
      </c>
      <c r="AQ130" s="95">
        <v>441</v>
      </c>
      <c r="AR130" s="95">
        <v>455</v>
      </c>
      <c r="AS130" s="95">
        <v>595</v>
      </c>
      <c r="AT130" s="95">
        <v>779</v>
      </c>
      <c r="AU130" s="95">
        <v>843</v>
      </c>
      <c r="AV130" s="95">
        <v>951</v>
      </c>
      <c r="AW130" s="168">
        <v>448</v>
      </c>
      <c r="AX130" s="168">
        <v>480</v>
      </c>
      <c r="AY130" s="168">
        <v>576</v>
      </c>
      <c r="AZ130" s="168">
        <v>665</v>
      </c>
      <c r="BA130" s="168">
        <v>742</v>
      </c>
      <c r="BB130" s="168">
        <v>819</v>
      </c>
      <c r="BC130" s="168">
        <v>563</v>
      </c>
      <c r="BD130" s="168">
        <v>604</v>
      </c>
      <c r="BE130" s="168">
        <v>727</v>
      </c>
      <c r="BF130" s="168">
        <v>831</v>
      </c>
      <c r="BG130" s="168">
        <v>908</v>
      </c>
      <c r="BH130" s="168">
        <v>982</v>
      </c>
    </row>
    <row r="131" spans="1:60">
      <c r="A131" s="165" t="s">
        <v>47</v>
      </c>
      <c r="B131" s="163" t="s">
        <v>655</v>
      </c>
      <c r="C131" s="220" t="s">
        <v>47</v>
      </c>
      <c r="D131" s="220"/>
      <c r="E131" s="244">
        <v>15400</v>
      </c>
      <c r="F131" s="244">
        <v>17600</v>
      </c>
      <c r="G131" s="244">
        <v>19800</v>
      </c>
      <c r="H131" s="244">
        <v>22000</v>
      </c>
      <c r="I131" s="244">
        <v>23800</v>
      </c>
      <c r="J131" s="244">
        <v>25550</v>
      </c>
      <c r="K131" s="244">
        <v>27300</v>
      </c>
      <c r="L131" s="244">
        <v>29050</v>
      </c>
      <c r="M131" s="259">
        <v>25700</v>
      </c>
      <c r="N131" s="259">
        <v>29400</v>
      </c>
      <c r="O131" s="259">
        <v>33050</v>
      </c>
      <c r="P131" s="259">
        <v>36700</v>
      </c>
      <c r="Q131" s="259">
        <v>39650</v>
      </c>
      <c r="R131" s="259">
        <v>42600</v>
      </c>
      <c r="S131" s="259">
        <v>45550</v>
      </c>
      <c r="T131" s="259">
        <v>48450</v>
      </c>
      <c r="U131" s="281">
        <v>30840</v>
      </c>
      <c r="V131" s="281">
        <v>35280</v>
      </c>
      <c r="W131" s="281">
        <v>39660</v>
      </c>
      <c r="X131" s="281">
        <v>44040</v>
      </c>
      <c r="Y131" s="281">
        <v>47580</v>
      </c>
      <c r="Z131" s="281">
        <v>51120</v>
      </c>
      <c r="AA131" s="281">
        <v>54660</v>
      </c>
      <c r="AB131" s="281">
        <v>58140</v>
      </c>
      <c r="AC131" s="59">
        <v>41100</v>
      </c>
      <c r="AD131" s="59">
        <v>47000</v>
      </c>
      <c r="AE131" s="59">
        <v>52850</v>
      </c>
      <c r="AF131" s="59">
        <v>58700</v>
      </c>
      <c r="AG131" s="59">
        <v>63400</v>
      </c>
      <c r="AH131" s="59">
        <v>68100</v>
      </c>
      <c r="AI131" s="59">
        <v>72800</v>
      </c>
      <c r="AJ131" s="59">
        <v>77500</v>
      </c>
      <c r="AK131" s="95">
        <v>613</v>
      </c>
      <c r="AL131" s="95">
        <v>657</v>
      </c>
      <c r="AM131" s="95">
        <v>788</v>
      </c>
      <c r="AN131" s="95">
        <v>911</v>
      </c>
      <c r="AO131" s="95">
        <v>1017</v>
      </c>
      <c r="AP131" s="95">
        <v>1122</v>
      </c>
      <c r="AQ131" s="95">
        <v>671</v>
      </c>
      <c r="AR131" s="95">
        <v>744</v>
      </c>
      <c r="AS131" s="95">
        <v>905</v>
      </c>
      <c r="AT131" s="95">
        <v>1134</v>
      </c>
      <c r="AU131" s="95">
        <v>1264</v>
      </c>
      <c r="AV131" s="95">
        <v>1376</v>
      </c>
      <c r="AW131" s="168">
        <v>613</v>
      </c>
      <c r="AX131" s="168">
        <v>657</v>
      </c>
      <c r="AY131" s="168">
        <v>788</v>
      </c>
      <c r="AZ131" s="168">
        <v>911</v>
      </c>
      <c r="BA131" s="168">
        <v>1017</v>
      </c>
      <c r="BB131" s="168">
        <v>1122</v>
      </c>
      <c r="BC131" s="168">
        <v>778</v>
      </c>
      <c r="BD131" s="168">
        <v>834</v>
      </c>
      <c r="BE131" s="168">
        <v>1003</v>
      </c>
      <c r="BF131" s="168">
        <v>1150</v>
      </c>
      <c r="BG131" s="168">
        <v>1264</v>
      </c>
      <c r="BH131" s="168">
        <v>1376</v>
      </c>
    </row>
    <row r="132" spans="1:60">
      <c r="A132" s="165" t="s">
        <v>184</v>
      </c>
      <c r="B132" s="163" t="s">
        <v>658</v>
      </c>
      <c r="C132" s="220" t="s">
        <v>184</v>
      </c>
      <c r="D132" s="220"/>
      <c r="E132" s="244">
        <v>19250</v>
      </c>
      <c r="F132" s="244">
        <v>22000</v>
      </c>
      <c r="G132" s="244">
        <v>24750</v>
      </c>
      <c r="H132" s="244">
        <v>27450</v>
      </c>
      <c r="I132" s="244">
        <v>29650</v>
      </c>
      <c r="J132" s="244">
        <v>31850</v>
      </c>
      <c r="K132" s="244">
        <v>34050</v>
      </c>
      <c r="L132" s="244">
        <v>36250</v>
      </c>
      <c r="M132" s="259">
        <v>32050</v>
      </c>
      <c r="N132" s="259">
        <v>36600</v>
      </c>
      <c r="O132" s="259">
        <v>41200</v>
      </c>
      <c r="P132" s="259">
        <v>45750</v>
      </c>
      <c r="Q132" s="259">
        <v>49450</v>
      </c>
      <c r="R132" s="259">
        <v>53100</v>
      </c>
      <c r="S132" s="259">
        <v>56750</v>
      </c>
      <c r="T132" s="259">
        <v>60400</v>
      </c>
      <c r="U132" s="281">
        <v>38460</v>
      </c>
      <c r="V132" s="281">
        <v>43920</v>
      </c>
      <c r="W132" s="281">
        <v>49440</v>
      </c>
      <c r="X132" s="281">
        <v>54900</v>
      </c>
      <c r="Y132" s="281">
        <v>59340</v>
      </c>
      <c r="Z132" s="281">
        <v>63720</v>
      </c>
      <c r="AA132" s="281">
        <v>68100</v>
      </c>
      <c r="AB132" s="281">
        <v>72480</v>
      </c>
      <c r="AC132" s="59">
        <v>47600</v>
      </c>
      <c r="AD132" s="59">
        <v>54400</v>
      </c>
      <c r="AE132" s="59">
        <v>61200</v>
      </c>
      <c r="AF132" s="59">
        <v>68000</v>
      </c>
      <c r="AG132" s="59">
        <v>73450</v>
      </c>
      <c r="AH132" s="59">
        <v>78900</v>
      </c>
      <c r="AI132" s="59">
        <v>84350</v>
      </c>
      <c r="AJ132" s="59">
        <v>89800</v>
      </c>
      <c r="AK132" s="95">
        <v>723</v>
      </c>
      <c r="AL132" s="95">
        <v>750</v>
      </c>
      <c r="AM132" s="95">
        <v>902</v>
      </c>
      <c r="AN132" s="95">
        <v>1074</v>
      </c>
      <c r="AO132" s="95">
        <v>1198</v>
      </c>
      <c r="AP132" s="95">
        <v>1322</v>
      </c>
      <c r="AQ132" s="95">
        <v>749</v>
      </c>
      <c r="AR132" s="95">
        <v>750</v>
      </c>
      <c r="AS132" s="95">
        <v>902</v>
      </c>
      <c r="AT132" s="95">
        <v>1296</v>
      </c>
      <c r="AU132" s="95">
        <v>1426</v>
      </c>
      <c r="AV132" s="95">
        <v>1608</v>
      </c>
      <c r="AW132" s="168">
        <v>723</v>
      </c>
      <c r="AX132" s="168">
        <v>775</v>
      </c>
      <c r="AY132" s="168">
        <v>930</v>
      </c>
      <c r="AZ132" s="168">
        <v>1074</v>
      </c>
      <c r="BA132" s="168">
        <v>1198</v>
      </c>
      <c r="BB132" s="168">
        <v>1322</v>
      </c>
      <c r="BC132" s="168">
        <v>920</v>
      </c>
      <c r="BD132" s="168">
        <v>988</v>
      </c>
      <c r="BE132" s="168">
        <v>1187</v>
      </c>
      <c r="BF132" s="168">
        <v>1362</v>
      </c>
      <c r="BG132" s="168">
        <v>1500</v>
      </c>
      <c r="BH132" s="168">
        <v>1637</v>
      </c>
    </row>
    <row r="133" spans="1:60">
      <c r="A133" s="165" t="s">
        <v>185</v>
      </c>
      <c r="B133" s="163" t="s">
        <v>1877</v>
      </c>
      <c r="C133" s="219" t="s">
        <v>185</v>
      </c>
      <c r="D133" s="219"/>
      <c r="E133" s="244">
        <v>12050</v>
      </c>
      <c r="F133" s="244">
        <v>13750</v>
      </c>
      <c r="G133" s="244">
        <v>15450</v>
      </c>
      <c r="H133" s="244">
        <v>17150</v>
      </c>
      <c r="I133" s="244">
        <v>18550</v>
      </c>
      <c r="J133" s="244">
        <v>19900</v>
      </c>
      <c r="K133" s="244">
        <v>21300</v>
      </c>
      <c r="L133" s="244">
        <v>22650</v>
      </c>
      <c r="M133" s="259">
        <v>20050</v>
      </c>
      <c r="N133" s="259">
        <v>22900</v>
      </c>
      <c r="O133" s="259">
        <v>25750</v>
      </c>
      <c r="P133" s="259">
        <v>28600</v>
      </c>
      <c r="Q133" s="259">
        <v>30900</v>
      </c>
      <c r="R133" s="259">
        <v>33200</v>
      </c>
      <c r="S133" s="259">
        <v>35500</v>
      </c>
      <c r="T133" s="259">
        <v>37800</v>
      </c>
      <c r="U133" s="281">
        <v>24060</v>
      </c>
      <c r="V133" s="281">
        <v>27480</v>
      </c>
      <c r="W133" s="281">
        <v>30900</v>
      </c>
      <c r="X133" s="281">
        <v>34320</v>
      </c>
      <c r="Y133" s="281">
        <v>37080</v>
      </c>
      <c r="Z133" s="281">
        <v>39840</v>
      </c>
      <c r="AA133" s="281">
        <v>42600</v>
      </c>
      <c r="AB133" s="281">
        <v>45360</v>
      </c>
      <c r="AC133" s="59">
        <v>32050</v>
      </c>
      <c r="AD133" s="59">
        <v>36600</v>
      </c>
      <c r="AE133" s="59">
        <v>41200</v>
      </c>
      <c r="AF133" s="59">
        <v>45750</v>
      </c>
      <c r="AG133" s="59">
        <v>49450</v>
      </c>
      <c r="AH133" s="59">
        <v>53100</v>
      </c>
      <c r="AI133" s="59">
        <v>56750</v>
      </c>
      <c r="AJ133" s="59">
        <v>60400</v>
      </c>
      <c r="AK133" s="95">
        <v>432</v>
      </c>
      <c r="AL133" s="95">
        <v>463</v>
      </c>
      <c r="AM133" s="95">
        <v>555</v>
      </c>
      <c r="AN133" s="95">
        <v>641</v>
      </c>
      <c r="AO133" s="95">
        <v>715</v>
      </c>
      <c r="AP133" s="95">
        <v>789</v>
      </c>
      <c r="AQ133" s="95">
        <v>541</v>
      </c>
      <c r="AR133" s="95">
        <v>581</v>
      </c>
      <c r="AS133" s="95">
        <v>699</v>
      </c>
      <c r="AT133" s="95">
        <v>800</v>
      </c>
      <c r="AU133" s="95">
        <v>873</v>
      </c>
      <c r="AV133" s="95">
        <v>944</v>
      </c>
      <c r="AW133" s="168">
        <v>432</v>
      </c>
      <c r="AX133" s="168">
        <v>463</v>
      </c>
      <c r="AY133" s="168">
        <v>555</v>
      </c>
      <c r="AZ133" s="168">
        <v>641</v>
      </c>
      <c r="BA133" s="168">
        <v>715</v>
      </c>
      <c r="BB133" s="168">
        <v>789</v>
      </c>
      <c r="BC133" s="168">
        <v>541</v>
      </c>
      <c r="BD133" s="168">
        <v>581</v>
      </c>
      <c r="BE133" s="168">
        <v>699</v>
      </c>
      <c r="BF133" s="168">
        <v>800</v>
      </c>
      <c r="BG133" s="168">
        <v>873</v>
      </c>
      <c r="BH133" s="168">
        <v>944</v>
      </c>
    </row>
    <row r="134" spans="1:60">
      <c r="A134" s="165" t="s">
        <v>186</v>
      </c>
      <c r="B134" s="163" t="s">
        <v>1879</v>
      </c>
      <c r="C134" s="219" t="s">
        <v>186</v>
      </c>
      <c r="D134" s="219"/>
      <c r="E134" s="244">
        <v>12450</v>
      </c>
      <c r="F134" s="244">
        <v>14200</v>
      </c>
      <c r="G134" s="244">
        <v>16000</v>
      </c>
      <c r="H134" s="244">
        <v>17750</v>
      </c>
      <c r="I134" s="244">
        <v>19200</v>
      </c>
      <c r="J134" s="244">
        <v>20600</v>
      </c>
      <c r="K134" s="244">
        <v>22050</v>
      </c>
      <c r="L134" s="244">
        <v>23450</v>
      </c>
      <c r="M134" s="259">
        <v>20750</v>
      </c>
      <c r="N134" s="259">
        <v>23700</v>
      </c>
      <c r="O134" s="259">
        <v>26650</v>
      </c>
      <c r="P134" s="259">
        <v>29600</v>
      </c>
      <c r="Q134" s="259">
        <v>32000</v>
      </c>
      <c r="R134" s="259">
        <v>34350</v>
      </c>
      <c r="S134" s="259">
        <v>36750</v>
      </c>
      <c r="T134" s="259">
        <v>39100</v>
      </c>
      <c r="U134" s="281">
        <v>24900</v>
      </c>
      <c r="V134" s="281">
        <v>28440</v>
      </c>
      <c r="W134" s="281">
        <v>31980</v>
      </c>
      <c r="X134" s="281">
        <v>35520</v>
      </c>
      <c r="Y134" s="281">
        <v>38400</v>
      </c>
      <c r="Z134" s="281">
        <v>41220</v>
      </c>
      <c r="AA134" s="281">
        <v>44100</v>
      </c>
      <c r="AB134" s="281">
        <v>46920</v>
      </c>
      <c r="AC134" s="59">
        <v>33150</v>
      </c>
      <c r="AD134" s="59">
        <v>37900</v>
      </c>
      <c r="AE134" s="59">
        <v>42650</v>
      </c>
      <c r="AF134" s="59">
        <v>47350</v>
      </c>
      <c r="AG134" s="59">
        <v>51150</v>
      </c>
      <c r="AH134" s="59">
        <v>54950</v>
      </c>
      <c r="AI134" s="59">
        <v>58750</v>
      </c>
      <c r="AJ134" s="59">
        <v>62550</v>
      </c>
      <c r="AK134" s="95">
        <v>432</v>
      </c>
      <c r="AL134" s="95">
        <v>463</v>
      </c>
      <c r="AM134" s="95">
        <v>555</v>
      </c>
      <c r="AN134" s="95">
        <v>641</v>
      </c>
      <c r="AO134" s="95">
        <v>715</v>
      </c>
      <c r="AP134" s="95">
        <v>789</v>
      </c>
      <c r="AQ134" s="95">
        <v>541</v>
      </c>
      <c r="AR134" s="95">
        <v>581</v>
      </c>
      <c r="AS134" s="95">
        <v>699</v>
      </c>
      <c r="AT134" s="95">
        <v>800</v>
      </c>
      <c r="AU134" s="95">
        <v>873</v>
      </c>
      <c r="AV134" s="95">
        <v>944</v>
      </c>
      <c r="AW134" s="168">
        <v>432</v>
      </c>
      <c r="AX134" s="168">
        <v>463</v>
      </c>
      <c r="AY134" s="168">
        <v>555</v>
      </c>
      <c r="AZ134" s="168">
        <v>641</v>
      </c>
      <c r="BA134" s="168">
        <v>715</v>
      </c>
      <c r="BB134" s="168">
        <v>789</v>
      </c>
      <c r="BC134" s="168">
        <v>541</v>
      </c>
      <c r="BD134" s="168">
        <v>581</v>
      </c>
      <c r="BE134" s="168">
        <v>699</v>
      </c>
      <c r="BF134" s="168">
        <v>800</v>
      </c>
      <c r="BG134" s="168">
        <v>873</v>
      </c>
      <c r="BH134" s="168">
        <v>944</v>
      </c>
    </row>
    <row r="135" spans="1:60">
      <c r="A135" s="165" t="s">
        <v>187</v>
      </c>
      <c r="B135" s="163" t="s">
        <v>1881</v>
      </c>
      <c r="C135" s="219" t="s">
        <v>187</v>
      </c>
      <c r="D135" s="219"/>
      <c r="E135" s="244">
        <v>12000</v>
      </c>
      <c r="F135" s="244">
        <v>13700</v>
      </c>
      <c r="G135" s="244">
        <v>15400</v>
      </c>
      <c r="H135" s="244">
        <v>17100</v>
      </c>
      <c r="I135" s="244">
        <v>18500</v>
      </c>
      <c r="J135" s="244">
        <v>19850</v>
      </c>
      <c r="K135" s="244">
        <v>21250</v>
      </c>
      <c r="L135" s="244">
        <v>22600</v>
      </c>
      <c r="M135" s="259">
        <v>19950</v>
      </c>
      <c r="N135" s="259">
        <v>22800</v>
      </c>
      <c r="O135" s="259">
        <v>25650</v>
      </c>
      <c r="P135" s="259">
        <v>28500</v>
      </c>
      <c r="Q135" s="259">
        <v>30800</v>
      </c>
      <c r="R135" s="259">
        <v>33100</v>
      </c>
      <c r="S135" s="259">
        <v>35350</v>
      </c>
      <c r="T135" s="259">
        <v>37650</v>
      </c>
      <c r="U135" s="281">
        <v>23940</v>
      </c>
      <c r="V135" s="281">
        <v>27360</v>
      </c>
      <c r="W135" s="281">
        <v>30780</v>
      </c>
      <c r="X135" s="281">
        <v>34200</v>
      </c>
      <c r="Y135" s="281">
        <v>36960</v>
      </c>
      <c r="Z135" s="281">
        <v>39720</v>
      </c>
      <c r="AA135" s="281">
        <v>42420</v>
      </c>
      <c r="AB135" s="281">
        <v>45180</v>
      </c>
      <c r="AC135" s="59">
        <v>31950</v>
      </c>
      <c r="AD135" s="59">
        <v>36500</v>
      </c>
      <c r="AE135" s="59">
        <v>41050</v>
      </c>
      <c r="AF135" s="59">
        <v>45600</v>
      </c>
      <c r="AG135" s="59">
        <v>49250</v>
      </c>
      <c r="AH135" s="59">
        <v>52900</v>
      </c>
      <c r="AI135" s="59">
        <v>56550</v>
      </c>
      <c r="AJ135" s="59">
        <v>60200</v>
      </c>
      <c r="AK135" s="95">
        <v>472</v>
      </c>
      <c r="AL135" s="95">
        <v>506</v>
      </c>
      <c r="AM135" s="95">
        <v>607</v>
      </c>
      <c r="AN135" s="95">
        <v>702</v>
      </c>
      <c r="AO135" s="95">
        <v>783</v>
      </c>
      <c r="AP135" s="95">
        <v>864</v>
      </c>
      <c r="AQ135" s="95">
        <v>595</v>
      </c>
      <c r="AR135" s="95">
        <v>639</v>
      </c>
      <c r="AS135" s="95">
        <v>768</v>
      </c>
      <c r="AT135" s="95">
        <v>879</v>
      </c>
      <c r="AU135" s="95">
        <v>961</v>
      </c>
      <c r="AV135" s="95">
        <v>1042</v>
      </c>
      <c r="AW135" s="168">
        <v>472</v>
      </c>
      <c r="AX135" s="168">
        <v>506</v>
      </c>
      <c r="AY135" s="168">
        <v>607</v>
      </c>
      <c r="AZ135" s="168">
        <v>702</v>
      </c>
      <c r="BA135" s="168">
        <v>783</v>
      </c>
      <c r="BB135" s="168">
        <v>864</v>
      </c>
      <c r="BC135" s="168">
        <v>595</v>
      </c>
      <c r="BD135" s="168">
        <v>639</v>
      </c>
      <c r="BE135" s="168">
        <v>768</v>
      </c>
      <c r="BF135" s="168">
        <v>879</v>
      </c>
      <c r="BG135" s="168">
        <v>961</v>
      </c>
      <c r="BH135" s="168">
        <v>1042</v>
      </c>
    </row>
    <row r="136" spans="1:60">
      <c r="A136" s="165" t="s">
        <v>188</v>
      </c>
      <c r="B136" s="163" t="s">
        <v>1883</v>
      </c>
      <c r="C136" s="219" t="s">
        <v>188</v>
      </c>
      <c r="D136" s="219"/>
      <c r="E136" s="244">
        <v>11400</v>
      </c>
      <c r="F136" s="244">
        <v>13000</v>
      </c>
      <c r="G136" s="244">
        <v>14650</v>
      </c>
      <c r="H136" s="244">
        <v>16250</v>
      </c>
      <c r="I136" s="244">
        <v>17550</v>
      </c>
      <c r="J136" s="244">
        <v>18850</v>
      </c>
      <c r="K136" s="244">
        <v>20150</v>
      </c>
      <c r="L136" s="244">
        <v>21450</v>
      </c>
      <c r="M136" s="259">
        <v>19000</v>
      </c>
      <c r="N136" s="259">
        <v>21700</v>
      </c>
      <c r="O136" s="259">
        <v>24400</v>
      </c>
      <c r="P136" s="259">
        <v>27100</v>
      </c>
      <c r="Q136" s="259">
        <v>29300</v>
      </c>
      <c r="R136" s="259">
        <v>31450</v>
      </c>
      <c r="S136" s="259">
        <v>33650</v>
      </c>
      <c r="T136" s="259">
        <v>35800</v>
      </c>
      <c r="U136" s="281">
        <v>22800</v>
      </c>
      <c r="V136" s="281">
        <v>26040</v>
      </c>
      <c r="W136" s="281">
        <v>29280</v>
      </c>
      <c r="X136" s="281">
        <v>32520</v>
      </c>
      <c r="Y136" s="281">
        <v>35160</v>
      </c>
      <c r="Z136" s="281">
        <v>37740</v>
      </c>
      <c r="AA136" s="281">
        <v>40380</v>
      </c>
      <c r="AB136" s="281">
        <v>42960</v>
      </c>
      <c r="AC136" s="59">
        <v>30350</v>
      </c>
      <c r="AD136" s="59">
        <v>34700</v>
      </c>
      <c r="AE136" s="59">
        <v>39050</v>
      </c>
      <c r="AF136" s="59">
        <v>43350</v>
      </c>
      <c r="AG136" s="59">
        <v>46850</v>
      </c>
      <c r="AH136" s="59">
        <v>50300</v>
      </c>
      <c r="AI136" s="59">
        <v>53800</v>
      </c>
      <c r="AJ136" s="59">
        <v>57250</v>
      </c>
      <c r="AK136" s="95">
        <v>448</v>
      </c>
      <c r="AL136" s="95">
        <v>480</v>
      </c>
      <c r="AM136" s="95">
        <v>576</v>
      </c>
      <c r="AN136" s="95">
        <v>665</v>
      </c>
      <c r="AO136" s="95">
        <v>742</v>
      </c>
      <c r="AP136" s="95">
        <v>819</v>
      </c>
      <c r="AQ136" s="95">
        <v>532</v>
      </c>
      <c r="AR136" s="95">
        <v>533</v>
      </c>
      <c r="AS136" s="95">
        <v>644</v>
      </c>
      <c r="AT136" s="95">
        <v>831</v>
      </c>
      <c r="AU136" s="95">
        <v>858</v>
      </c>
      <c r="AV136" s="95">
        <v>982</v>
      </c>
      <c r="AW136" s="168">
        <v>448</v>
      </c>
      <c r="AX136" s="168">
        <v>480</v>
      </c>
      <c r="AY136" s="168">
        <v>576</v>
      </c>
      <c r="AZ136" s="168">
        <v>665</v>
      </c>
      <c r="BA136" s="168">
        <v>742</v>
      </c>
      <c r="BB136" s="168">
        <v>819</v>
      </c>
      <c r="BC136" s="168">
        <v>563</v>
      </c>
      <c r="BD136" s="168">
        <v>604</v>
      </c>
      <c r="BE136" s="168">
        <v>727</v>
      </c>
      <c r="BF136" s="168">
        <v>831</v>
      </c>
      <c r="BG136" s="168">
        <v>908</v>
      </c>
      <c r="BH136" s="168">
        <v>982</v>
      </c>
    </row>
    <row r="137" spans="1:60">
      <c r="A137" s="165" t="s">
        <v>189</v>
      </c>
      <c r="B137" s="163" t="s">
        <v>1885</v>
      </c>
      <c r="C137" s="219" t="s">
        <v>189</v>
      </c>
      <c r="D137" s="219"/>
      <c r="E137" s="244">
        <v>14100</v>
      </c>
      <c r="F137" s="244">
        <v>16100</v>
      </c>
      <c r="G137" s="244">
        <v>18100</v>
      </c>
      <c r="H137" s="244">
        <v>20100</v>
      </c>
      <c r="I137" s="244">
        <v>21750</v>
      </c>
      <c r="J137" s="244">
        <v>23350</v>
      </c>
      <c r="K137" s="244">
        <v>24950</v>
      </c>
      <c r="L137" s="244">
        <v>26550</v>
      </c>
      <c r="M137" s="259">
        <v>23450</v>
      </c>
      <c r="N137" s="259">
        <v>26800</v>
      </c>
      <c r="O137" s="259">
        <v>30150</v>
      </c>
      <c r="P137" s="259">
        <v>33500</v>
      </c>
      <c r="Q137" s="259">
        <v>36200</v>
      </c>
      <c r="R137" s="259">
        <v>38900</v>
      </c>
      <c r="S137" s="259">
        <v>41550</v>
      </c>
      <c r="T137" s="259">
        <v>44250</v>
      </c>
      <c r="U137" s="281">
        <v>28140</v>
      </c>
      <c r="V137" s="281">
        <v>32160</v>
      </c>
      <c r="W137" s="281">
        <v>36180</v>
      </c>
      <c r="X137" s="281">
        <v>40200</v>
      </c>
      <c r="Y137" s="281">
        <v>43440</v>
      </c>
      <c r="Z137" s="281">
        <v>46680</v>
      </c>
      <c r="AA137" s="281">
        <v>49860</v>
      </c>
      <c r="AB137" s="281">
        <v>53100</v>
      </c>
      <c r="AC137" s="59">
        <v>37550</v>
      </c>
      <c r="AD137" s="59">
        <v>42900</v>
      </c>
      <c r="AE137" s="59">
        <v>48250</v>
      </c>
      <c r="AF137" s="59">
        <v>53600</v>
      </c>
      <c r="AG137" s="59">
        <v>57900</v>
      </c>
      <c r="AH137" s="59">
        <v>62200</v>
      </c>
      <c r="AI137" s="59">
        <v>66500</v>
      </c>
      <c r="AJ137" s="59">
        <v>70800</v>
      </c>
      <c r="AK137" s="95">
        <v>450</v>
      </c>
      <c r="AL137" s="95">
        <v>482</v>
      </c>
      <c r="AM137" s="95">
        <v>578</v>
      </c>
      <c r="AN137" s="95">
        <v>668</v>
      </c>
      <c r="AO137" s="95">
        <v>746</v>
      </c>
      <c r="AP137" s="95">
        <v>823</v>
      </c>
      <c r="AQ137" s="95">
        <v>489</v>
      </c>
      <c r="AR137" s="95">
        <v>545</v>
      </c>
      <c r="AS137" s="95">
        <v>634</v>
      </c>
      <c r="AT137" s="95">
        <v>825</v>
      </c>
      <c r="AU137" s="95">
        <v>911</v>
      </c>
      <c r="AV137" s="95">
        <v>987</v>
      </c>
      <c r="AW137" s="168">
        <v>450</v>
      </c>
      <c r="AX137" s="168">
        <v>482</v>
      </c>
      <c r="AY137" s="168">
        <v>578</v>
      </c>
      <c r="AZ137" s="168">
        <v>668</v>
      </c>
      <c r="BA137" s="168">
        <v>746</v>
      </c>
      <c r="BB137" s="168">
        <v>823</v>
      </c>
      <c r="BC137" s="168">
        <v>565</v>
      </c>
      <c r="BD137" s="168">
        <v>607</v>
      </c>
      <c r="BE137" s="168">
        <v>731</v>
      </c>
      <c r="BF137" s="168">
        <v>835</v>
      </c>
      <c r="BG137" s="168">
        <v>911</v>
      </c>
      <c r="BH137" s="168">
        <v>987</v>
      </c>
    </row>
    <row r="138" spans="1:60">
      <c r="A138" s="165" t="s">
        <v>190</v>
      </c>
      <c r="B138" s="163" t="s">
        <v>1887</v>
      </c>
      <c r="C138" s="219" t="s">
        <v>190</v>
      </c>
      <c r="D138" s="219"/>
      <c r="E138" s="244">
        <v>11400</v>
      </c>
      <c r="F138" s="244">
        <v>13000</v>
      </c>
      <c r="G138" s="244">
        <v>14650</v>
      </c>
      <c r="H138" s="244">
        <v>16250</v>
      </c>
      <c r="I138" s="244">
        <v>17550</v>
      </c>
      <c r="J138" s="244">
        <v>18850</v>
      </c>
      <c r="K138" s="244">
        <v>20150</v>
      </c>
      <c r="L138" s="244">
        <v>21450</v>
      </c>
      <c r="M138" s="259">
        <v>19000</v>
      </c>
      <c r="N138" s="259">
        <v>21700</v>
      </c>
      <c r="O138" s="259">
        <v>24400</v>
      </c>
      <c r="P138" s="259">
        <v>27100</v>
      </c>
      <c r="Q138" s="259">
        <v>29300</v>
      </c>
      <c r="R138" s="259">
        <v>31450</v>
      </c>
      <c r="S138" s="259">
        <v>33650</v>
      </c>
      <c r="T138" s="259">
        <v>35800</v>
      </c>
      <c r="U138" s="281">
        <v>22800</v>
      </c>
      <c r="V138" s="281">
        <v>26040</v>
      </c>
      <c r="W138" s="281">
        <v>29280</v>
      </c>
      <c r="X138" s="281">
        <v>32520</v>
      </c>
      <c r="Y138" s="281">
        <v>35160</v>
      </c>
      <c r="Z138" s="281">
        <v>37740</v>
      </c>
      <c r="AA138" s="281">
        <v>40380</v>
      </c>
      <c r="AB138" s="281">
        <v>42960</v>
      </c>
      <c r="AC138" s="59">
        <v>30350</v>
      </c>
      <c r="AD138" s="59">
        <v>34700</v>
      </c>
      <c r="AE138" s="59">
        <v>39050</v>
      </c>
      <c r="AF138" s="59">
        <v>43350</v>
      </c>
      <c r="AG138" s="59">
        <v>46850</v>
      </c>
      <c r="AH138" s="59">
        <v>50300</v>
      </c>
      <c r="AI138" s="59">
        <v>53800</v>
      </c>
      <c r="AJ138" s="59">
        <v>57250</v>
      </c>
      <c r="AK138" s="95">
        <v>432</v>
      </c>
      <c r="AL138" s="95">
        <v>463</v>
      </c>
      <c r="AM138" s="95">
        <v>555</v>
      </c>
      <c r="AN138" s="95">
        <v>641</v>
      </c>
      <c r="AO138" s="95">
        <v>715</v>
      </c>
      <c r="AP138" s="95">
        <v>789</v>
      </c>
      <c r="AQ138" s="95">
        <v>488</v>
      </c>
      <c r="AR138" s="95">
        <v>490</v>
      </c>
      <c r="AS138" s="95">
        <v>595</v>
      </c>
      <c r="AT138" s="95">
        <v>795</v>
      </c>
      <c r="AU138" s="95">
        <v>873</v>
      </c>
      <c r="AV138" s="95">
        <v>944</v>
      </c>
      <c r="AW138" s="168">
        <v>432</v>
      </c>
      <c r="AX138" s="168">
        <v>463</v>
      </c>
      <c r="AY138" s="168">
        <v>555</v>
      </c>
      <c r="AZ138" s="168">
        <v>641</v>
      </c>
      <c r="BA138" s="168">
        <v>715</v>
      </c>
      <c r="BB138" s="168">
        <v>789</v>
      </c>
      <c r="BC138" s="168">
        <v>541</v>
      </c>
      <c r="BD138" s="168">
        <v>581</v>
      </c>
      <c r="BE138" s="168">
        <v>699</v>
      </c>
      <c r="BF138" s="168">
        <v>800</v>
      </c>
      <c r="BG138" s="168">
        <v>873</v>
      </c>
      <c r="BH138" s="168">
        <v>944</v>
      </c>
    </row>
    <row r="139" spans="1:60">
      <c r="A139" s="165" t="s">
        <v>192</v>
      </c>
      <c r="B139" s="163" t="s">
        <v>1889</v>
      </c>
      <c r="C139" s="219" t="s">
        <v>192</v>
      </c>
      <c r="D139" s="219"/>
      <c r="E139" s="244">
        <v>11400</v>
      </c>
      <c r="F139" s="244">
        <v>13000</v>
      </c>
      <c r="G139" s="244">
        <v>14650</v>
      </c>
      <c r="H139" s="244">
        <v>16250</v>
      </c>
      <c r="I139" s="244">
        <v>17550</v>
      </c>
      <c r="J139" s="244">
        <v>18850</v>
      </c>
      <c r="K139" s="244">
        <v>20150</v>
      </c>
      <c r="L139" s="244">
        <v>21450</v>
      </c>
      <c r="M139" s="259">
        <v>19000</v>
      </c>
      <c r="N139" s="259">
        <v>21700</v>
      </c>
      <c r="O139" s="259">
        <v>24400</v>
      </c>
      <c r="P139" s="259">
        <v>27100</v>
      </c>
      <c r="Q139" s="259">
        <v>29300</v>
      </c>
      <c r="R139" s="259">
        <v>31450</v>
      </c>
      <c r="S139" s="259">
        <v>33650</v>
      </c>
      <c r="T139" s="259">
        <v>35800</v>
      </c>
      <c r="U139" s="281">
        <v>22800</v>
      </c>
      <c r="V139" s="281">
        <v>26040</v>
      </c>
      <c r="W139" s="281">
        <v>29280</v>
      </c>
      <c r="X139" s="281">
        <v>32520</v>
      </c>
      <c r="Y139" s="281">
        <v>35160</v>
      </c>
      <c r="Z139" s="281">
        <v>37740</v>
      </c>
      <c r="AA139" s="281">
        <v>40380</v>
      </c>
      <c r="AB139" s="281">
        <v>42960</v>
      </c>
      <c r="AC139" s="59">
        <v>30350</v>
      </c>
      <c r="AD139" s="59">
        <v>34700</v>
      </c>
      <c r="AE139" s="59">
        <v>39050</v>
      </c>
      <c r="AF139" s="59">
        <v>43350</v>
      </c>
      <c r="AG139" s="59">
        <v>46850</v>
      </c>
      <c r="AH139" s="59">
        <v>50300</v>
      </c>
      <c r="AI139" s="59">
        <v>53800</v>
      </c>
      <c r="AJ139" s="59">
        <v>57250</v>
      </c>
      <c r="AK139" s="95">
        <v>432</v>
      </c>
      <c r="AL139" s="95">
        <v>463</v>
      </c>
      <c r="AM139" s="95">
        <v>555</v>
      </c>
      <c r="AN139" s="95">
        <v>641</v>
      </c>
      <c r="AO139" s="95">
        <v>715</v>
      </c>
      <c r="AP139" s="95">
        <v>789</v>
      </c>
      <c r="AQ139" s="95">
        <v>541</v>
      </c>
      <c r="AR139" s="95">
        <v>581</v>
      </c>
      <c r="AS139" s="95">
        <v>699</v>
      </c>
      <c r="AT139" s="95">
        <v>800</v>
      </c>
      <c r="AU139" s="95">
        <v>873</v>
      </c>
      <c r="AV139" s="95">
        <v>944</v>
      </c>
      <c r="AW139" s="168">
        <v>432</v>
      </c>
      <c r="AX139" s="168">
        <v>463</v>
      </c>
      <c r="AY139" s="168">
        <v>555</v>
      </c>
      <c r="AZ139" s="168">
        <v>641</v>
      </c>
      <c r="BA139" s="168">
        <v>715</v>
      </c>
      <c r="BB139" s="168">
        <v>789</v>
      </c>
      <c r="BC139" s="168">
        <v>541</v>
      </c>
      <c r="BD139" s="168">
        <v>581</v>
      </c>
      <c r="BE139" s="168">
        <v>699</v>
      </c>
      <c r="BF139" s="168">
        <v>800</v>
      </c>
      <c r="BG139" s="168">
        <v>873</v>
      </c>
      <c r="BH139" s="168">
        <v>944</v>
      </c>
    </row>
    <row r="140" spans="1:60">
      <c r="A140" s="165" t="s">
        <v>193</v>
      </c>
      <c r="B140" s="163" t="s">
        <v>1891</v>
      </c>
      <c r="C140" s="219" t="s">
        <v>193</v>
      </c>
      <c r="D140" s="219"/>
      <c r="E140" s="244">
        <v>11400</v>
      </c>
      <c r="F140" s="244">
        <v>13000</v>
      </c>
      <c r="G140" s="244">
        <v>14650</v>
      </c>
      <c r="H140" s="244">
        <v>16250</v>
      </c>
      <c r="I140" s="244">
        <v>17550</v>
      </c>
      <c r="J140" s="244">
        <v>18850</v>
      </c>
      <c r="K140" s="244">
        <v>20150</v>
      </c>
      <c r="L140" s="244">
        <v>21450</v>
      </c>
      <c r="M140" s="259">
        <v>19000</v>
      </c>
      <c r="N140" s="259">
        <v>21700</v>
      </c>
      <c r="O140" s="259">
        <v>24400</v>
      </c>
      <c r="P140" s="259">
        <v>27100</v>
      </c>
      <c r="Q140" s="259">
        <v>29300</v>
      </c>
      <c r="R140" s="259">
        <v>31450</v>
      </c>
      <c r="S140" s="259">
        <v>33650</v>
      </c>
      <c r="T140" s="259">
        <v>35800</v>
      </c>
      <c r="U140" s="281">
        <v>22800</v>
      </c>
      <c r="V140" s="281">
        <v>26040</v>
      </c>
      <c r="W140" s="281">
        <v>29280</v>
      </c>
      <c r="X140" s="281">
        <v>32520</v>
      </c>
      <c r="Y140" s="281">
        <v>35160</v>
      </c>
      <c r="Z140" s="281">
        <v>37740</v>
      </c>
      <c r="AA140" s="281">
        <v>40380</v>
      </c>
      <c r="AB140" s="281">
        <v>42960</v>
      </c>
      <c r="AC140" s="59">
        <v>30350</v>
      </c>
      <c r="AD140" s="59">
        <v>34700</v>
      </c>
      <c r="AE140" s="59">
        <v>39050</v>
      </c>
      <c r="AF140" s="59">
        <v>43350</v>
      </c>
      <c r="AG140" s="59">
        <v>46850</v>
      </c>
      <c r="AH140" s="59">
        <v>50300</v>
      </c>
      <c r="AI140" s="59">
        <v>53800</v>
      </c>
      <c r="AJ140" s="59">
        <v>57250</v>
      </c>
      <c r="AK140" s="95">
        <v>403</v>
      </c>
      <c r="AL140" s="95">
        <v>463</v>
      </c>
      <c r="AM140" s="95">
        <v>555</v>
      </c>
      <c r="AN140" s="95">
        <v>641</v>
      </c>
      <c r="AO140" s="95">
        <v>715</v>
      </c>
      <c r="AP140" s="95">
        <v>789</v>
      </c>
      <c r="AQ140" s="95">
        <v>403</v>
      </c>
      <c r="AR140" s="95">
        <v>478</v>
      </c>
      <c r="AS140" s="95">
        <v>595</v>
      </c>
      <c r="AT140" s="95">
        <v>758</v>
      </c>
      <c r="AU140" s="95">
        <v>873</v>
      </c>
      <c r="AV140" s="95">
        <v>944</v>
      </c>
      <c r="AW140" s="168">
        <v>432</v>
      </c>
      <c r="AX140" s="168">
        <v>463</v>
      </c>
      <c r="AY140" s="168">
        <v>555</v>
      </c>
      <c r="AZ140" s="168">
        <v>641</v>
      </c>
      <c r="BA140" s="168">
        <v>715</v>
      </c>
      <c r="BB140" s="168">
        <v>789</v>
      </c>
      <c r="BC140" s="168">
        <v>541</v>
      </c>
      <c r="BD140" s="168">
        <v>581</v>
      </c>
      <c r="BE140" s="168">
        <v>699</v>
      </c>
      <c r="BF140" s="168">
        <v>800</v>
      </c>
      <c r="BG140" s="168">
        <v>873</v>
      </c>
      <c r="BH140" s="168">
        <v>944</v>
      </c>
    </row>
    <row r="141" spans="1:60">
      <c r="A141" s="165" t="s">
        <v>194</v>
      </c>
      <c r="B141" s="163" t="s">
        <v>1897</v>
      </c>
      <c r="C141" s="219" t="s">
        <v>194</v>
      </c>
      <c r="D141" s="219"/>
      <c r="E141" s="244">
        <v>11400</v>
      </c>
      <c r="F141" s="244">
        <v>13000</v>
      </c>
      <c r="G141" s="244">
        <v>14650</v>
      </c>
      <c r="H141" s="244">
        <v>16250</v>
      </c>
      <c r="I141" s="244">
        <v>17550</v>
      </c>
      <c r="J141" s="244">
        <v>18850</v>
      </c>
      <c r="K141" s="244">
        <v>20150</v>
      </c>
      <c r="L141" s="244">
        <v>21450</v>
      </c>
      <c r="M141" s="259">
        <v>19000</v>
      </c>
      <c r="N141" s="259">
        <v>21700</v>
      </c>
      <c r="O141" s="259">
        <v>24400</v>
      </c>
      <c r="P141" s="259">
        <v>27100</v>
      </c>
      <c r="Q141" s="259">
        <v>29300</v>
      </c>
      <c r="R141" s="259">
        <v>31450</v>
      </c>
      <c r="S141" s="259">
        <v>33650</v>
      </c>
      <c r="T141" s="259">
        <v>35800</v>
      </c>
      <c r="U141" s="281">
        <v>22800</v>
      </c>
      <c r="V141" s="281">
        <v>26040</v>
      </c>
      <c r="W141" s="281">
        <v>29280</v>
      </c>
      <c r="X141" s="281">
        <v>32520</v>
      </c>
      <c r="Y141" s="281">
        <v>35160</v>
      </c>
      <c r="Z141" s="281">
        <v>37740</v>
      </c>
      <c r="AA141" s="281">
        <v>40380</v>
      </c>
      <c r="AB141" s="281">
        <v>42960</v>
      </c>
      <c r="AC141" s="59">
        <v>30350</v>
      </c>
      <c r="AD141" s="59">
        <v>34700</v>
      </c>
      <c r="AE141" s="59">
        <v>39050</v>
      </c>
      <c r="AF141" s="59">
        <v>43350</v>
      </c>
      <c r="AG141" s="59">
        <v>46850</v>
      </c>
      <c r="AH141" s="59">
        <v>50300</v>
      </c>
      <c r="AI141" s="59">
        <v>53800</v>
      </c>
      <c r="AJ141" s="59">
        <v>57250</v>
      </c>
      <c r="AK141" s="95">
        <v>432</v>
      </c>
      <c r="AL141" s="95">
        <v>463</v>
      </c>
      <c r="AM141" s="95">
        <v>555</v>
      </c>
      <c r="AN141" s="95">
        <v>641</v>
      </c>
      <c r="AO141" s="95">
        <v>715</v>
      </c>
      <c r="AP141" s="95">
        <v>789</v>
      </c>
      <c r="AQ141" s="95">
        <v>488</v>
      </c>
      <c r="AR141" s="95">
        <v>490</v>
      </c>
      <c r="AS141" s="95">
        <v>595</v>
      </c>
      <c r="AT141" s="95">
        <v>795</v>
      </c>
      <c r="AU141" s="95">
        <v>873</v>
      </c>
      <c r="AV141" s="95">
        <v>944</v>
      </c>
      <c r="AW141" s="168">
        <v>432</v>
      </c>
      <c r="AX141" s="168">
        <v>463</v>
      </c>
      <c r="AY141" s="168">
        <v>555</v>
      </c>
      <c r="AZ141" s="168">
        <v>641</v>
      </c>
      <c r="BA141" s="168">
        <v>715</v>
      </c>
      <c r="BB141" s="168">
        <v>789</v>
      </c>
      <c r="BC141" s="168">
        <v>541</v>
      </c>
      <c r="BD141" s="168">
        <v>581</v>
      </c>
      <c r="BE141" s="168">
        <v>699</v>
      </c>
      <c r="BF141" s="168">
        <v>800</v>
      </c>
      <c r="BG141" s="168">
        <v>873</v>
      </c>
      <c r="BH141" s="168">
        <v>944</v>
      </c>
    </row>
    <row r="142" spans="1:60">
      <c r="A142" s="165" t="s">
        <v>196</v>
      </c>
      <c r="B142" s="163" t="s">
        <v>1893</v>
      </c>
      <c r="C142" s="219" t="s">
        <v>196</v>
      </c>
      <c r="D142" s="219"/>
      <c r="E142" s="244">
        <v>11400</v>
      </c>
      <c r="F142" s="244">
        <v>13000</v>
      </c>
      <c r="G142" s="244">
        <v>14650</v>
      </c>
      <c r="H142" s="244">
        <v>16250</v>
      </c>
      <c r="I142" s="244">
        <v>17550</v>
      </c>
      <c r="J142" s="244">
        <v>18850</v>
      </c>
      <c r="K142" s="244">
        <v>20150</v>
      </c>
      <c r="L142" s="244">
        <v>21450</v>
      </c>
      <c r="M142" s="259">
        <v>19000</v>
      </c>
      <c r="N142" s="259">
        <v>21700</v>
      </c>
      <c r="O142" s="259">
        <v>24400</v>
      </c>
      <c r="P142" s="259">
        <v>27100</v>
      </c>
      <c r="Q142" s="259">
        <v>29300</v>
      </c>
      <c r="R142" s="259">
        <v>31450</v>
      </c>
      <c r="S142" s="259">
        <v>33650</v>
      </c>
      <c r="T142" s="259">
        <v>35800</v>
      </c>
      <c r="U142" s="281">
        <v>22800</v>
      </c>
      <c r="V142" s="281">
        <v>26040</v>
      </c>
      <c r="W142" s="281">
        <v>29280</v>
      </c>
      <c r="X142" s="281">
        <v>32520</v>
      </c>
      <c r="Y142" s="281">
        <v>35160</v>
      </c>
      <c r="Z142" s="281">
        <v>37740</v>
      </c>
      <c r="AA142" s="281">
        <v>40380</v>
      </c>
      <c r="AB142" s="281">
        <v>42960</v>
      </c>
      <c r="AC142" s="59">
        <v>30350</v>
      </c>
      <c r="AD142" s="59">
        <v>34700</v>
      </c>
      <c r="AE142" s="59">
        <v>39050</v>
      </c>
      <c r="AF142" s="59">
        <v>43350</v>
      </c>
      <c r="AG142" s="59">
        <v>46850</v>
      </c>
      <c r="AH142" s="59">
        <v>50300</v>
      </c>
      <c r="AI142" s="59">
        <v>53800</v>
      </c>
      <c r="AJ142" s="59">
        <v>57250</v>
      </c>
      <c r="AK142" s="95">
        <v>433</v>
      </c>
      <c r="AL142" s="95">
        <v>464</v>
      </c>
      <c r="AM142" s="95">
        <v>557</v>
      </c>
      <c r="AN142" s="95">
        <v>643</v>
      </c>
      <c r="AO142" s="95">
        <v>718</v>
      </c>
      <c r="AP142" s="95">
        <v>792</v>
      </c>
      <c r="AQ142" s="95">
        <v>447</v>
      </c>
      <c r="AR142" s="95">
        <v>517</v>
      </c>
      <c r="AS142" s="95">
        <v>649</v>
      </c>
      <c r="AT142" s="95">
        <v>801</v>
      </c>
      <c r="AU142" s="95">
        <v>876</v>
      </c>
      <c r="AV142" s="95">
        <v>949</v>
      </c>
      <c r="AW142" s="168">
        <v>433</v>
      </c>
      <c r="AX142" s="168">
        <v>464</v>
      </c>
      <c r="AY142" s="168">
        <v>557</v>
      </c>
      <c r="AZ142" s="168">
        <v>643</v>
      </c>
      <c r="BA142" s="168">
        <v>718</v>
      </c>
      <c r="BB142" s="168">
        <v>792</v>
      </c>
      <c r="BC142" s="168">
        <v>544</v>
      </c>
      <c r="BD142" s="168">
        <v>584</v>
      </c>
      <c r="BE142" s="168">
        <v>703</v>
      </c>
      <c r="BF142" s="168">
        <v>804</v>
      </c>
      <c r="BG142" s="168">
        <v>878</v>
      </c>
      <c r="BH142" s="168">
        <v>949</v>
      </c>
    </row>
    <row r="143" spans="1:60">
      <c r="A143" s="165" t="s">
        <v>197</v>
      </c>
      <c r="B143" s="163" t="s">
        <v>1895</v>
      </c>
      <c r="C143" s="219" t="s">
        <v>197</v>
      </c>
      <c r="D143" s="219"/>
      <c r="E143" s="244">
        <v>12750</v>
      </c>
      <c r="F143" s="244">
        <v>14600</v>
      </c>
      <c r="G143" s="244">
        <v>16400</v>
      </c>
      <c r="H143" s="244">
        <v>18200</v>
      </c>
      <c r="I143" s="244">
        <v>19700</v>
      </c>
      <c r="J143" s="244">
        <v>21150</v>
      </c>
      <c r="K143" s="244">
        <v>22600</v>
      </c>
      <c r="L143" s="244">
        <v>24050</v>
      </c>
      <c r="M143" s="259">
        <v>21250</v>
      </c>
      <c r="N143" s="259">
        <v>24300</v>
      </c>
      <c r="O143" s="259">
        <v>27350</v>
      </c>
      <c r="P143" s="259">
        <v>30350</v>
      </c>
      <c r="Q143" s="259">
        <v>32800</v>
      </c>
      <c r="R143" s="259">
        <v>35250</v>
      </c>
      <c r="S143" s="259">
        <v>37650</v>
      </c>
      <c r="T143" s="259">
        <v>40100</v>
      </c>
      <c r="U143" s="281">
        <v>25500</v>
      </c>
      <c r="V143" s="281">
        <v>29160</v>
      </c>
      <c r="W143" s="281">
        <v>32820</v>
      </c>
      <c r="X143" s="281">
        <v>36420</v>
      </c>
      <c r="Y143" s="281">
        <v>39360</v>
      </c>
      <c r="Z143" s="281">
        <v>42300</v>
      </c>
      <c r="AA143" s="281">
        <v>45180</v>
      </c>
      <c r="AB143" s="281">
        <v>48120</v>
      </c>
      <c r="AC143" s="59">
        <v>34000</v>
      </c>
      <c r="AD143" s="59">
        <v>38850</v>
      </c>
      <c r="AE143" s="59">
        <v>43700</v>
      </c>
      <c r="AF143" s="59">
        <v>48550</v>
      </c>
      <c r="AG143" s="59">
        <v>52450</v>
      </c>
      <c r="AH143" s="59">
        <v>56350</v>
      </c>
      <c r="AI143" s="59">
        <v>60250</v>
      </c>
      <c r="AJ143" s="59">
        <v>64100</v>
      </c>
      <c r="AK143" s="95">
        <v>432</v>
      </c>
      <c r="AL143" s="95">
        <v>463</v>
      </c>
      <c r="AM143" s="95">
        <v>555</v>
      </c>
      <c r="AN143" s="95">
        <v>641</v>
      </c>
      <c r="AO143" s="95">
        <v>715</v>
      </c>
      <c r="AP143" s="95">
        <v>789</v>
      </c>
      <c r="AQ143" s="95">
        <v>459</v>
      </c>
      <c r="AR143" s="95">
        <v>511</v>
      </c>
      <c r="AS143" s="95">
        <v>595</v>
      </c>
      <c r="AT143" s="95">
        <v>774</v>
      </c>
      <c r="AU143" s="95">
        <v>873</v>
      </c>
      <c r="AV143" s="95">
        <v>944</v>
      </c>
      <c r="AW143" s="168">
        <v>432</v>
      </c>
      <c r="AX143" s="168">
        <v>463</v>
      </c>
      <c r="AY143" s="168">
        <v>555</v>
      </c>
      <c r="AZ143" s="168">
        <v>641</v>
      </c>
      <c r="BA143" s="168">
        <v>715</v>
      </c>
      <c r="BB143" s="168">
        <v>789</v>
      </c>
      <c r="BC143" s="168">
        <v>541</v>
      </c>
      <c r="BD143" s="168">
        <v>581</v>
      </c>
      <c r="BE143" s="168">
        <v>699</v>
      </c>
      <c r="BF143" s="168">
        <v>800</v>
      </c>
      <c r="BG143" s="168">
        <v>873</v>
      </c>
      <c r="BH143" s="168">
        <v>944</v>
      </c>
    </row>
    <row r="144" spans="1:60">
      <c r="A144" s="165" t="s">
        <v>198</v>
      </c>
      <c r="B144" s="163" t="s">
        <v>691</v>
      </c>
      <c r="C144" s="220" t="s">
        <v>198</v>
      </c>
      <c r="D144" s="220"/>
      <c r="E144" s="244">
        <v>11400</v>
      </c>
      <c r="F144" s="244">
        <v>13000</v>
      </c>
      <c r="G144" s="244">
        <v>14650</v>
      </c>
      <c r="H144" s="244">
        <v>16250</v>
      </c>
      <c r="I144" s="244">
        <v>17550</v>
      </c>
      <c r="J144" s="244">
        <v>18850</v>
      </c>
      <c r="K144" s="244">
        <v>20150</v>
      </c>
      <c r="L144" s="244">
        <v>21450</v>
      </c>
      <c r="M144" s="259">
        <v>19000</v>
      </c>
      <c r="N144" s="259">
        <v>21700</v>
      </c>
      <c r="O144" s="259">
        <v>24400</v>
      </c>
      <c r="P144" s="259">
        <v>27100</v>
      </c>
      <c r="Q144" s="259">
        <v>29300</v>
      </c>
      <c r="R144" s="259">
        <v>31450</v>
      </c>
      <c r="S144" s="259">
        <v>33650</v>
      </c>
      <c r="T144" s="259">
        <v>35800</v>
      </c>
      <c r="U144" s="281">
        <v>22800</v>
      </c>
      <c r="V144" s="281">
        <v>26040</v>
      </c>
      <c r="W144" s="281">
        <v>29280</v>
      </c>
      <c r="X144" s="281">
        <v>32520</v>
      </c>
      <c r="Y144" s="281">
        <v>35160</v>
      </c>
      <c r="Z144" s="281">
        <v>37740</v>
      </c>
      <c r="AA144" s="281">
        <v>40380</v>
      </c>
      <c r="AB144" s="281">
        <v>42960</v>
      </c>
      <c r="AC144" s="59">
        <v>30350</v>
      </c>
      <c r="AD144" s="59">
        <v>34700</v>
      </c>
      <c r="AE144" s="59">
        <v>39050</v>
      </c>
      <c r="AF144" s="59">
        <v>43350</v>
      </c>
      <c r="AG144" s="59">
        <v>46850</v>
      </c>
      <c r="AH144" s="59">
        <v>50300</v>
      </c>
      <c r="AI144" s="59">
        <v>53800</v>
      </c>
      <c r="AJ144" s="59">
        <v>57250</v>
      </c>
      <c r="AK144" s="95">
        <v>387</v>
      </c>
      <c r="AL144" s="95">
        <v>493</v>
      </c>
      <c r="AM144" s="95">
        <v>595</v>
      </c>
      <c r="AN144" s="95">
        <v>713</v>
      </c>
      <c r="AO144" s="95">
        <v>796</v>
      </c>
      <c r="AP144" s="95">
        <v>878</v>
      </c>
      <c r="AQ144" s="95">
        <v>387</v>
      </c>
      <c r="AR144" s="95">
        <v>493</v>
      </c>
      <c r="AS144" s="95">
        <v>595</v>
      </c>
      <c r="AT144" s="95">
        <v>868</v>
      </c>
      <c r="AU144" s="95">
        <v>979</v>
      </c>
      <c r="AV144" s="95">
        <v>1061</v>
      </c>
      <c r="AW144" s="168">
        <v>481</v>
      </c>
      <c r="AX144" s="168">
        <v>515</v>
      </c>
      <c r="AY144" s="168">
        <v>618</v>
      </c>
      <c r="AZ144" s="168">
        <v>713</v>
      </c>
      <c r="BA144" s="168">
        <v>796</v>
      </c>
      <c r="BB144" s="168">
        <v>878</v>
      </c>
      <c r="BC144" s="168">
        <v>605</v>
      </c>
      <c r="BD144" s="168">
        <v>650</v>
      </c>
      <c r="BE144" s="168">
        <v>782</v>
      </c>
      <c r="BF144" s="168">
        <v>895</v>
      </c>
      <c r="BG144" s="168">
        <v>979</v>
      </c>
      <c r="BH144" s="168">
        <v>1061</v>
      </c>
    </row>
    <row r="145" spans="1:60">
      <c r="A145" s="165" t="s">
        <v>199</v>
      </c>
      <c r="B145" s="163" t="s">
        <v>1899</v>
      </c>
      <c r="C145" s="219" t="s">
        <v>199</v>
      </c>
      <c r="D145" s="219"/>
      <c r="E145" s="244">
        <v>12200</v>
      </c>
      <c r="F145" s="244">
        <v>13950</v>
      </c>
      <c r="G145" s="244">
        <v>15700</v>
      </c>
      <c r="H145" s="244">
        <v>17400</v>
      </c>
      <c r="I145" s="244">
        <v>18800</v>
      </c>
      <c r="J145" s="244">
        <v>20200</v>
      </c>
      <c r="K145" s="244">
        <v>21600</v>
      </c>
      <c r="L145" s="244">
        <v>23000</v>
      </c>
      <c r="M145" s="259">
        <v>20300</v>
      </c>
      <c r="N145" s="259">
        <v>23200</v>
      </c>
      <c r="O145" s="259">
        <v>26100</v>
      </c>
      <c r="P145" s="259">
        <v>29000</v>
      </c>
      <c r="Q145" s="259">
        <v>31350</v>
      </c>
      <c r="R145" s="259">
        <v>33650</v>
      </c>
      <c r="S145" s="259">
        <v>36000</v>
      </c>
      <c r="T145" s="259">
        <v>38300</v>
      </c>
      <c r="U145" s="281">
        <v>24360</v>
      </c>
      <c r="V145" s="281">
        <v>27840</v>
      </c>
      <c r="W145" s="281">
        <v>31320</v>
      </c>
      <c r="X145" s="281">
        <v>34800</v>
      </c>
      <c r="Y145" s="281">
        <v>37620</v>
      </c>
      <c r="Z145" s="281">
        <v>40380</v>
      </c>
      <c r="AA145" s="281">
        <v>43200</v>
      </c>
      <c r="AB145" s="281">
        <v>45960</v>
      </c>
      <c r="AC145" s="59">
        <v>32500</v>
      </c>
      <c r="AD145" s="59">
        <v>37150</v>
      </c>
      <c r="AE145" s="59">
        <v>41800</v>
      </c>
      <c r="AF145" s="59">
        <v>46400</v>
      </c>
      <c r="AG145" s="59">
        <v>50150</v>
      </c>
      <c r="AH145" s="59">
        <v>53850</v>
      </c>
      <c r="AI145" s="59">
        <v>57550</v>
      </c>
      <c r="AJ145" s="59">
        <v>61250</v>
      </c>
      <c r="AK145" s="95">
        <v>452</v>
      </c>
      <c r="AL145" s="95">
        <v>484</v>
      </c>
      <c r="AM145" s="95">
        <v>581</v>
      </c>
      <c r="AN145" s="95">
        <v>671</v>
      </c>
      <c r="AO145" s="95">
        <v>748</v>
      </c>
      <c r="AP145" s="95">
        <v>826</v>
      </c>
      <c r="AQ145" s="95">
        <v>475</v>
      </c>
      <c r="AR145" s="95">
        <v>525</v>
      </c>
      <c r="AS145" s="95">
        <v>595</v>
      </c>
      <c r="AT145" s="95">
        <v>786</v>
      </c>
      <c r="AU145" s="95">
        <v>808</v>
      </c>
      <c r="AV145" s="95">
        <v>929</v>
      </c>
      <c r="AW145" s="168">
        <v>452</v>
      </c>
      <c r="AX145" s="168">
        <v>484</v>
      </c>
      <c r="AY145" s="168">
        <v>581</v>
      </c>
      <c r="AZ145" s="168">
        <v>671</v>
      </c>
      <c r="BA145" s="168">
        <v>748</v>
      </c>
      <c r="BB145" s="168">
        <v>826</v>
      </c>
      <c r="BC145" s="168">
        <v>568</v>
      </c>
      <c r="BD145" s="168">
        <v>609</v>
      </c>
      <c r="BE145" s="168">
        <v>733</v>
      </c>
      <c r="BF145" s="168">
        <v>839</v>
      </c>
      <c r="BG145" s="168">
        <v>916</v>
      </c>
      <c r="BH145" s="168">
        <v>992</v>
      </c>
    </row>
    <row r="146" spans="1:60">
      <c r="A146" s="165" t="s">
        <v>200</v>
      </c>
      <c r="B146" s="163" t="s">
        <v>1901</v>
      </c>
      <c r="C146" s="219" t="s">
        <v>200</v>
      </c>
      <c r="D146" s="219"/>
      <c r="E146" s="244">
        <v>13600</v>
      </c>
      <c r="F146" s="244">
        <v>15550</v>
      </c>
      <c r="G146" s="244">
        <v>17500</v>
      </c>
      <c r="H146" s="244">
        <v>19400</v>
      </c>
      <c r="I146" s="244">
        <v>21000</v>
      </c>
      <c r="J146" s="244">
        <v>22550</v>
      </c>
      <c r="K146" s="244">
        <v>24100</v>
      </c>
      <c r="L146" s="244">
        <v>25650</v>
      </c>
      <c r="M146" s="259">
        <v>22650</v>
      </c>
      <c r="N146" s="259">
        <v>25900</v>
      </c>
      <c r="O146" s="259">
        <v>29150</v>
      </c>
      <c r="P146" s="259">
        <v>32350</v>
      </c>
      <c r="Q146" s="259">
        <v>34950</v>
      </c>
      <c r="R146" s="259">
        <v>37550</v>
      </c>
      <c r="S146" s="259">
        <v>40150</v>
      </c>
      <c r="T146" s="259">
        <v>42750</v>
      </c>
      <c r="U146" s="281">
        <v>27180</v>
      </c>
      <c r="V146" s="281">
        <v>31080</v>
      </c>
      <c r="W146" s="281">
        <v>34980</v>
      </c>
      <c r="X146" s="281">
        <v>38820</v>
      </c>
      <c r="Y146" s="281">
        <v>41940</v>
      </c>
      <c r="Z146" s="281">
        <v>45060</v>
      </c>
      <c r="AA146" s="281">
        <v>48180</v>
      </c>
      <c r="AB146" s="281">
        <v>51300</v>
      </c>
      <c r="AC146" s="59">
        <v>36300</v>
      </c>
      <c r="AD146" s="59">
        <v>41450</v>
      </c>
      <c r="AE146" s="59">
        <v>46650</v>
      </c>
      <c r="AF146" s="59">
        <v>51800</v>
      </c>
      <c r="AG146" s="59">
        <v>55950</v>
      </c>
      <c r="AH146" s="59">
        <v>60100</v>
      </c>
      <c r="AI146" s="59">
        <v>64250</v>
      </c>
      <c r="AJ146" s="59">
        <v>68400</v>
      </c>
      <c r="AK146" s="95">
        <v>477</v>
      </c>
      <c r="AL146" s="95">
        <v>542</v>
      </c>
      <c r="AM146" s="95">
        <v>602</v>
      </c>
      <c r="AN146" s="95">
        <v>768</v>
      </c>
      <c r="AO146" s="95">
        <v>849</v>
      </c>
      <c r="AP146" s="95">
        <v>946</v>
      </c>
      <c r="AQ146" s="95">
        <v>477</v>
      </c>
      <c r="AR146" s="95">
        <v>542</v>
      </c>
      <c r="AS146" s="95">
        <v>602</v>
      </c>
      <c r="AT146" s="95">
        <v>824</v>
      </c>
      <c r="AU146" s="95">
        <v>849</v>
      </c>
      <c r="AV146" s="95">
        <v>976</v>
      </c>
      <c r="AW146" s="168">
        <v>517</v>
      </c>
      <c r="AX146" s="168">
        <v>554</v>
      </c>
      <c r="AY146" s="168">
        <v>665</v>
      </c>
      <c r="AZ146" s="168">
        <v>768</v>
      </c>
      <c r="BA146" s="168">
        <v>857</v>
      </c>
      <c r="BB146" s="168">
        <v>946</v>
      </c>
      <c r="BC146" s="168">
        <v>653</v>
      </c>
      <c r="BD146" s="168">
        <v>701</v>
      </c>
      <c r="BE146" s="168">
        <v>843</v>
      </c>
      <c r="BF146" s="168">
        <v>965</v>
      </c>
      <c r="BG146" s="168">
        <v>1056</v>
      </c>
      <c r="BH146" s="168">
        <v>1147</v>
      </c>
    </row>
    <row r="147" spans="1:60">
      <c r="A147" s="165" t="s">
        <v>201</v>
      </c>
      <c r="B147" s="163" t="s">
        <v>1903</v>
      </c>
      <c r="C147" s="219" t="s">
        <v>201</v>
      </c>
      <c r="D147" s="219"/>
      <c r="E147" s="244">
        <v>12400</v>
      </c>
      <c r="F147" s="244">
        <v>14150</v>
      </c>
      <c r="G147" s="244">
        <v>15900</v>
      </c>
      <c r="H147" s="244">
        <v>17650</v>
      </c>
      <c r="I147" s="244">
        <v>19100</v>
      </c>
      <c r="J147" s="244">
        <v>20500</v>
      </c>
      <c r="K147" s="244">
        <v>21900</v>
      </c>
      <c r="L147" s="244">
        <v>23300</v>
      </c>
      <c r="M147" s="259">
        <v>20650</v>
      </c>
      <c r="N147" s="259">
        <v>23600</v>
      </c>
      <c r="O147" s="259">
        <v>26550</v>
      </c>
      <c r="P147" s="259">
        <v>29450</v>
      </c>
      <c r="Q147" s="259">
        <v>31850</v>
      </c>
      <c r="R147" s="259">
        <v>34200</v>
      </c>
      <c r="S147" s="259">
        <v>36550</v>
      </c>
      <c r="T147" s="259">
        <v>38900</v>
      </c>
      <c r="U147" s="281">
        <v>24780</v>
      </c>
      <c r="V147" s="281">
        <v>28320</v>
      </c>
      <c r="W147" s="281">
        <v>31860</v>
      </c>
      <c r="X147" s="281">
        <v>35340</v>
      </c>
      <c r="Y147" s="281">
        <v>38220</v>
      </c>
      <c r="Z147" s="281">
        <v>41040</v>
      </c>
      <c r="AA147" s="281">
        <v>43860</v>
      </c>
      <c r="AB147" s="281">
        <v>46680</v>
      </c>
      <c r="AC147" s="59">
        <v>33000</v>
      </c>
      <c r="AD147" s="59">
        <v>37700</v>
      </c>
      <c r="AE147" s="59">
        <v>42400</v>
      </c>
      <c r="AF147" s="59">
        <v>47100</v>
      </c>
      <c r="AG147" s="59">
        <v>50900</v>
      </c>
      <c r="AH147" s="59">
        <v>54650</v>
      </c>
      <c r="AI147" s="59">
        <v>58450</v>
      </c>
      <c r="AJ147" s="59">
        <v>62200</v>
      </c>
      <c r="AK147" s="95">
        <v>460</v>
      </c>
      <c r="AL147" s="95">
        <v>492</v>
      </c>
      <c r="AM147" s="95">
        <v>591</v>
      </c>
      <c r="AN147" s="95">
        <v>682</v>
      </c>
      <c r="AO147" s="95">
        <v>761</v>
      </c>
      <c r="AP147" s="95">
        <v>840</v>
      </c>
      <c r="AQ147" s="95">
        <v>528</v>
      </c>
      <c r="AR147" s="95">
        <v>579</v>
      </c>
      <c r="AS147" s="95">
        <v>645</v>
      </c>
      <c r="AT147" s="95">
        <v>829</v>
      </c>
      <c r="AU147" s="95">
        <v>865</v>
      </c>
      <c r="AV147" s="95">
        <v>980</v>
      </c>
      <c r="AW147" s="168">
        <v>460</v>
      </c>
      <c r="AX147" s="168">
        <v>492</v>
      </c>
      <c r="AY147" s="168">
        <v>591</v>
      </c>
      <c r="AZ147" s="168">
        <v>682</v>
      </c>
      <c r="BA147" s="168">
        <v>761</v>
      </c>
      <c r="BB147" s="168">
        <v>840</v>
      </c>
      <c r="BC147" s="168">
        <v>579</v>
      </c>
      <c r="BD147" s="168">
        <v>621</v>
      </c>
      <c r="BE147" s="168">
        <v>747</v>
      </c>
      <c r="BF147" s="168">
        <v>854</v>
      </c>
      <c r="BG147" s="168">
        <v>934</v>
      </c>
      <c r="BH147" s="168">
        <v>1011</v>
      </c>
    </row>
    <row r="148" spans="1:60">
      <c r="A148" s="165" t="s">
        <v>56</v>
      </c>
      <c r="B148" s="163" t="s">
        <v>705</v>
      </c>
      <c r="C148" s="220" t="s">
        <v>56</v>
      </c>
      <c r="D148" s="220"/>
      <c r="E148" s="244">
        <v>15050</v>
      </c>
      <c r="F148" s="244">
        <v>17200</v>
      </c>
      <c r="G148" s="244">
        <v>19350</v>
      </c>
      <c r="H148" s="244">
        <v>21450</v>
      </c>
      <c r="I148" s="244">
        <v>23200</v>
      </c>
      <c r="J148" s="244">
        <v>24900</v>
      </c>
      <c r="K148" s="244">
        <v>26600</v>
      </c>
      <c r="L148" s="244">
        <v>28350</v>
      </c>
      <c r="M148" s="259">
        <v>25050</v>
      </c>
      <c r="N148" s="259">
        <v>28600</v>
      </c>
      <c r="O148" s="259">
        <v>32200</v>
      </c>
      <c r="P148" s="259">
        <v>35750</v>
      </c>
      <c r="Q148" s="259">
        <v>38650</v>
      </c>
      <c r="R148" s="259">
        <v>41500</v>
      </c>
      <c r="S148" s="259">
        <v>44350</v>
      </c>
      <c r="T148" s="259">
        <v>47200</v>
      </c>
      <c r="U148" s="281">
        <v>30060</v>
      </c>
      <c r="V148" s="281">
        <v>34320</v>
      </c>
      <c r="W148" s="281">
        <v>38640</v>
      </c>
      <c r="X148" s="281">
        <v>42900</v>
      </c>
      <c r="Y148" s="281">
        <v>46380</v>
      </c>
      <c r="Z148" s="281">
        <v>49800</v>
      </c>
      <c r="AA148" s="281">
        <v>53220</v>
      </c>
      <c r="AB148" s="281">
        <v>56640</v>
      </c>
      <c r="AC148" s="59">
        <v>40050</v>
      </c>
      <c r="AD148" s="59">
        <v>45800</v>
      </c>
      <c r="AE148" s="59">
        <v>51500</v>
      </c>
      <c r="AF148" s="59">
        <v>57200</v>
      </c>
      <c r="AG148" s="59">
        <v>61800</v>
      </c>
      <c r="AH148" s="59">
        <v>66400</v>
      </c>
      <c r="AI148" s="59">
        <v>70950</v>
      </c>
      <c r="AJ148" s="59">
        <v>75550</v>
      </c>
      <c r="AK148" s="95">
        <v>586</v>
      </c>
      <c r="AL148" s="95">
        <v>628</v>
      </c>
      <c r="AM148" s="95">
        <v>753</v>
      </c>
      <c r="AN148" s="95">
        <v>870</v>
      </c>
      <c r="AO148" s="95">
        <v>971</v>
      </c>
      <c r="AP148" s="95">
        <v>1071</v>
      </c>
      <c r="AQ148" s="95">
        <v>694</v>
      </c>
      <c r="AR148" s="95">
        <v>772</v>
      </c>
      <c r="AS148" s="95">
        <v>937</v>
      </c>
      <c r="AT148" s="95">
        <v>1097</v>
      </c>
      <c r="AU148" s="95">
        <v>1205</v>
      </c>
      <c r="AV148" s="95">
        <v>1311</v>
      </c>
      <c r="AW148" s="168">
        <v>586</v>
      </c>
      <c r="AX148" s="168">
        <v>628</v>
      </c>
      <c r="AY148" s="168">
        <v>753</v>
      </c>
      <c r="AZ148" s="168">
        <v>870</v>
      </c>
      <c r="BA148" s="168">
        <v>971</v>
      </c>
      <c r="BB148" s="168">
        <v>1071</v>
      </c>
      <c r="BC148" s="168">
        <v>741</v>
      </c>
      <c r="BD148" s="168">
        <v>796</v>
      </c>
      <c r="BE148" s="168">
        <v>957</v>
      </c>
      <c r="BF148" s="168">
        <v>1097</v>
      </c>
      <c r="BG148" s="168">
        <v>1205</v>
      </c>
      <c r="BH148" s="168">
        <v>1311</v>
      </c>
    </row>
    <row r="149" spans="1:60">
      <c r="A149" s="165" t="s">
        <v>202</v>
      </c>
      <c r="B149" s="163" t="s">
        <v>1905</v>
      </c>
      <c r="C149" s="219" t="s">
        <v>202</v>
      </c>
      <c r="D149" s="219"/>
      <c r="E149" s="244">
        <v>11400</v>
      </c>
      <c r="F149" s="244">
        <v>13000</v>
      </c>
      <c r="G149" s="244">
        <v>14650</v>
      </c>
      <c r="H149" s="244">
        <v>16250</v>
      </c>
      <c r="I149" s="244">
        <v>17550</v>
      </c>
      <c r="J149" s="244">
        <v>18850</v>
      </c>
      <c r="K149" s="244">
        <v>20150</v>
      </c>
      <c r="L149" s="244">
        <v>21450</v>
      </c>
      <c r="M149" s="259">
        <v>19000</v>
      </c>
      <c r="N149" s="259">
        <v>21700</v>
      </c>
      <c r="O149" s="259">
        <v>24400</v>
      </c>
      <c r="P149" s="259">
        <v>27100</v>
      </c>
      <c r="Q149" s="259">
        <v>29300</v>
      </c>
      <c r="R149" s="259">
        <v>31450</v>
      </c>
      <c r="S149" s="259">
        <v>33650</v>
      </c>
      <c r="T149" s="259">
        <v>35800</v>
      </c>
      <c r="U149" s="281">
        <v>22800</v>
      </c>
      <c r="V149" s="281">
        <v>26040</v>
      </c>
      <c r="W149" s="281">
        <v>29280</v>
      </c>
      <c r="X149" s="281">
        <v>32520</v>
      </c>
      <c r="Y149" s="281">
        <v>35160</v>
      </c>
      <c r="Z149" s="281">
        <v>37740</v>
      </c>
      <c r="AA149" s="281">
        <v>40380</v>
      </c>
      <c r="AB149" s="281">
        <v>42960</v>
      </c>
      <c r="AC149" s="59">
        <v>30350</v>
      </c>
      <c r="AD149" s="59">
        <v>34700</v>
      </c>
      <c r="AE149" s="59">
        <v>39050</v>
      </c>
      <c r="AF149" s="59">
        <v>43350</v>
      </c>
      <c r="AG149" s="59">
        <v>46850</v>
      </c>
      <c r="AH149" s="59">
        <v>50300</v>
      </c>
      <c r="AI149" s="59">
        <v>53800</v>
      </c>
      <c r="AJ149" s="59">
        <v>57250</v>
      </c>
      <c r="AK149" s="95">
        <v>421</v>
      </c>
      <c r="AL149" s="95">
        <v>473</v>
      </c>
      <c r="AM149" s="95">
        <v>568</v>
      </c>
      <c r="AN149" s="95">
        <v>656</v>
      </c>
      <c r="AO149" s="95">
        <v>732</v>
      </c>
      <c r="AP149" s="95">
        <v>808</v>
      </c>
      <c r="AQ149" s="95">
        <v>421</v>
      </c>
      <c r="AR149" s="95">
        <v>586</v>
      </c>
      <c r="AS149" s="95">
        <v>647</v>
      </c>
      <c r="AT149" s="95">
        <v>820</v>
      </c>
      <c r="AU149" s="95">
        <v>857</v>
      </c>
      <c r="AV149" s="95">
        <v>970</v>
      </c>
      <c r="AW149" s="168">
        <v>442</v>
      </c>
      <c r="AX149" s="168">
        <v>473</v>
      </c>
      <c r="AY149" s="168">
        <v>568</v>
      </c>
      <c r="AZ149" s="168">
        <v>656</v>
      </c>
      <c r="BA149" s="168">
        <v>732</v>
      </c>
      <c r="BB149" s="168">
        <v>808</v>
      </c>
      <c r="BC149" s="168">
        <v>555</v>
      </c>
      <c r="BD149" s="168">
        <v>596</v>
      </c>
      <c r="BE149" s="168">
        <v>718</v>
      </c>
      <c r="BF149" s="168">
        <v>820</v>
      </c>
      <c r="BG149" s="168">
        <v>896</v>
      </c>
      <c r="BH149" s="168">
        <v>970</v>
      </c>
    </row>
    <row r="150" spans="1:60">
      <c r="A150" s="165" t="s">
        <v>203</v>
      </c>
      <c r="B150" s="163" t="s">
        <v>1907</v>
      </c>
      <c r="C150" s="219" t="s">
        <v>203</v>
      </c>
      <c r="D150" s="219"/>
      <c r="E150" s="244">
        <v>14950</v>
      </c>
      <c r="F150" s="244">
        <v>17100</v>
      </c>
      <c r="G150" s="244">
        <v>19250</v>
      </c>
      <c r="H150" s="244">
        <v>21350</v>
      </c>
      <c r="I150" s="244">
        <v>23100</v>
      </c>
      <c r="J150" s="244">
        <v>24800</v>
      </c>
      <c r="K150" s="244">
        <v>26500</v>
      </c>
      <c r="L150" s="244">
        <v>28200</v>
      </c>
      <c r="M150" s="259">
        <v>24950</v>
      </c>
      <c r="N150" s="259">
        <v>28500</v>
      </c>
      <c r="O150" s="259">
        <v>32050</v>
      </c>
      <c r="P150" s="259">
        <v>35600</v>
      </c>
      <c r="Q150" s="259">
        <v>38450</v>
      </c>
      <c r="R150" s="259">
        <v>41300</v>
      </c>
      <c r="S150" s="259">
        <v>44150</v>
      </c>
      <c r="T150" s="259">
        <v>47000</v>
      </c>
      <c r="U150" s="281">
        <v>29940</v>
      </c>
      <c r="V150" s="281">
        <v>34200</v>
      </c>
      <c r="W150" s="281">
        <v>38460</v>
      </c>
      <c r="X150" s="281">
        <v>42720</v>
      </c>
      <c r="Y150" s="281">
        <v>46140</v>
      </c>
      <c r="Z150" s="281">
        <v>49560</v>
      </c>
      <c r="AA150" s="281">
        <v>52980</v>
      </c>
      <c r="AB150" s="281">
        <v>56400</v>
      </c>
      <c r="AC150" s="59">
        <v>39900</v>
      </c>
      <c r="AD150" s="59">
        <v>45600</v>
      </c>
      <c r="AE150" s="59">
        <v>51300</v>
      </c>
      <c r="AF150" s="59">
        <v>56950</v>
      </c>
      <c r="AG150" s="59">
        <v>61550</v>
      </c>
      <c r="AH150" s="59">
        <v>66100</v>
      </c>
      <c r="AI150" s="59">
        <v>70650</v>
      </c>
      <c r="AJ150" s="59">
        <v>75200</v>
      </c>
      <c r="AK150" s="95">
        <v>485</v>
      </c>
      <c r="AL150" s="95">
        <v>516</v>
      </c>
      <c r="AM150" s="95">
        <v>623</v>
      </c>
      <c r="AN150" s="95">
        <v>720</v>
      </c>
      <c r="AO150" s="95">
        <v>803</v>
      </c>
      <c r="AP150" s="95">
        <v>886</v>
      </c>
      <c r="AQ150" s="95">
        <v>513</v>
      </c>
      <c r="AR150" s="95">
        <v>516</v>
      </c>
      <c r="AS150" s="95">
        <v>630</v>
      </c>
      <c r="AT150" s="95">
        <v>839</v>
      </c>
      <c r="AU150" s="95">
        <v>866</v>
      </c>
      <c r="AV150" s="95">
        <v>996</v>
      </c>
      <c r="AW150" s="168">
        <v>485</v>
      </c>
      <c r="AX150" s="168">
        <v>520</v>
      </c>
      <c r="AY150" s="168">
        <v>623</v>
      </c>
      <c r="AZ150" s="168">
        <v>720</v>
      </c>
      <c r="BA150" s="168">
        <v>803</v>
      </c>
      <c r="BB150" s="168">
        <v>886</v>
      </c>
      <c r="BC150" s="168">
        <v>610</v>
      </c>
      <c r="BD150" s="168">
        <v>655</v>
      </c>
      <c r="BE150" s="168">
        <v>788</v>
      </c>
      <c r="BF150" s="168">
        <v>902</v>
      </c>
      <c r="BG150" s="168">
        <v>988</v>
      </c>
      <c r="BH150" s="168">
        <v>1071</v>
      </c>
    </row>
    <row r="151" spans="1:60">
      <c r="A151" s="165" t="s">
        <v>204</v>
      </c>
      <c r="B151" s="163" t="s">
        <v>1909</v>
      </c>
      <c r="C151" s="219" t="s">
        <v>204</v>
      </c>
      <c r="D151" s="219"/>
      <c r="E151" s="244">
        <v>11400</v>
      </c>
      <c r="F151" s="244">
        <v>13000</v>
      </c>
      <c r="G151" s="244">
        <v>14650</v>
      </c>
      <c r="H151" s="244">
        <v>16250</v>
      </c>
      <c r="I151" s="244">
        <v>17550</v>
      </c>
      <c r="J151" s="244">
        <v>18850</v>
      </c>
      <c r="K151" s="244">
        <v>20150</v>
      </c>
      <c r="L151" s="244">
        <v>21450</v>
      </c>
      <c r="M151" s="259">
        <v>19000</v>
      </c>
      <c r="N151" s="259">
        <v>21700</v>
      </c>
      <c r="O151" s="259">
        <v>24400</v>
      </c>
      <c r="P151" s="259">
        <v>27100</v>
      </c>
      <c r="Q151" s="259">
        <v>29300</v>
      </c>
      <c r="R151" s="259">
        <v>31450</v>
      </c>
      <c r="S151" s="259">
        <v>33650</v>
      </c>
      <c r="T151" s="259">
        <v>35800</v>
      </c>
      <c r="U151" s="281">
        <v>22800</v>
      </c>
      <c r="V151" s="281">
        <v>26040</v>
      </c>
      <c r="W151" s="281">
        <v>29280</v>
      </c>
      <c r="X151" s="281">
        <v>32520</v>
      </c>
      <c r="Y151" s="281">
        <v>35160</v>
      </c>
      <c r="Z151" s="281">
        <v>37740</v>
      </c>
      <c r="AA151" s="281">
        <v>40380</v>
      </c>
      <c r="AB151" s="281">
        <v>42960</v>
      </c>
      <c r="AC151" s="59">
        <v>30350</v>
      </c>
      <c r="AD151" s="59">
        <v>34700</v>
      </c>
      <c r="AE151" s="59">
        <v>39050</v>
      </c>
      <c r="AF151" s="59">
        <v>43350</v>
      </c>
      <c r="AG151" s="59">
        <v>46850</v>
      </c>
      <c r="AH151" s="59">
        <v>50300</v>
      </c>
      <c r="AI151" s="59">
        <v>53800</v>
      </c>
      <c r="AJ151" s="59">
        <v>57250</v>
      </c>
      <c r="AK151" s="95">
        <v>433</v>
      </c>
      <c r="AL151" s="95">
        <v>464</v>
      </c>
      <c r="AM151" s="95">
        <v>557</v>
      </c>
      <c r="AN151" s="95">
        <v>643</v>
      </c>
      <c r="AO151" s="95">
        <v>718</v>
      </c>
      <c r="AP151" s="95">
        <v>792</v>
      </c>
      <c r="AQ151" s="95">
        <v>464</v>
      </c>
      <c r="AR151" s="95">
        <v>583</v>
      </c>
      <c r="AS151" s="95">
        <v>673</v>
      </c>
      <c r="AT151" s="95">
        <v>804</v>
      </c>
      <c r="AU151" s="95">
        <v>878</v>
      </c>
      <c r="AV151" s="95">
        <v>949</v>
      </c>
      <c r="AW151" s="168">
        <v>433</v>
      </c>
      <c r="AX151" s="168">
        <v>464</v>
      </c>
      <c r="AY151" s="168">
        <v>557</v>
      </c>
      <c r="AZ151" s="168">
        <v>643</v>
      </c>
      <c r="BA151" s="168">
        <v>718</v>
      </c>
      <c r="BB151" s="168">
        <v>792</v>
      </c>
      <c r="BC151" s="168">
        <v>544</v>
      </c>
      <c r="BD151" s="168">
        <v>584</v>
      </c>
      <c r="BE151" s="168">
        <v>703</v>
      </c>
      <c r="BF151" s="168">
        <v>804</v>
      </c>
      <c r="BG151" s="168">
        <v>878</v>
      </c>
      <c r="BH151" s="168">
        <v>949</v>
      </c>
    </row>
    <row r="152" spans="1:60">
      <c r="A152" s="165" t="s">
        <v>205</v>
      </c>
      <c r="B152" s="163" t="s">
        <v>1911</v>
      </c>
      <c r="C152" s="219" t="s">
        <v>205</v>
      </c>
      <c r="D152" s="219"/>
      <c r="E152" s="244">
        <v>13400</v>
      </c>
      <c r="F152" s="244">
        <v>15300</v>
      </c>
      <c r="G152" s="244">
        <v>17200</v>
      </c>
      <c r="H152" s="244">
        <v>19100</v>
      </c>
      <c r="I152" s="244">
        <v>20650</v>
      </c>
      <c r="J152" s="244">
        <v>22200</v>
      </c>
      <c r="K152" s="244">
        <v>23700</v>
      </c>
      <c r="L152" s="244">
        <v>25250</v>
      </c>
      <c r="M152" s="259">
        <v>22300</v>
      </c>
      <c r="N152" s="259">
        <v>25500</v>
      </c>
      <c r="O152" s="259">
        <v>28700</v>
      </c>
      <c r="P152" s="259">
        <v>31850</v>
      </c>
      <c r="Q152" s="259">
        <v>34400</v>
      </c>
      <c r="R152" s="259">
        <v>36950</v>
      </c>
      <c r="S152" s="259">
        <v>39500</v>
      </c>
      <c r="T152" s="259">
        <v>42050</v>
      </c>
      <c r="U152" s="281">
        <v>26760</v>
      </c>
      <c r="V152" s="281">
        <v>30600</v>
      </c>
      <c r="W152" s="281">
        <v>34440</v>
      </c>
      <c r="X152" s="281">
        <v>38220</v>
      </c>
      <c r="Y152" s="281">
        <v>41280</v>
      </c>
      <c r="Z152" s="281">
        <v>44340</v>
      </c>
      <c r="AA152" s="281">
        <v>47400</v>
      </c>
      <c r="AB152" s="281">
        <v>50460</v>
      </c>
      <c r="AC152" s="59">
        <v>35700</v>
      </c>
      <c r="AD152" s="59">
        <v>40800</v>
      </c>
      <c r="AE152" s="59">
        <v>45900</v>
      </c>
      <c r="AF152" s="59">
        <v>50950</v>
      </c>
      <c r="AG152" s="59">
        <v>55050</v>
      </c>
      <c r="AH152" s="59">
        <v>59150</v>
      </c>
      <c r="AI152" s="59">
        <v>63200</v>
      </c>
      <c r="AJ152" s="59">
        <v>67300</v>
      </c>
      <c r="AK152" s="95">
        <v>481</v>
      </c>
      <c r="AL152" s="95">
        <v>515</v>
      </c>
      <c r="AM152" s="95">
        <v>618</v>
      </c>
      <c r="AN152" s="95">
        <v>713</v>
      </c>
      <c r="AO152" s="95">
        <v>796</v>
      </c>
      <c r="AP152" s="95">
        <v>878</v>
      </c>
      <c r="AQ152" s="95">
        <v>596</v>
      </c>
      <c r="AR152" s="95">
        <v>619</v>
      </c>
      <c r="AS152" s="95">
        <v>769</v>
      </c>
      <c r="AT152" s="95">
        <v>880</v>
      </c>
      <c r="AU152" s="95">
        <v>963</v>
      </c>
      <c r="AV152" s="95">
        <v>1043</v>
      </c>
      <c r="AW152" s="168">
        <v>481</v>
      </c>
      <c r="AX152" s="168">
        <v>515</v>
      </c>
      <c r="AY152" s="168">
        <v>618</v>
      </c>
      <c r="AZ152" s="168">
        <v>713</v>
      </c>
      <c r="BA152" s="168">
        <v>796</v>
      </c>
      <c r="BB152" s="168">
        <v>878</v>
      </c>
      <c r="BC152" s="168">
        <v>605</v>
      </c>
      <c r="BD152" s="168">
        <v>650</v>
      </c>
      <c r="BE152" s="168">
        <v>782</v>
      </c>
      <c r="BF152" s="168">
        <v>895</v>
      </c>
      <c r="BG152" s="168">
        <v>979</v>
      </c>
      <c r="BH152" s="168">
        <v>1061</v>
      </c>
    </row>
    <row r="153" spans="1:60">
      <c r="A153" s="165" t="s">
        <v>206</v>
      </c>
      <c r="B153" s="163" t="s">
        <v>1913</v>
      </c>
      <c r="C153" s="219" t="s">
        <v>206</v>
      </c>
      <c r="D153" s="219"/>
      <c r="E153" s="244">
        <v>14850</v>
      </c>
      <c r="F153" s="244">
        <v>17000</v>
      </c>
      <c r="G153" s="244">
        <v>19100</v>
      </c>
      <c r="H153" s="244">
        <v>21200</v>
      </c>
      <c r="I153" s="244">
        <v>22900</v>
      </c>
      <c r="J153" s="244">
        <v>24600</v>
      </c>
      <c r="K153" s="244">
        <v>26300</v>
      </c>
      <c r="L153" s="244">
        <v>28000</v>
      </c>
      <c r="M153" s="259">
        <v>24750</v>
      </c>
      <c r="N153" s="259">
        <v>28250</v>
      </c>
      <c r="O153" s="259">
        <v>31800</v>
      </c>
      <c r="P153" s="259">
        <v>35300</v>
      </c>
      <c r="Q153" s="259">
        <v>38150</v>
      </c>
      <c r="R153" s="259">
        <v>40950</v>
      </c>
      <c r="S153" s="259">
        <v>43800</v>
      </c>
      <c r="T153" s="259">
        <v>46600</v>
      </c>
      <c r="U153" s="281">
        <v>29700</v>
      </c>
      <c r="V153" s="281">
        <v>33900</v>
      </c>
      <c r="W153" s="281">
        <v>38160</v>
      </c>
      <c r="X153" s="281">
        <v>42360</v>
      </c>
      <c r="Y153" s="281">
        <v>45780</v>
      </c>
      <c r="Z153" s="281">
        <v>49140</v>
      </c>
      <c r="AA153" s="281">
        <v>52560</v>
      </c>
      <c r="AB153" s="281">
        <v>55920</v>
      </c>
      <c r="AC153" s="59">
        <v>39550</v>
      </c>
      <c r="AD153" s="59">
        <v>45200</v>
      </c>
      <c r="AE153" s="59">
        <v>50850</v>
      </c>
      <c r="AF153" s="59">
        <v>56500</v>
      </c>
      <c r="AG153" s="59">
        <v>61050</v>
      </c>
      <c r="AH153" s="59">
        <v>65550</v>
      </c>
      <c r="AI153" s="59">
        <v>70100</v>
      </c>
      <c r="AJ153" s="59">
        <v>74600</v>
      </c>
      <c r="AK153" s="95">
        <v>526</v>
      </c>
      <c r="AL153" s="95">
        <v>557</v>
      </c>
      <c r="AM153" s="95">
        <v>634</v>
      </c>
      <c r="AN153" s="95">
        <v>823</v>
      </c>
      <c r="AO153" s="95">
        <v>977</v>
      </c>
      <c r="AP153" s="95">
        <v>1124</v>
      </c>
      <c r="AQ153" s="95">
        <v>526</v>
      </c>
      <c r="AR153" s="95">
        <v>557</v>
      </c>
      <c r="AS153" s="95">
        <v>634</v>
      </c>
      <c r="AT153" s="95">
        <v>823</v>
      </c>
      <c r="AU153" s="95">
        <v>977</v>
      </c>
      <c r="AV153" s="95">
        <v>1124</v>
      </c>
      <c r="AW153" s="168">
        <v>656</v>
      </c>
      <c r="AX153" s="168">
        <v>703</v>
      </c>
      <c r="AY153" s="168">
        <v>843</v>
      </c>
      <c r="AZ153" s="168">
        <v>975</v>
      </c>
      <c r="BA153" s="168">
        <v>1087</v>
      </c>
      <c r="BB153" s="168">
        <v>1200</v>
      </c>
      <c r="BC153" s="168">
        <v>834</v>
      </c>
      <c r="BD153" s="168">
        <v>894</v>
      </c>
      <c r="BE153" s="168">
        <v>1076</v>
      </c>
      <c r="BF153" s="168">
        <v>1234</v>
      </c>
      <c r="BG153" s="168">
        <v>1356</v>
      </c>
      <c r="BH153" s="168">
        <v>1478</v>
      </c>
    </row>
    <row r="154" spans="1:60">
      <c r="A154" s="165" t="s">
        <v>68</v>
      </c>
      <c r="B154" s="163" t="s">
        <v>722</v>
      </c>
      <c r="C154" s="220" t="s">
        <v>68</v>
      </c>
      <c r="D154" s="220"/>
      <c r="E154" s="244">
        <v>12300</v>
      </c>
      <c r="F154" s="244">
        <v>14050</v>
      </c>
      <c r="G154" s="244">
        <v>15800</v>
      </c>
      <c r="H154" s="244">
        <v>17550</v>
      </c>
      <c r="I154" s="244">
        <v>19000</v>
      </c>
      <c r="J154" s="244">
        <v>20400</v>
      </c>
      <c r="K154" s="244">
        <v>21800</v>
      </c>
      <c r="L154" s="244">
        <v>23200</v>
      </c>
      <c r="M154" s="259">
        <v>20500</v>
      </c>
      <c r="N154" s="259">
        <v>23400</v>
      </c>
      <c r="O154" s="259">
        <v>26350</v>
      </c>
      <c r="P154" s="259">
        <v>29250</v>
      </c>
      <c r="Q154" s="259">
        <v>31600</v>
      </c>
      <c r="R154" s="259">
        <v>33950</v>
      </c>
      <c r="S154" s="259">
        <v>36300</v>
      </c>
      <c r="T154" s="259">
        <v>38650</v>
      </c>
      <c r="U154" s="281">
        <v>24600</v>
      </c>
      <c r="V154" s="281">
        <v>28080</v>
      </c>
      <c r="W154" s="281">
        <v>31620</v>
      </c>
      <c r="X154" s="281">
        <v>35100</v>
      </c>
      <c r="Y154" s="281">
        <v>37920</v>
      </c>
      <c r="Z154" s="281">
        <v>40740</v>
      </c>
      <c r="AA154" s="281">
        <v>43560</v>
      </c>
      <c r="AB154" s="281">
        <v>46380</v>
      </c>
      <c r="AC154" s="59">
        <v>32800</v>
      </c>
      <c r="AD154" s="59">
        <v>37450</v>
      </c>
      <c r="AE154" s="59">
        <v>42150</v>
      </c>
      <c r="AF154" s="59">
        <v>46800</v>
      </c>
      <c r="AG154" s="59">
        <v>50550</v>
      </c>
      <c r="AH154" s="59">
        <v>54300</v>
      </c>
      <c r="AI154" s="59">
        <v>58050</v>
      </c>
      <c r="AJ154" s="59">
        <v>61800</v>
      </c>
      <c r="AK154" s="95">
        <v>478</v>
      </c>
      <c r="AL154" s="95">
        <v>521</v>
      </c>
      <c r="AM154" s="95">
        <v>626</v>
      </c>
      <c r="AN154" s="95">
        <v>723</v>
      </c>
      <c r="AO154" s="95">
        <v>806</v>
      </c>
      <c r="AP154" s="95">
        <v>890</v>
      </c>
      <c r="AQ154" s="95">
        <v>478</v>
      </c>
      <c r="AR154" s="95">
        <v>582</v>
      </c>
      <c r="AS154" s="95">
        <v>735</v>
      </c>
      <c r="AT154" s="95">
        <v>906</v>
      </c>
      <c r="AU154" s="95">
        <v>991</v>
      </c>
      <c r="AV154" s="95">
        <v>1076</v>
      </c>
      <c r="AW154" s="168">
        <v>487</v>
      </c>
      <c r="AX154" s="168">
        <v>521</v>
      </c>
      <c r="AY154" s="168">
        <v>626</v>
      </c>
      <c r="AZ154" s="168">
        <v>723</v>
      </c>
      <c r="BA154" s="168">
        <v>806</v>
      </c>
      <c r="BB154" s="168">
        <v>890</v>
      </c>
      <c r="BC154" s="168">
        <v>614</v>
      </c>
      <c r="BD154" s="168">
        <v>659</v>
      </c>
      <c r="BE154" s="168">
        <v>792</v>
      </c>
      <c r="BF154" s="168">
        <v>906</v>
      </c>
      <c r="BG154" s="168">
        <v>991</v>
      </c>
      <c r="BH154" s="168">
        <v>1076</v>
      </c>
    </row>
    <row r="155" spans="1:60">
      <c r="A155" s="165" t="s">
        <v>207</v>
      </c>
      <c r="B155" s="163" t="s">
        <v>1915</v>
      </c>
      <c r="C155" s="219" t="s">
        <v>207</v>
      </c>
      <c r="D155" s="219"/>
      <c r="E155" s="244">
        <v>11400</v>
      </c>
      <c r="F155" s="244">
        <v>13000</v>
      </c>
      <c r="G155" s="244">
        <v>14650</v>
      </c>
      <c r="H155" s="244">
        <v>16250</v>
      </c>
      <c r="I155" s="244">
        <v>17550</v>
      </c>
      <c r="J155" s="244">
        <v>18850</v>
      </c>
      <c r="K155" s="244">
        <v>20150</v>
      </c>
      <c r="L155" s="244">
        <v>21450</v>
      </c>
      <c r="M155" s="259">
        <v>19000</v>
      </c>
      <c r="N155" s="259">
        <v>21700</v>
      </c>
      <c r="O155" s="259">
        <v>24400</v>
      </c>
      <c r="P155" s="259">
        <v>27100</v>
      </c>
      <c r="Q155" s="259">
        <v>29300</v>
      </c>
      <c r="R155" s="259">
        <v>31450</v>
      </c>
      <c r="S155" s="259">
        <v>33650</v>
      </c>
      <c r="T155" s="259">
        <v>35800</v>
      </c>
      <c r="U155" s="281">
        <v>22800</v>
      </c>
      <c r="V155" s="281">
        <v>26040</v>
      </c>
      <c r="W155" s="281">
        <v>29280</v>
      </c>
      <c r="X155" s="281">
        <v>32520</v>
      </c>
      <c r="Y155" s="281">
        <v>35160</v>
      </c>
      <c r="Z155" s="281">
        <v>37740</v>
      </c>
      <c r="AA155" s="281">
        <v>40380</v>
      </c>
      <c r="AB155" s="281">
        <v>42960</v>
      </c>
      <c r="AC155" s="59">
        <v>30350</v>
      </c>
      <c r="AD155" s="59">
        <v>34700</v>
      </c>
      <c r="AE155" s="59">
        <v>39050</v>
      </c>
      <c r="AF155" s="59">
        <v>43350</v>
      </c>
      <c r="AG155" s="59">
        <v>46850</v>
      </c>
      <c r="AH155" s="59">
        <v>50300</v>
      </c>
      <c r="AI155" s="59">
        <v>53800</v>
      </c>
      <c r="AJ155" s="59">
        <v>57250</v>
      </c>
      <c r="AK155" s="95">
        <v>448</v>
      </c>
      <c r="AL155" s="95">
        <v>480</v>
      </c>
      <c r="AM155" s="95">
        <v>576</v>
      </c>
      <c r="AN155" s="95">
        <v>665</v>
      </c>
      <c r="AO155" s="95">
        <v>742</v>
      </c>
      <c r="AP155" s="95">
        <v>819</v>
      </c>
      <c r="AQ155" s="95">
        <v>459</v>
      </c>
      <c r="AR155" s="95">
        <v>511</v>
      </c>
      <c r="AS155" s="95">
        <v>595</v>
      </c>
      <c r="AT155" s="95">
        <v>774</v>
      </c>
      <c r="AU155" s="95">
        <v>908</v>
      </c>
      <c r="AV155" s="95">
        <v>982</v>
      </c>
      <c r="AW155" s="168">
        <v>448</v>
      </c>
      <c r="AX155" s="168">
        <v>480</v>
      </c>
      <c r="AY155" s="168">
        <v>576</v>
      </c>
      <c r="AZ155" s="168">
        <v>665</v>
      </c>
      <c r="BA155" s="168">
        <v>742</v>
      </c>
      <c r="BB155" s="168">
        <v>819</v>
      </c>
      <c r="BC155" s="168">
        <v>563</v>
      </c>
      <c r="BD155" s="168">
        <v>604</v>
      </c>
      <c r="BE155" s="168">
        <v>727</v>
      </c>
      <c r="BF155" s="168">
        <v>831</v>
      </c>
      <c r="BG155" s="168">
        <v>908</v>
      </c>
      <c r="BH155" s="168">
        <v>982</v>
      </c>
    </row>
    <row r="156" spans="1:60">
      <c r="A156" s="165" t="s">
        <v>208</v>
      </c>
      <c r="B156" s="163" t="s">
        <v>1921</v>
      </c>
      <c r="C156" s="219" t="s">
        <v>208</v>
      </c>
      <c r="D156" s="219"/>
      <c r="E156" s="244">
        <v>11400</v>
      </c>
      <c r="F156" s="244">
        <v>13000</v>
      </c>
      <c r="G156" s="244">
        <v>14650</v>
      </c>
      <c r="H156" s="244">
        <v>16250</v>
      </c>
      <c r="I156" s="244">
        <v>17550</v>
      </c>
      <c r="J156" s="244">
        <v>18850</v>
      </c>
      <c r="K156" s="244">
        <v>20150</v>
      </c>
      <c r="L156" s="244">
        <v>21450</v>
      </c>
      <c r="M156" s="259">
        <v>19000</v>
      </c>
      <c r="N156" s="259">
        <v>21700</v>
      </c>
      <c r="O156" s="259">
        <v>24400</v>
      </c>
      <c r="P156" s="259">
        <v>27100</v>
      </c>
      <c r="Q156" s="259">
        <v>29300</v>
      </c>
      <c r="R156" s="259">
        <v>31450</v>
      </c>
      <c r="S156" s="259">
        <v>33650</v>
      </c>
      <c r="T156" s="259">
        <v>35800</v>
      </c>
      <c r="U156" s="281">
        <v>22800</v>
      </c>
      <c r="V156" s="281">
        <v>26040</v>
      </c>
      <c r="W156" s="281">
        <v>29280</v>
      </c>
      <c r="X156" s="281">
        <v>32520</v>
      </c>
      <c r="Y156" s="281">
        <v>35160</v>
      </c>
      <c r="Z156" s="281">
        <v>37740</v>
      </c>
      <c r="AA156" s="281">
        <v>40380</v>
      </c>
      <c r="AB156" s="281">
        <v>42960</v>
      </c>
      <c r="AC156" s="59">
        <v>30350</v>
      </c>
      <c r="AD156" s="59">
        <v>34700</v>
      </c>
      <c r="AE156" s="59">
        <v>39050</v>
      </c>
      <c r="AF156" s="59">
        <v>43350</v>
      </c>
      <c r="AG156" s="59">
        <v>46850</v>
      </c>
      <c r="AH156" s="59">
        <v>50300</v>
      </c>
      <c r="AI156" s="59">
        <v>53800</v>
      </c>
      <c r="AJ156" s="59">
        <v>57250</v>
      </c>
      <c r="AK156" s="95">
        <v>432</v>
      </c>
      <c r="AL156" s="95">
        <v>463</v>
      </c>
      <c r="AM156" s="95">
        <v>555</v>
      </c>
      <c r="AN156" s="95">
        <v>641</v>
      </c>
      <c r="AO156" s="95">
        <v>715</v>
      </c>
      <c r="AP156" s="95">
        <v>789</v>
      </c>
      <c r="AQ156" s="95">
        <v>528</v>
      </c>
      <c r="AR156" s="95">
        <v>573</v>
      </c>
      <c r="AS156" s="95">
        <v>645</v>
      </c>
      <c r="AT156" s="95">
        <v>788</v>
      </c>
      <c r="AU156" s="95">
        <v>860</v>
      </c>
      <c r="AV156" s="95">
        <v>930</v>
      </c>
      <c r="AW156" s="168">
        <v>432</v>
      </c>
      <c r="AX156" s="168">
        <v>463</v>
      </c>
      <c r="AY156" s="168">
        <v>555</v>
      </c>
      <c r="AZ156" s="168">
        <v>641</v>
      </c>
      <c r="BA156" s="168">
        <v>715</v>
      </c>
      <c r="BB156" s="168">
        <v>789</v>
      </c>
      <c r="BC156" s="168">
        <v>541</v>
      </c>
      <c r="BD156" s="168">
        <v>581</v>
      </c>
      <c r="BE156" s="168">
        <v>699</v>
      </c>
      <c r="BF156" s="168">
        <v>800</v>
      </c>
      <c r="BG156" s="168">
        <v>873</v>
      </c>
      <c r="BH156" s="168">
        <v>944</v>
      </c>
    </row>
    <row r="157" spans="1:60">
      <c r="A157" s="165" t="s">
        <v>209</v>
      </c>
      <c r="B157" s="163" t="s">
        <v>1923</v>
      </c>
      <c r="C157" s="219" t="s">
        <v>209</v>
      </c>
      <c r="D157" s="219"/>
      <c r="E157" s="244">
        <v>11800</v>
      </c>
      <c r="F157" s="244">
        <v>13450</v>
      </c>
      <c r="G157" s="244">
        <v>15150</v>
      </c>
      <c r="H157" s="244">
        <v>16800</v>
      </c>
      <c r="I157" s="244">
        <v>18150</v>
      </c>
      <c r="J157" s="244">
        <v>19500</v>
      </c>
      <c r="K157" s="244">
        <v>20850</v>
      </c>
      <c r="L157" s="244">
        <v>22200</v>
      </c>
      <c r="M157" s="259">
        <v>19600</v>
      </c>
      <c r="N157" s="259">
        <v>22400</v>
      </c>
      <c r="O157" s="259">
        <v>25200</v>
      </c>
      <c r="P157" s="259">
        <v>28000</v>
      </c>
      <c r="Q157" s="259">
        <v>30250</v>
      </c>
      <c r="R157" s="259">
        <v>32500</v>
      </c>
      <c r="S157" s="259">
        <v>34750</v>
      </c>
      <c r="T157" s="259">
        <v>37000</v>
      </c>
      <c r="U157" s="281">
        <v>23520</v>
      </c>
      <c r="V157" s="281">
        <v>26880</v>
      </c>
      <c r="W157" s="281">
        <v>30240</v>
      </c>
      <c r="X157" s="281">
        <v>33600</v>
      </c>
      <c r="Y157" s="281">
        <v>36300</v>
      </c>
      <c r="Z157" s="281">
        <v>39000</v>
      </c>
      <c r="AA157" s="281">
        <v>41700</v>
      </c>
      <c r="AB157" s="281">
        <v>44400</v>
      </c>
      <c r="AC157" s="59">
        <v>31400</v>
      </c>
      <c r="AD157" s="59">
        <v>35850</v>
      </c>
      <c r="AE157" s="59">
        <v>40350</v>
      </c>
      <c r="AF157" s="59">
        <v>44800</v>
      </c>
      <c r="AG157" s="59">
        <v>48400</v>
      </c>
      <c r="AH157" s="59">
        <v>52000</v>
      </c>
      <c r="AI157" s="59">
        <v>55600</v>
      </c>
      <c r="AJ157" s="59">
        <v>59150</v>
      </c>
      <c r="AK157" s="95">
        <v>432</v>
      </c>
      <c r="AL157" s="95">
        <v>463</v>
      </c>
      <c r="AM157" s="95">
        <v>555</v>
      </c>
      <c r="AN157" s="95">
        <v>641</v>
      </c>
      <c r="AO157" s="95">
        <v>715</v>
      </c>
      <c r="AP157" s="95">
        <v>789</v>
      </c>
      <c r="AQ157" s="95">
        <v>530</v>
      </c>
      <c r="AR157" s="95">
        <v>532</v>
      </c>
      <c r="AS157" s="95">
        <v>653</v>
      </c>
      <c r="AT157" s="95">
        <v>800</v>
      </c>
      <c r="AU157" s="95">
        <v>873</v>
      </c>
      <c r="AV157" s="95">
        <v>944</v>
      </c>
      <c r="AW157" s="168">
        <v>432</v>
      </c>
      <c r="AX157" s="168">
        <v>463</v>
      </c>
      <c r="AY157" s="168">
        <v>555</v>
      </c>
      <c r="AZ157" s="168">
        <v>641</v>
      </c>
      <c r="BA157" s="168">
        <v>715</v>
      </c>
      <c r="BB157" s="168">
        <v>789</v>
      </c>
      <c r="BC157" s="168">
        <v>541</v>
      </c>
      <c r="BD157" s="168">
        <v>581</v>
      </c>
      <c r="BE157" s="168">
        <v>699</v>
      </c>
      <c r="BF157" s="168">
        <v>800</v>
      </c>
      <c r="BG157" s="168">
        <v>873</v>
      </c>
      <c r="BH157" s="168">
        <v>944</v>
      </c>
    </row>
    <row r="158" spans="1:60">
      <c r="A158" s="165" t="s">
        <v>210</v>
      </c>
      <c r="B158" s="163" t="s">
        <v>1925</v>
      </c>
      <c r="C158" s="219" t="s">
        <v>210</v>
      </c>
      <c r="D158" s="219"/>
      <c r="E158" s="244">
        <v>12150</v>
      </c>
      <c r="F158" s="244">
        <v>13900</v>
      </c>
      <c r="G158" s="244">
        <v>15650</v>
      </c>
      <c r="H158" s="244">
        <v>17350</v>
      </c>
      <c r="I158" s="244">
        <v>18750</v>
      </c>
      <c r="J158" s="244">
        <v>20150</v>
      </c>
      <c r="K158" s="244">
        <v>21550</v>
      </c>
      <c r="L158" s="244">
        <v>22950</v>
      </c>
      <c r="M158" s="259">
        <v>20300</v>
      </c>
      <c r="N158" s="259">
        <v>23200</v>
      </c>
      <c r="O158" s="259">
        <v>26100</v>
      </c>
      <c r="P158" s="259">
        <v>28950</v>
      </c>
      <c r="Q158" s="259">
        <v>31300</v>
      </c>
      <c r="R158" s="259">
        <v>33600</v>
      </c>
      <c r="S158" s="259">
        <v>35900</v>
      </c>
      <c r="T158" s="259">
        <v>38250</v>
      </c>
      <c r="U158" s="281">
        <v>24360</v>
      </c>
      <c r="V158" s="281">
        <v>27840</v>
      </c>
      <c r="W158" s="281">
        <v>31320</v>
      </c>
      <c r="X158" s="281">
        <v>34740</v>
      </c>
      <c r="Y158" s="281">
        <v>37560</v>
      </c>
      <c r="Z158" s="281">
        <v>40320</v>
      </c>
      <c r="AA158" s="281">
        <v>43080</v>
      </c>
      <c r="AB158" s="281">
        <v>45900</v>
      </c>
      <c r="AC158" s="59">
        <v>32450</v>
      </c>
      <c r="AD158" s="59">
        <v>37050</v>
      </c>
      <c r="AE158" s="59">
        <v>41700</v>
      </c>
      <c r="AF158" s="59">
        <v>46300</v>
      </c>
      <c r="AG158" s="59">
        <v>50050</v>
      </c>
      <c r="AH158" s="59">
        <v>53750</v>
      </c>
      <c r="AI158" s="59">
        <v>57450</v>
      </c>
      <c r="AJ158" s="59">
        <v>61150</v>
      </c>
      <c r="AK158" s="95">
        <v>445</v>
      </c>
      <c r="AL158" s="95">
        <v>476</v>
      </c>
      <c r="AM158" s="95">
        <v>572</v>
      </c>
      <c r="AN158" s="95">
        <v>660</v>
      </c>
      <c r="AO158" s="95">
        <v>737</v>
      </c>
      <c r="AP158" s="95">
        <v>813</v>
      </c>
      <c r="AQ158" s="95">
        <v>558</v>
      </c>
      <c r="AR158" s="95">
        <v>599</v>
      </c>
      <c r="AS158" s="95">
        <v>721</v>
      </c>
      <c r="AT158" s="95">
        <v>824</v>
      </c>
      <c r="AU158" s="95">
        <v>900</v>
      </c>
      <c r="AV158" s="95">
        <v>975</v>
      </c>
      <c r="AW158" s="168">
        <v>445</v>
      </c>
      <c r="AX158" s="168">
        <v>476</v>
      </c>
      <c r="AY158" s="168">
        <v>572</v>
      </c>
      <c r="AZ158" s="168">
        <v>660</v>
      </c>
      <c r="BA158" s="168">
        <v>737</v>
      </c>
      <c r="BB158" s="168">
        <v>813</v>
      </c>
      <c r="BC158" s="168">
        <v>558</v>
      </c>
      <c r="BD158" s="168">
        <v>599</v>
      </c>
      <c r="BE158" s="168">
        <v>721</v>
      </c>
      <c r="BF158" s="168">
        <v>824</v>
      </c>
      <c r="BG158" s="168">
        <v>900</v>
      </c>
      <c r="BH158" s="168">
        <v>975</v>
      </c>
    </row>
    <row r="159" spans="1:60">
      <c r="A159" s="165" t="s">
        <v>211</v>
      </c>
      <c r="B159" s="163" t="s">
        <v>1927</v>
      </c>
      <c r="C159" s="219" t="s">
        <v>211</v>
      </c>
      <c r="D159" s="219"/>
      <c r="E159" s="244">
        <v>11400</v>
      </c>
      <c r="F159" s="244">
        <v>13000</v>
      </c>
      <c r="G159" s="244">
        <v>14650</v>
      </c>
      <c r="H159" s="244">
        <v>16250</v>
      </c>
      <c r="I159" s="244">
        <v>17550</v>
      </c>
      <c r="J159" s="244">
        <v>18850</v>
      </c>
      <c r="K159" s="244">
        <v>20150</v>
      </c>
      <c r="L159" s="244">
        <v>21450</v>
      </c>
      <c r="M159" s="259">
        <v>19000</v>
      </c>
      <c r="N159" s="259">
        <v>21700</v>
      </c>
      <c r="O159" s="259">
        <v>24400</v>
      </c>
      <c r="P159" s="259">
        <v>27100</v>
      </c>
      <c r="Q159" s="259">
        <v>29300</v>
      </c>
      <c r="R159" s="259">
        <v>31450</v>
      </c>
      <c r="S159" s="259">
        <v>33650</v>
      </c>
      <c r="T159" s="259">
        <v>35800</v>
      </c>
      <c r="U159" s="281">
        <v>22800</v>
      </c>
      <c r="V159" s="281">
        <v>26040</v>
      </c>
      <c r="W159" s="281">
        <v>29280</v>
      </c>
      <c r="X159" s="281">
        <v>32520</v>
      </c>
      <c r="Y159" s="281">
        <v>35160</v>
      </c>
      <c r="Z159" s="281">
        <v>37740</v>
      </c>
      <c r="AA159" s="281">
        <v>40380</v>
      </c>
      <c r="AB159" s="281">
        <v>42960</v>
      </c>
      <c r="AC159" s="59">
        <v>30350</v>
      </c>
      <c r="AD159" s="59">
        <v>34700</v>
      </c>
      <c r="AE159" s="59">
        <v>39050</v>
      </c>
      <c r="AF159" s="59">
        <v>43350</v>
      </c>
      <c r="AG159" s="59">
        <v>46850</v>
      </c>
      <c r="AH159" s="59">
        <v>50300</v>
      </c>
      <c r="AI159" s="59">
        <v>53800</v>
      </c>
      <c r="AJ159" s="59">
        <v>57250</v>
      </c>
      <c r="AK159" s="95">
        <v>470</v>
      </c>
      <c r="AL159" s="95">
        <v>493</v>
      </c>
      <c r="AM159" s="95">
        <v>595</v>
      </c>
      <c r="AN159" s="95">
        <v>696</v>
      </c>
      <c r="AO159" s="95">
        <v>777</v>
      </c>
      <c r="AP159" s="95">
        <v>858</v>
      </c>
      <c r="AQ159" s="95">
        <v>491</v>
      </c>
      <c r="AR159" s="95">
        <v>493</v>
      </c>
      <c r="AS159" s="95">
        <v>595</v>
      </c>
      <c r="AT159" s="95">
        <v>768</v>
      </c>
      <c r="AU159" s="95">
        <v>793</v>
      </c>
      <c r="AV159" s="95">
        <v>912</v>
      </c>
      <c r="AW159" s="168">
        <v>470</v>
      </c>
      <c r="AX159" s="168">
        <v>503</v>
      </c>
      <c r="AY159" s="168">
        <v>603</v>
      </c>
      <c r="AZ159" s="168">
        <v>696</v>
      </c>
      <c r="BA159" s="168">
        <v>777</v>
      </c>
      <c r="BB159" s="168">
        <v>858</v>
      </c>
      <c r="BC159" s="168">
        <v>590</v>
      </c>
      <c r="BD159" s="168">
        <v>634</v>
      </c>
      <c r="BE159" s="168">
        <v>763</v>
      </c>
      <c r="BF159" s="168">
        <v>872</v>
      </c>
      <c r="BG159" s="168">
        <v>954</v>
      </c>
      <c r="BH159" s="168">
        <v>1034</v>
      </c>
    </row>
    <row r="160" spans="1:60">
      <c r="A160" s="165" t="s">
        <v>212</v>
      </c>
      <c r="B160" s="163" t="s">
        <v>1929</v>
      </c>
      <c r="C160" s="219" t="s">
        <v>212</v>
      </c>
      <c r="D160" s="219"/>
      <c r="E160" s="244">
        <v>11400</v>
      </c>
      <c r="F160" s="244">
        <v>13000</v>
      </c>
      <c r="G160" s="244">
        <v>14650</v>
      </c>
      <c r="H160" s="244">
        <v>16250</v>
      </c>
      <c r="I160" s="244">
        <v>17550</v>
      </c>
      <c r="J160" s="244">
        <v>18850</v>
      </c>
      <c r="K160" s="244">
        <v>20150</v>
      </c>
      <c r="L160" s="244">
        <v>21450</v>
      </c>
      <c r="M160" s="259">
        <v>19000</v>
      </c>
      <c r="N160" s="259">
        <v>21700</v>
      </c>
      <c r="O160" s="259">
        <v>24400</v>
      </c>
      <c r="P160" s="259">
        <v>27100</v>
      </c>
      <c r="Q160" s="259">
        <v>29300</v>
      </c>
      <c r="R160" s="259">
        <v>31450</v>
      </c>
      <c r="S160" s="259">
        <v>33650</v>
      </c>
      <c r="T160" s="259">
        <v>35800</v>
      </c>
      <c r="U160" s="281">
        <v>22800</v>
      </c>
      <c r="V160" s="281">
        <v>26040</v>
      </c>
      <c r="W160" s="281">
        <v>29280</v>
      </c>
      <c r="X160" s="281">
        <v>32520</v>
      </c>
      <c r="Y160" s="281">
        <v>35160</v>
      </c>
      <c r="Z160" s="281">
        <v>37740</v>
      </c>
      <c r="AA160" s="281">
        <v>40380</v>
      </c>
      <c r="AB160" s="281">
        <v>42960</v>
      </c>
      <c r="AC160" s="59">
        <v>30350</v>
      </c>
      <c r="AD160" s="59">
        <v>34700</v>
      </c>
      <c r="AE160" s="59">
        <v>39050</v>
      </c>
      <c r="AF160" s="59">
        <v>43350</v>
      </c>
      <c r="AG160" s="59">
        <v>46850</v>
      </c>
      <c r="AH160" s="59">
        <v>50300</v>
      </c>
      <c r="AI160" s="59">
        <v>53800</v>
      </c>
      <c r="AJ160" s="59">
        <v>57250</v>
      </c>
      <c r="AK160" s="95">
        <v>430</v>
      </c>
      <c r="AL160" s="95">
        <v>481</v>
      </c>
      <c r="AM160" s="95">
        <v>577</v>
      </c>
      <c r="AN160" s="95">
        <v>667</v>
      </c>
      <c r="AO160" s="95">
        <v>745</v>
      </c>
      <c r="AP160" s="95">
        <v>821</v>
      </c>
      <c r="AQ160" s="95">
        <v>430</v>
      </c>
      <c r="AR160" s="95">
        <v>564</v>
      </c>
      <c r="AS160" s="95">
        <v>660</v>
      </c>
      <c r="AT160" s="95">
        <v>834</v>
      </c>
      <c r="AU160" s="95">
        <v>910</v>
      </c>
      <c r="AV160" s="95">
        <v>986</v>
      </c>
      <c r="AW160" s="168">
        <v>432</v>
      </c>
      <c r="AX160" s="168">
        <v>463</v>
      </c>
      <c r="AY160" s="168">
        <v>556</v>
      </c>
      <c r="AZ160" s="168">
        <v>642</v>
      </c>
      <c r="BA160" s="168">
        <v>717</v>
      </c>
      <c r="BB160" s="168">
        <v>791</v>
      </c>
      <c r="BC160" s="168">
        <v>543</v>
      </c>
      <c r="BD160" s="168">
        <v>583</v>
      </c>
      <c r="BE160" s="168">
        <v>701</v>
      </c>
      <c r="BF160" s="168">
        <v>801</v>
      </c>
      <c r="BG160" s="168">
        <v>874</v>
      </c>
      <c r="BH160" s="168">
        <v>946</v>
      </c>
    </row>
    <row r="161" spans="1:60">
      <c r="A161" s="165" t="s">
        <v>213</v>
      </c>
      <c r="B161" s="163" t="s">
        <v>1931</v>
      </c>
      <c r="C161" s="219" t="s">
        <v>213</v>
      </c>
      <c r="D161" s="219"/>
      <c r="E161" s="244">
        <v>11800</v>
      </c>
      <c r="F161" s="244">
        <v>13500</v>
      </c>
      <c r="G161" s="244">
        <v>15200</v>
      </c>
      <c r="H161" s="244">
        <v>16850</v>
      </c>
      <c r="I161" s="244">
        <v>18200</v>
      </c>
      <c r="J161" s="244">
        <v>19550</v>
      </c>
      <c r="K161" s="244">
        <v>20900</v>
      </c>
      <c r="L161" s="244">
        <v>22250</v>
      </c>
      <c r="M161" s="259">
        <v>19700</v>
      </c>
      <c r="N161" s="259">
        <v>22500</v>
      </c>
      <c r="O161" s="259">
        <v>25300</v>
      </c>
      <c r="P161" s="259">
        <v>28100</v>
      </c>
      <c r="Q161" s="259">
        <v>30350</v>
      </c>
      <c r="R161" s="259">
        <v>32600</v>
      </c>
      <c r="S161" s="259">
        <v>34850</v>
      </c>
      <c r="T161" s="259">
        <v>37100</v>
      </c>
      <c r="U161" s="281">
        <v>23640</v>
      </c>
      <c r="V161" s="281">
        <v>27000</v>
      </c>
      <c r="W161" s="281">
        <v>30360</v>
      </c>
      <c r="X161" s="281">
        <v>33720</v>
      </c>
      <c r="Y161" s="281">
        <v>36420</v>
      </c>
      <c r="Z161" s="281">
        <v>39120</v>
      </c>
      <c r="AA161" s="281">
        <v>41820</v>
      </c>
      <c r="AB161" s="281">
        <v>44520</v>
      </c>
      <c r="AC161" s="59">
        <v>31500</v>
      </c>
      <c r="AD161" s="59">
        <v>36000</v>
      </c>
      <c r="AE161" s="59">
        <v>40500</v>
      </c>
      <c r="AF161" s="59">
        <v>44950</v>
      </c>
      <c r="AG161" s="59">
        <v>48550</v>
      </c>
      <c r="AH161" s="59">
        <v>52150</v>
      </c>
      <c r="AI161" s="59">
        <v>55750</v>
      </c>
      <c r="AJ161" s="59">
        <v>59350</v>
      </c>
      <c r="AK161" s="95">
        <v>432</v>
      </c>
      <c r="AL161" s="95">
        <v>463</v>
      </c>
      <c r="AM161" s="95">
        <v>555</v>
      </c>
      <c r="AN161" s="95">
        <v>641</v>
      </c>
      <c r="AO161" s="95">
        <v>715</v>
      </c>
      <c r="AP161" s="95">
        <v>789</v>
      </c>
      <c r="AQ161" s="95">
        <v>496</v>
      </c>
      <c r="AR161" s="95">
        <v>497</v>
      </c>
      <c r="AS161" s="95">
        <v>595</v>
      </c>
      <c r="AT161" s="95">
        <v>800</v>
      </c>
      <c r="AU161" s="95">
        <v>873</v>
      </c>
      <c r="AV161" s="95">
        <v>944</v>
      </c>
      <c r="AW161" s="168">
        <v>432</v>
      </c>
      <c r="AX161" s="168">
        <v>463</v>
      </c>
      <c r="AY161" s="168">
        <v>555</v>
      </c>
      <c r="AZ161" s="168">
        <v>641</v>
      </c>
      <c r="BA161" s="168">
        <v>715</v>
      </c>
      <c r="BB161" s="168">
        <v>789</v>
      </c>
      <c r="BC161" s="168">
        <v>541</v>
      </c>
      <c r="BD161" s="168">
        <v>581</v>
      </c>
      <c r="BE161" s="168">
        <v>699</v>
      </c>
      <c r="BF161" s="168">
        <v>800</v>
      </c>
      <c r="BG161" s="168">
        <v>873</v>
      </c>
      <c r="BH161" s="168">
        <v>944</v>
      </c>
    </row>
    <row r="162" spans="1:60">
      <c r="A162" s="165" t="s">
        <v>214</v>
      </c>
      <c r="B162" s="163" t="s">
        <v>1917</v>
      </c>
      <c r="C162" s="219" t="s">
        <v>214</v>
      </c>
      <c r="D162" s="219"/>
      <c r="E162" s="244">
        <v>13000</v>
      </c>
      <c r="F162" s="244">
        <v>14850</v>
      </c>
      <c r="G162" s="244">
        <v>16700</v>
      </c>
      <c r="H162" s="244">
        <v>18550</v>
      </c>
      <c r="I162" s="244">
        <v>20050</v>
      </c>
      <c r="J162" s="244">
        <v>21550</v>
      </c>
      <c r="K162" s="244">
        <v>23050</v>
      </c>
      <c r="L162" s="244">
        <v>24500</v>
      </c>
      <c r="M162" s="259">
        <v>21650</v>
      </c>
      <c r="N162" s="259">
        <v>24750</v>
      </c>
      <c r="O162" s="259">
        <v>27850</v>
      </c>
      <c r="P162" s="259">
        <v>30900</v>
      </c>
      <c r="Q162" s="259">
        <v>33400</v>
      </c>
      <c r="R162" s="259">
        <v>35850</v>
      </c>
      <c r="S162" s="259">
        <v>38350</v>
      </c>
      <c r="T162" s="259">
        <v>40800</v>
      </c>
      <c r="U162" s="281">
        <v>25980</v>
      </c>
      <c r="V162" s="281">
        <v>29700</v>
      </c>
      <c r="W162" s="281">
        <v>33420</v>
      </c>
      <c r="X162" s="281">
        <v>37080</v>
      </c>
      <c r="Y162" s="281">
        <v>40080</v>
      </c>
      <c r="Z162" s="281">
        <v>43020</v>
      </c>
      <c r="AA162" s="281">
        <v>46020</v>
      </c>
      <c r="AB162" s="281">
        <v>48960</v>
      </c>
      <c r="AC162" s="59">
        <v>34650</v>
      </c>
      <c r="AD162" s="59">
        <v>39600</v>
      </c>
      <c r="AE162" s="59">
        <v>44550</v>
      </c>
      <c r="AF162" s="59">
        <v>49450</v>
      </c>
      <c r="AG162" s="59">
        <v>53450</v>
      </c>
      <c r="AH162" s="59">
        <v>57400</v>
      </c>
      <c r="AI162" s="59">
        <v>61350</v>
      </c>
      <c r="AJ162" s="59">
        <v>65300</v>
      </c>
      <c r="AK162" s="95">
        <v>433</v>
      </c>
      <c r="AL162" s="95">
        <v>464</v>
      </c>
      <c r="AM162" s="95">
        <v>557</v>
      </c>
      <c r="AN162" s="95">
        <v>643</v>
      </c>
      <c r="AO162" s="95">
        <v>718</v>
      </c>
      <c r="AP162" s="95">
        <v>792</v>
      </c>
      <c r="AQ162" s="95">
        <v>494</v>
      </c>
      <c r="AR162" s="95">
        <v>496</v>
      </c>
      <c r="AS162" s="95">
        <v>595</v>
      </c>
      <c r="AT162" s="95">
        <v>804</v>
      </c>
      <c r="AU162" s="95">
        <v>878</v>
      </c>
      <c r="AV162" s="95">
        <v>949</v>
      </c>
      <c r="AW162" s="168">
        <v>433</v>
      </c>
      <c r="AX162" s="168">
        <v>464</v>
      </c>
      <c r="AY162" s="168">
        <v>557</v>
      </c>
      <c r="AZ162" s="168">
        <v>643</v>
      </c>
      <c r="BA162" s="168">
        <v>718</v>
      </c>
      <c r="BB162" s="168">
        <v>792</v>
      </c>
      <c r="BC162" s="168">
        <v>544</v>
      </c>
      <c r="BD162" s="168">
        <v>584</v>
      </c>
      <c r="BE162" s="168">
        <v>703</v>
      </c>
      <c r="BF162" s="168">
        <v>804</v>
      </c>
      <c r="BG162" s="168">
        <v>878</v>
      </c>
      <c r="BH162" s="168">
        <v>949</v>
      </c>
    </row>
    <row r="163" spans="1:60">
      <c r="A163" s="165" t="s">
        <v>90</v>
      </c>
      <c r="B163" s="163" t="s">
        <v>731</v>
      </c>
      <c r="C163" s="220" t="s">
        <v>90</v>
      </c>
      <c r="D163" s="220"/>
      <c r="E163" s="244">
        <v>11400</v>
      </c>
      <c r="F163" s="244">
        <v>13000</v>
      </c>
      <c r="G163" s="244">
        <v>14650</v>
      </c>
      <c r="H163" s="244">
        <v>16250</v>
      </c>
      <c r="I163" s="244">
        <v>17550</v>
      </c>
      <c r="J163" s="244">
        <v>18850</v>
      </c>
      <c r="K163" s="244">
        <v>20150</v>
      </c>
      <c r="L163" s="244">
        <v>21450</v>
      </c>
      <c r="M163" s="259">
        <v>19000</v>
      </c>
      <c r="N163" s="259">
        <v>21700</v>
      </c>
      <c r="O163" s="259">
        <v>24400</v>
      </c>
      <c r="P163" s="259">
        <v>27100</v>
      </c>
      <c r="Q163" s="259">
        <v>29300</v>
      </c>
      <c r="R163" s="259">
        <v>31450</v>
      </c>
      <c r="S163" s="259">
        <v>33650</v>
      </c>
      <c r="T163" s="259">
        <v>35800</v>
      </c>
      <c r="U163" s="281">
        <v>22800</v>
      </c>
      <c r="V163" s="281">
        <v>26040</v>
      </c>
      <c r="W163" s="281">
        <v>29280</v>
      </c>
      <c r="X163" s="281">
        <v>32520</v>
      </c>
      <c r="Y163" s="281">
        <v>35160</v>
      </c>
      <c r="Z163" s="281">
        <v>37740</v>
      </c>
      <c r="AA163" s="281">
        <v>40380</v>
      </c>
      <c r="AB163" s="281">
        <v>42960</v>
      </c>
      <c r="AC163" s="59">
        <v>30350</v>
      </c>
      <c r="AD163" s="59">
        <v>34700</v>
      </c>
      <c r="AE163" s="59">
        <v>39050</v>
      </c>
      <c r="AF163" s="59">
        <v>43350</v>
      </c>
      <c r="AG163" s="59">
        <v>46850</v>
      </c>
      <c r="AH163" s="59">
        <v>50300</v>
      </c>
      <c r="AI163" s="59">
        <v>53800</v>
      </c>
      <c r="AJ163" s="59">
        <v>57250</v>
      </c>
      <c r="AK163" s="95">
        <v>478</v>
      </c>
      <c r="AL163" s="95">
        <v>513</v>
      </c>
      <c r="AM163" s="95">
        <v>616</v>
      </c>
      <c r="AN163" s="95">
        <v>711</v>
      </c>
      <c r="AO163" s="95">
        <v>793</v>
      </c>
      <c r="AP163" s="95">
        <v>876</v>
      </c>
      <c r="AQ163" s="95">
        <v>603</v>
      </c>
      <c r="AR163" s="95">
        <v>606</v>
      </c>
      <c r="AS163" s="95">
        <v>754</v>
      </c>
      <c r="AT163" s="95">
        <v>890</v>
      </c>
      <c r="AU163" s="95">
        <v>974</v>
      </c>
      <c r="AV163" s="95">
        <v>1056</v>
      </c>
      <c r="AW163" s="168">
        <v>478</v>
      </c>
      <c r="AX163" s="168">
        <v>513</v>
      </c>
      <c r="AY163" s="168">
        <v>616</v>
      </c>
      <c r="AZ163" s="168">
        <v>711</v>
      </c>
      <c r="BA163" s="168">
        <v>793</v>
      </c>
      <c r="BB163" s="168">
        <v>876</v>
      </c>
      <c r="BC163" s="168">
        <v>603</v>
      </c>
      <c r="BD163" s="168">
        <v>647</v>
      </c>
      <c r="BE163" s="168">
        <v>778</v>
      </c>
      <c r="BF163" s="168">
        <v>890</v>
      </c>
      <c r="BG163" s="168">
        <v>974</v>
      </c>
      <c r="BH163" s="168">
        <v>1056</v>
      </c>
    </row>
    <row r="164" spans="1:60">
      <c r="A164" s="165" t="s">
        <v>215</v>
      </c>
      <c r="B164" s="163" t="s">
        <v>1919</v>
      </c>
      <c r="C164" s="219" t="s">
        <v>215</v>
      </c>
      <c r="D164" s="219"/>
      <c r="E164" s="244">
        <v>11400</v>
      </c>
      <c r="F164" s="244">
        <v>13000</v>
      </c>
      <c r="G164" s="244">
        <v>14650</v>
      </c>
      <c r="H164" s="244">
        <v>16250</v>
      </c>
      <c r="I164" s="244">
        <v>17550</v>
      </c>
      <c r="J164" s="244">
        <v>18850</v>
      </c>
      <c r="K164" s="244">
        <v>20150</v>
      </c>
      <c r="L164" s="244">
        <v>21450</v>
      </c>
      <c r="M164" s="259">
        <v>19000</v>
      </c>
      <c r="N164" s="259">
        <v>21700</v>
      </c>
      <c r="O164" s="259">
        <v>24400</v>
      </c>
      <c r="P164" s="259">
        <v>27100</v>
      </c>
      <c r="Q164" s="259">
        <v>29300</v>
      </c>
      <c r="R164" s="259">
        <v>31450</v>
      </c>
      <c r="S164" s="259">
        <v>33650</v>
      </c>
      <c r="T164" s="259">
        <v>35800</v>
      </c>
      <c r="U164" s="281">
        <v>22800</v>
      </c>
      <c r="V164" s="281">
        <v>26040</v>
      </c>
      <c r="W164" s="281">
        <v>29280</v>
      </c>
      <c r="X164" s="281">
        <v>32520</v>
      </c>
      <c r="Y164" s="281">
        <v>35160</v>
      </c>
      <c r="Z164" s="281">
        <v>37740</v>
      </c>
      <c r="AA164" s="281">
        <v>40380</v>
      </c>
      <c r="AB164" s="281">
        <v>42960</v>
      </c>
      <c r="AC164" s="59">
        <v>30350</v>
      </c>
      <c r="AD164" s="59">
        <v>34700</v>
      </c>
      <c r="AE164" s="59">
        <v>39050</v>
      </c>
      <c r="AF164" s="59">
        <v>43350</v>
      </c>
      <c r="AG164" s="59">
        <v>46850</v>
      </c>
      <c r="AH164" s="59">
        <v>50300</v>
      </c>
      <c r="AI164" s="59">
        <v>53800</v>
      </c>
      <c r="AJ164" s="59">
        <v>57250</v>
      </c>
      <c r="AK164" s="95">
        <v>437</v>
      </c>
      <c r="AL164" s="95">
        <v>472</v>
      </c>
      <c r="AM164" s="95">
        <v>566</v>
      </c>
      <c r="AN164" s="95">
        <v>654</v>
      </c>
      <c r="AO164" s="95">
        <v>730</v>
      </c>
      <c r="AP164" s="95">
        <v>805</v>
      </c>
      <c r="AQ164" s="95">
        <v>437</v>
      </c>
      <c r="AR164" s="95">
        <v>550</v>
      </c>
      <c r="AS164" s="95">
        <v>634</v>
      </c>
      <c r="AT164" s="95">
        <v>817</v>
      </c>
      <c r="AU164" s="95">
        <v>891</v>
      </c>
      <c r="AV164" s="95">
        <v>965</v>
      </c>
      <c r="AW164" s="168">
        <v>441</v>
      </c>
      <c r="AX164" s="168">
        <v>472</v>
      </c>
      <c r="AY164" s="168">
        <v>566</v>
      </c>
      <c r="AZ164" s="168">
        <v>654</v>
      </c>
      <c r="BA164" s="168">
        <v>730</v>
      </c>
      <c r="BB164" s="168">
        <v>805</v>
      </c>
      <c r="BC164" s="168">
        <v>553</v>
      </c>
      <c r="BD164" s="168">
        <v>594</v>
      </c>
      <c r="BE164" s="168">
        <v>714</v>
      </c>
      <c r="BF164" s="168">
        <v>817</v>
      </c>
      <c r="BG164" s="168">
        <v>891</v>
      </c>
      <c r="BH164" s="168">
        <v>965</v>
      </c>
    </row>
    <row r="165" spans="1:60">
      <c r="A165" s="165" t="s">
        <v>216</v>
      </c>
      <c r="B165" s="163" t="s">
        <v>755</v>
      </c>
      <c r="C165" s="220" t="s">
        <v>216</v>
      </c>
      <c r="D165" s="220"/>
      <c r="E165" s="244">
        <v>13900</v>
      </c>
      <c r="F165" s="244">
        <v>15900</v>
      </c>
      <c r="G165" s="244">
        <v>17900</v>
      </c>
      <c r="H165" s="244">
        <v>19850</v>
      </c>
      <c r="I165" s="244">
        <v>21450</v>
      </c>
      <c r="J165" s="244">
        <v>23050</v>
      </c>
      <c r="K165" s="244">
        <v>24650</v>
      </c>
      <c r="L165" s="244">
        <v>26250</v>
      </c>
      <c r="M165" s="259">
        <v>23150</v>
      </c>
      <c r="N165" s="259">
        <v>26450</v>
      </c>
      <c r="O165" s="259">
        <v>29750</v>
      </c>
      <c r="P165" s="259">
        <v>33050</v>
      </c>
      <c r="Q165" s="259">
        <v>35700</v>
      </c>
      <c r="R165" s="259">
        <v>38350</v>
      </c>
      <c r="S165" s="259">
        <v>41000</v>
      </c>
      <c r="T165" s="259">
        <v>43650</v>
      </c>
      <c r="U165" s="281">
        <v>27780</v>
      </c>
      <c r="V165" s="281">
        <v>31740</v>
      </c>
      <c r="W165" s="281">
        <v>35700</v>
      </c>
      <c r="X165" s="281">
        <v>39660</v>
      </c>
      <c r="Y165" s="281">
        <v>42840</v>
      </c>
      <c r="Z165" s="281">
        <v>46020</v>
      </c>
      <c r="AA165" s="281">
        <v>49200</v>
      </c>
      <c r="AB165" s="281">
        <v>52380</v>
      </c>
      <c r="AC165" s="59">
        <v>37050</v>
      </c>
      <c r="AD165" s="59">
        <v>42350</v>
      </c>
      <c r="AE165" s="59">
        <v>47650</v>
      </c>
      <c r="AF165" s="59">
        <v>52900</v>
      </c>
      <c r="AG165" s="59">
        <v>57150</v>
      </c>
      <c r="AH165" s="59">
        <v>61400</v>
      </c>
      <c r="AI165" s="59">
        <v>65600</v>
      </c>
      <c r="AJ165" s="59">
        <v>69850</v>
      </c>
      <c r="AK165" s="95">
        <v>500</v>
      </c>
      <c r="AL165" s="95">
        <v>535</v>
      </c>
      <c r="AM165" s="95">
        <v>642</v>
      </c>
      <c r="AN165" s="95">
        <v>742</v>
      </c>
      <c r="AO165" s="95">
        <v>828</v>
      </c>
      <c r="AP165" s="95">
        <v>914</v>
      </c>
      <c r="AQ165" s="95">
        <v>552</v>
      </c>
      <c r="AR165" s="95">
        <v>613</v>
      </c>
      <c r="AS165" s="95">
        <v>721</v>
      </c>
      <c r="AT165" s="95">
        <v>862</v>
      </c>
      <c r="AU165" s="95">
        <v>969</v>
      </c>
      <c r="AV165" s="95">
        <v>1050</v>
      </c>
      <c r="AW165" s="168">
        <v>500</v>
      </c>
      <c r="AX165" s="168">
        <v>535</v>
      </c>
      <c r="AY165" s="168">
        <v>642</v>
      </c>
      <c r="AZ165" s="168">
        <v>742</v>
      </c>
      <c r="BA165" s="168">
        <v>828</v>
      </c>
      <c r="BB165" s="168">
        <v>914</v>
      </c>
      <c r="BC165" s="168">
        <v>630</v>
      </c>
      <c r="BD165" s="168">
        <v>676</v>
      </c>
      <c r="BE165" s="168">
        <v>813</v>
      </c>
      <c r="BF165" s="168">
        <v>931</v>
      </c>
      <c r="BG165" s="168">
        <v>1019</v>
      </c>
      <c r="BH165" s="168">
        <v>1106</v>
      </c>
    </row>
    <row r="166" spans="1:60">
      <c r="A166" s="165" t="s">
        <v>217</v>
      </c>
      <c r="B166" s="163" t="s">
        <v>1933</v>
      </c>
      <c r="C166" s="219" t="s">
        <v>217</v>
      </c>
      <c r="D166" s="219"/>
      <c r="E166" s="244">
        <v>11400</v>
      </c>
      <c r="F166" s="244">
        <v>13000</v>
      </c>
      <c r="G166" s="244">
        <v>14650</v>
      </c>
      <c r="H166" s="244">
        <v>16250</v>
      </c>
      <c r="I166" s="244">
        <v>17550</v>
      </c>
      <c r="J166" s="244">
        <v>18850</v>
      </c>
      <c r="K166" s="244">
        <v>20150</v>
      </c>
      <c r="L166" s="244">
        <v>21450</v>
      </c>
      <c r="M166" s="259">
        <v>19000</v>
      </c>
      <c r="N166" s="259">
        <v>21700</v>
      </c>
      <c r="O166" s="259">
        <v>24400</v>
      </c>
      <c r="P166" s="259">
        <v>27100</v>
      </c>
      <c r="Q166" s="259">
        <v>29300</v>
      </c>
      <c r="R166" s="259">
        <v>31450</v>
      </c>
      <c r="S166" s="259">
        <v>33650</v>
      </c>
      <c r="T166" s="259">
        <v>35800</v>
      </c>
      <c r="U166" s="281">
        <v>22800</v>
      </c>
      <c r="V166" s="281">
        <v>26040</v>
      </c>
      <c r="W166" s="281">
        <v>29280</v>
      </c>
      <c r="X166" s="281">
        <v>32520</v>
      </c>
      <c r="Y166" s="281">
        <v>35160</v>
      </c>
      <c r="Z166" s="281">
        <v>37740</v>
      </c>
      <c r="AA166" s="281">
        <v>40380</v>
      </c>
      <c r="AB166" s="281">
        <v>42960</v>
      </c>
      <c r="AC166" s="59">
        <v>30350</v>
      </c>
      <c r="AD166" s="59">
        <v>34700</v>
      </c>
      <c r="AE166" s="59">
        <v>39050</v>
      </c>
      <c r="AF166" s="59">
        <v>43350</v>
      </c>
      <c r="AG166" s="59">
        <v>46850</v>
      </c>
      <c r="AH166" s="59">
        <v>50300</v>
      </c>
      <c r="AI166" s="59">
        <v>53800</v>
      </c>
      <c r="AJ166" s="59">
        <v>57250</v>
      </c>
      <c r="AK166" s="95">
        <v>448</v>
      </c>
      <c r="AL166" s="95">
        <v>480</v>
      </c>
      <c r="AM166" s="95">
        <v>576</v>
      </c>
      <c r="AN166" s="95">
        <v>665</v>
      </c>
      <c r="AO166" s="95">
        <v>742</v>
      </c>
      <c r="AP166" s="95">
        <v>819</v>
      </c>
      <c r="AQ166" s="95">
        <v>491</v>
      </c>
      <c r="AR166" s="95">
        <v>493</v>
      </c>
      <c r="AS166" s="95">
        <v>595</v>
      </c>
      <c r="AT166" s="95">
        <v>768</v>
      </c>
      <c r="AU166" s="95">
        <v>793</v>
      </c>
      <c r="AV166" s="95">
        <v>912</v>
      </c>
      <c r="AW166" s="168">
        <v>448</v>
      </c>
      <c r="AX166" s="168">
        <v>480</v>
      </c>
      <c r="AY166" s="168">
        <v>576</v>
      </c>
      <c r="AZ166" s="168">
        <v>665</v>
      </c>
      <c r="BA166" s="168">
        <v>742</v>
      </c>
      <c r="BB166" s="168">
        <v>819</v>
      </c>
      <c r="BC166" s="168">
        <v>563</v>
      </c>
      <c r="BD166" s="168">
        <v>604</v>
      </c>
      <c r="BE166" s="168">
        <v>727</v>
      </c>
      <c r="BF166" s="168">
        <v>831</v>
      </c>
      <c r="BG166" s="168">
        <v>908</v>
      </c>
      <c r="BH166" s="168">
        <v>982</v>
      </c>
    </row>
    <row r="167" spans="1:60">
      <c r="A167" s="165" t="s">
        <v>71</v>
      </c>
      <c r="B167" s="163" t="s">
        <v>761</v>
      </c>
      <c r="C167" s="220" t="s">
        <v>71</v>
      </c>
      <c r="D167" s="220"/>
      <c r="E167" s="244">
        <v>17050</v>
      </c>
      <c r="F167" s="244">
        <v>19500</v>
      </c>
      <c r="G167" s="244">
        <v>21950</v>
      </c>
      <c r="H167" s="244">
        <v>24350</v>
      </c>
      <c r="I167" s="244">
        <v>26300</v>
      </c>
      <c r="J167" s="244">
        <v>28250</v>
      </c>
      <c r="K167" s="244">
        <v>30200</v>
      </c>
      <c r="L167" s="244">
        <v>32150</v>
      </c>
      <c r="M167" s="259">
        <v>28450</v>
      </c>
      <c r="N167" s="259">
        <v>32500</v>
      </c>
      <c r="O167" s="259">
        <v>36550</v>
      </c>
      <c r="P167" s="259">
        <v>40600</v>
      </c>
      <c r="Q167" s="259">
        <v>43850</v>
      </c>
      <c r="R167" s="259">
        <v>47100</v>
      </c>
      <c r="S167" s="259">
        <v>50350</v>
      </c>
      <c r="T167" s="259">
        <v>53600</v>
      </c>
      <c r="U167" s="281">
        <v>34140</v>
      </c>
      <c r="V167" s="281">
        <v>39000</v>
      </c>
      <c r="W167" s="281">
        <v>43860</v>
      </c>
      <c r="X167" s="281">
        <v>48720</v>
      </c>
      <c r="Y167" s="281">
        <v>52620</v>
      </c>
      <c r="Z167" s="281">
        <v>56520</v>
      </c>
      <c r="AA167" s="281">
        <v>60420</v>
      </c>
      <c r="AB167" s="281">
        <v>64320</v>
      </c>
      <c r="AC167" s="59">
        <v>45500</v>
      </c>
      <c r="AD167" s="59">
        <v>52000</v>
      </c>
      <c r="AE167" s="59">
        <v>58500</v>
      </c>
      <c r="AF167" s="59">
        <v>64950</v>
      </c>
      <c r="AG167" s="59">
        <v>70150</v>
      </c>
      <c r="AH167" s="59">
        <v>75350</v>
      </c>
      <c r="AI167" s="59">
        <v>80550</v>
      </c>
      <c r="AJ167" s="59">
        <v>85750</v>
      </c>
      <c r="AK167" s="95">
        <v>586</v>
      </c>
      <c r="AL167" s="95">
        <v>628</v>
      </c>
      <c r="AM167" s="95">
        <v>753</v>
      </c>
      <c r="AN167" s="95">
        <v>870</v>
      </c>
      <c r="AO167" s="95">
        <v>971</v>
      </c>
      <c r="AP167" s="95">
        <v>1071</v>
      </c>
      <c r="AQ167" s="95">
        <v>588</v>
      </c>
      <c r="AR167" s="95">
        <v>637</v>
      </c>
      <c r="AS167" s="95">
        <v>838</v>
      </c>
      <c r="AT167" s="95">
        <v>1097</v>
      </c>
      <c r="AU167" s="95">
        <v>1205</v>
      </c>
      <c r="AV167" s="95">
        <v>1311</v>
      </c>
      <c r="AW167" s="168">
        <v>586</v>
      </c>
      <c r="AX167" s="168">
        <v>628</v>
      </c>
      <c r="AY167" s="168">
        <v>753</v>
      </c>
      <c r="AZ167" s="168">
        <v>870</v>
      </c>
      <c r="BA167" s="168">
        <v>971</v>
      </c>
      <c r="BB167" s="168">
        <v>1071</v>
      </c>
      <c r="BC167" s="168">
        <v>741</v>
      </c>
      <c r="BD167" s="168">
        <v>796</v>
      </c>
      <c r="BE167" s="168">
        <v>957</v>
      </c>
      <c r="BF167" s="168">
        <v>1097</v>
      </c>
      <c r="BG167" s="168">
        <v>1205</v>
      </c>
      <c r="BH167" s="168">
        <v>1311</v>
      </c>
    </row>
    <row r="168" spans="1:60">
      <c r="A168" s="165" t="s">
        <v>218</v>
      </c>
      <c r="B168" s="163" t="s">
        <v>1935</v>
      </c>
      <c r="C168" s="219" t="s">
        <v>218</v>
      </c>
      <c r="D168" s="219"/>
      <c r="E168" s="244">
        <v>11400</v>
      </c>
      <c r="F168" s="244">
        <v>13000</v>
      </c>
      <c r="G168" s="244">
        <v>14650</v>
      </c>
      <c r="H168" s="244">
        <v>16250</v>
      </c>
      <c r="I168" s="244">
        <v>17550</v>
      </c>
      <c r="J168" s="244">
        <v>18850</v>
      </c>
      <c r="K168" s="244">
        <v>20150</v>
      </c>
      <c r="L168" s="244">
        <v>21450</v>
      </c>
      <c r="M168" s="259">
        <v>19000</v>
      </c>
      <c r="N168" s="259">
        <v>21700</v>
      </c>
      <c r="O168" s="259">
        <v>24400</v>
      </c>
      <c r="P168" s="259">
        <v>27100</v>
      </c>
      <c r="Q168" s="259">
        <v>29300</v>
      </c>
      <c r="R168" s="259">
        <v>31450</v>
      </c>
      <c r="S168" s="259">
        <v>33650</v>
      </c>
      <c r="T168" s="259">
        <v>35800</v>
      </c>
      <c r="U168" s="281">
        <v>22800</v>
      </c>
      <c r="V168" s="281">
        <v>26040</v>
      </c>
      <c r="W168" s="281">
        <v>29280</v>
      </c>
      <c r="X168" s="281">
        <v>32520</v>
      </c>
      <c r="Y168" s="281">
        <v>35160</v>
      </c>
      <c r="Z168" s="281">
        <v>37740</v>
      </c>
      <c r="AA168" s="281">
        <v>40380</v>
      </c>
      <c r="AB168" s="281">
        <v>42960</v>
      </c>
      <c r="AC168" s="59">
        <v>30350</v>
      </c>
      <c r="AD168" s="59">
        <v>34700</v>
      </c>
      <c r="AE168" s="59">
        <v>39050</v>
      </c>
      <c r="AF168" s="59">
        <v>43350</v>
      </c>
      <c r="AG168" s="59">
        <v>46850</v>
      </c>
      <c r="AH168" s="59">
        <v>50300</v>
      </c>
      <c r="AI168" s="59">
        <v>53800</v>
      </c>
      <c r="AJ168" s="59">
        <v>57250</v>
      </c>
      <c r="AK168" s="95">
        <v>387</v>
      </c>
      <c r="AL168" s="95">
        <v>473</v>
      </c>
      <c r="AM168" s="95">
        <v>581</v>
      </c>
      <c r="AN168" s="95">
        <v>671</v>
      </c>
      <c r="AO168" s="95">
        <v>748</v>
      </c>
      <c r="AP168" s="95">
        <v>826</v>
      </c>
      <c r="AQ168" s="95">
        <v>387</v>
      </c>
      <c r="AR168" s="95">
        <v>478</v>
      </c>
      <c r="AS168" s="95">
        <v>595</v>
      </c>
      <c r="AT168" s="95">
        <v>770</v>
      </c>
      <c r="AU168" s="95">
        <v>818</v>
      </c>
      <c r="AV168" s="95">
        <v>940</v>
      </c>
      <c r="AW168" s="168">
        <v>432</v>
      </c>
      <c r="AX168" s="168">
        <v>463</v>
      </c>
      <c r="AY168" s="168">
        <v>555</v>
      </c>
      <c r="AZ168" s="168">
        <v>641</v>
      </c>
      <c r="BA168" s="168">
        <v>715</v>
      </c>
      <c r="BB168" s="168">
        <v>789</v>
      </c>
      <c r="BC168" s="168">
        <v>541</v>
      </c>
      <c r="BD168" s="168">
        <v>581</v>
      </c>
      <c r="BE168" s="168">
        <v>699</v>
      </c>
      <c r="BF168" s="168">
        <v>800</v>
      </c>
      <c r="BG168" s="168">
        <v>873</v>
      </c>
      <c r="BH168" s="168">
        <v>944</v>
      </c>
    </row>
    <row r="169" spans="1:60">
      <c r="A169" s="165" t="s">
        <v>219</v>
      </c>
      <c r="B169" s="163" t="s">
        <v>1937</v>
      </c>
      <c r="C169" s="219" t="s">
        <v>219</v>
      </c>
      <c r="D169" s="219"/>
      <c r="E169" s="244">
        <v>11900</v>
      </c>
      <c r="F169" s="244">
        <v>13600</v>
      </c>
      <c r="G169" s="244">
        <v>15300</v>
      </c>
      <c r="H169" s="244">
        <v>17000</v>
      </c>
      <c r="I169" s="244">
        <v>18400</v>
      </c>
      <c r="J169" s="244">
        <v>19750</v>
      </c>
      <c r="K169" s="244">
        <v>21100</v>
      </c>
      <c r="L169" s="244">
        <v>22450</v>
      </c>
      <c r="M169" s="259">
        <v>19850</v>
      </c>
      <c r="N169" s="259">
        <v>22650</v>
      </c>
      <c r="O169" s="259">
        <v>25500</v>
      </c>
      <c r="P169" s="259">
        <v>28300</v>
      </c>
      <c r="Q169" s="259">
        <v>30600</v>
      </c>
      <c r="R169" s="259">
        <v>32850</v>
      </c>
      <c r="S169" s="259">
        <v>35100</v>
      </c>
      <c r="T169" s="259">
        <v>37400</v>
      </c>
      <c r="U169" s="281">
        <v>23820</v>
      </c>
      <c r="V169" s="281">
        <v>27180</v>
      </c>
      <c r="W169" s="281">
        <v>30600</v>
      </c>
      <c r="X169" s="281">
        <v>33960</v>
      </c>
      <c r="Y169" s="281">
        <v>36720</v>
      </c>
      <c r="Z169" s="281">
        <v>39420</v>
      </c>
      <c r="AA169" s="281">
        <v>42120</v>
      </c>
      <c r="AB169" s="281">
        <v>44880</v>
      </c>
      <c r="AC169" s="59">
        <v>31700</v>
      </c>
      <c r="AD169" s="59">
        <v>36200</v>
      </c>
      <c r="AE169" s="59">
        <v>40750</v>
      </c>
      <c r="AF169" s="59">
        <v>45250</v>
      </c>
      <c r="AG169" s="59">
        <v>48900</v>
      </c>
      <c r="AH169" s="59">
        <v>52500</v>
      </c>
      <c r="AI169" s="59">
        <v>56150</v>
      </c>
      <c r="AJ169" s="59">
        <v>59750</v>
      </c>
      <c r="AK169" s="95">
        <v>432</v>
      </c>
      <c r="AL169" s="95">
        <v>463</v>
      </c>
      <c r="AM169" s="95">
        <v>555</v>
      </c>
      <c r="AN169" s="95">
        <v>641</v>
      </c>
      <c r="AO169" s="95">
        <v>715</v>
      </c>
      <c r="AP169" s="95">
        <v>789</v>
      </c>
      <c r="AQ169" s="95">
        <v>473</v>
      </c>
      <c r="AR169" s="95">
        <v>508</v>
      </c>
      <c r="AS169" s="95">
        <v>642</v>
      </c>
      <c r="AT169" s="95">
        <v>788</v>
      </c>
      <c r="AU169" s="95">
        <v>873</v>
      </c>
      <c r="AV169" s="95">
        <v>944</v>
      </c>
      <c r="AW169" s="168">
        <v>432</v>
      </c>
      <c r="AX169" s="168">
        <v>463</v>
      </c>
      <c r="AY169" s="168">
        <v>555</v>
      </c>
      <c r="AZ169" s="168">
        <v>641</v>
      </c>
      <c r="BA169" s="168">
        <v>715</v>
      </c>
      <c r="BB169" s="168">
        <v>789</v>
      </c>
      <c r="BC169" s="168">
        <v>541</v>
      </c>
      <c r="BD169" s="168">
        <v>581</v>
      </c>
      <c r="BE169" s="168">
        <v>699</v>
      </c>
      <c r="BF169" s="168">
        <v>800</v>
      </c>
      <c r="BG169" s="168">
        <v>873</v>
      </c>
      <c r="BH169" s="168">
        <v>944</v>
      </c>
    </row>
    <row r="170" spans="1:60">
      <c r="A170" s="165" t="s">
        <v>220</v>
      </c>
      <c r="B170" s="163" t="s">
        <v>1939</v>
      </c>
      <c r="C170" s="219" t="s">
        <v>220</v>
      </c>
      <c r="D170" s="219"/>
      <c r="E170" s="244">
        <v>12150</v>
      </c>
      <c r="F170" s="244">
        <v>13850</v>
      </c>
      <c r="G170" s="244">
        <v>15600</v>
      </c>
      <c r="H170" s="244">
        <v>17300</v>
      </c>
      <c r="I170" s="244">
        <v>18700</v>
      </c>
      <c r="J170" s="244">
        <v>20100</v>
      </c>
      <c r="K170" s="244">
        <v>21500</v>
      </c>
      <c r="L170" s="244">
        <v>22850</v>
      </c>
      <c r="M170" s="259">
        <v>20200</v>
      </c>
      <c r="N170" s="259">
        <v>23100</v>
      </c>
      <c r="O170" s="259">
        <v>26000</v>
      </c>
      <c r="P170" s="259">
        <v>28850</v>
      </c>
      <c r="Q170" s="259">
        <v>31200</v>
      </c>
      <c r="R170" s="259">
        <v>33500</v>
      </c>
      <c r="S170" s="259">
        <v>35800</v>
      </c>
      <c r="T170" s="259">
        <v>38100</v>
      </c>
      <c r="U170" s="281">
        <v>24240</v>
      </c>
      <c r="V170" s="281">
        <v>27720</v>
      </c>
      <c r="W170" s="281">
        <v>31200</v>
      </c>
      <c r="X170" s="281">
        <v>34620</v>
      </c>
      <c r="Y170" s="281">
        <v>37440</v>
      </c>
      <c r="Z170" s="281">
        <v>40200</v>
      </c>
      <c r="AA170" s="281">
        <v>42960</v>
      </c>
      <c r="AB170" s="281">
        <v>45720</v>
      </c>
      <c r="AC170" s="59">
        <v>32350</v>
      </c>
      <c r="AD170" s="59">
        <v>36950</v>
      </c>
      <c r="AE170" s="59">
        <v>41550</v>
      </c>
      <c r="AF170" s="59">
        <v>46150</v>
      </c>
      <c r="AG170" s="59">
        <v>49850</v>
      </c>
      <c r="AH170" s="59">
        <v>53550</v>
      </c>
      <c r="AI170" s="59">
        <v>57250</v>
      </c>
      <c r="AJ170" s="59">
        <v>60950</v>
      </c>
      <c r="AK170" s="95">
        <v>448</v>
      </c>
      <c r="AL170" s="95">
        <v>461</v>
      </c>
      <c r="AM170" s="95">
        <v>576</v>
      </c>
      <c r="AN170" s="95">
        <v>665</v>
      </c>
      <c r="AO170" s="95">
        <v>742</v>
      </c>
      <c r="AP170" s="95">
        <v>819</v>
      </c>
      <c r="AQ170" s="95">
        <v>459</v>
      </c>
      <c r="AR170" s="95">
        <v>461</v>
      </c>
      <c r="AS170" s="95">
        <v>595</v>
      </c>
      <c r="AT170" s="95">
        <v>831</v>
      </c>
      <c r="AU170" s="95">
        <v>907</v>
      </c>
      <c r="AV170" s="95">
        <v>982</v>
      </c>
      <c r="AW170" s="168">
        <v>448</v>
      </c>
      <c r="AX170" s="168">
        <v>480</v>
      </c>
      <c r="AY170" s="168">
        <v>576</v>
      </c>
      <c r="AZ170" s="168">
        <v>665</v>
      </c>
      <c r="BA170" s="168">
        <v>742</v>
      </c>
      <c r="BB170" s="168">
        <v>819</v>
      </c>
      <c r="BC170" s="168">
        <v>563</v>
      </c>
      <c r="BD170" s="168">
        <v>604</v>
      </c>
      <c r="BE170" s="168">
        <v>727</v>
      </c>
      <c r="BF170" s="168">
        <v>831</v>
      </c>
      <c r="BG170" s="168">
        <v>908</v>
      </c>
      <c r="BH170" s="168">
        <v>982</v>
      </c>
    </row>
    <row r="171" spans="1:60">
      <c r="A171" s="165" t="s">
        <v>221</v>
      </c>
      <c r="B171" s="163" t="s">
        <v>1941</v>
      </c>
      <c r="C171" s="219" t="s">
        <v>221</v>
      </c>
      <c r="D171" s="219"/>
      <c r="E171" s="244">
        <v>12150</v>
      </c>
      <c r="F171" s="244">
        <v>13900</v>
      </c>
      <c r="G171" s="244">
        <v>15650</v>
      </c>
      <c r="H171" s="244">
        <v>17350</v>
      </c>
      <c r="I171" s="244">
        <v>18750</v>
      </c>
      <c r="J171" s="244">
        <v>20150</v>
      </c>
      <c r="K171" s="244">
        <v>21550</v>
      </c>
      <c r="L171" s="244">
        <v>22950</v>
      </c>
      <c r="M171" s="259">
        <v>20250</v>
      </c>
      <c r="N171" s="259">
        <v>23150</v>
      </c>
      <c r="O171" s="259">
        <v>26050</v>
      </c>
      <c r="P171" s="259">
        <v>28900</v>
      </c>
      <c r="Q171" s="259">
        <v>31250</v>
      </c>
      <c r="R171" s="259">
        <v>33550</v>
      </c>
      <c r="S171" s="259">
        <v>35850</v>
      </c>
      <c r="T171" s="259">
        <v>38150</v>
      </c>
      <c r="U171" s="281">
        <v>24300</v>
      </c>
      <c r="V171" s="281">
        <v>27780</v>
      </c>
      <c r="W171" s="281">
        <v>31260</v>
      </c>
      <c r="X171" s="281">
        <v>34680</v>
      </c>
      <c r="Y171" s="281">
        <v>37500</v>
      </c>
      <c r="Z171" s="281">
        <v>40260</v>
      </c>
      <c r="AA171" s="281">
        <v>43020</v>
      </c>
      <c r="AB171" s="281">
        <v>45780</v>
      </c>
      <c r="AC171" s="59">
        <v>32400</v>
      </c>
      <c r="AD171" s="59">
        <v>37000</v>
      </c>
      <c r="AE171" s="59">
        <v>41650</v>
      </c>
      <c r="AF171" s="59">
        <v>46250</v>
      </c>
      <c r="AG171" s="59">
        <v>49950</v>
      </c>
      <c r="AH171" s="59">
        <v>53650</v>
      </c>
      <c r="AI171" s="59">
        <v>57350</v>
      </c>
      <c r="AJ171" s="59">
        <v>61050</v>
      </c>
      <c r="AK171" s="95">
        <v>467</v>
      </c>
      <c r="AL171" s="95">
        <v>503</v>
      </c>
      <c r="AM171" s="95">
        <v>605</v>
      </c>
      <c r="AN171" s="95">
        <v>698</v>
      </c>
      <c r="AO171" s="95">
        <v>778</v>
      </c>
      <c r="AP171" s="95">
        <v>859</v>
      </c>
      <c r="AQ171" s="95">
        <v>467</v>
      </c>
      <c r="AR171" s="95">
        <v>597</v>
      </c>
      <c r="AS171" s="95">
        <v>665</v>
      </c>
      <c r="AT171" s="95">
        <v>839</v>
      </c>
      <c r="AU171" s="95">
        <v>955</v>
      </c>
      <c r="AV171" s="95">
        <v>1036</v>
      </c>
      <c r="AW171" s="168">
        <v>470</v>
      </c>
      <c r="AX171" s="168">
        <v>503</v>
      </c>
      <c r="AY171" s="168">
        <v>605</v>
      </c>
      <c r="AZ171" s="168">
        <v>698</v>
      </c>
      <c r="BA171" s="168">
        <v>778</v>
      </c>
      <c r="BB171" s="168">
        <v>859</v>
      </c>
      <c r="BC171" s="168">
        <v>591</v>
      </c>
      <c r="BD171" s="168">
        <v>635</v>
      </c>
      <c r="BE171" s="168">
        <v>764</v>
      </c>
      <c r="BF171" s="168">
        <v>874</v>
      </c>
      <c r="BG171" s="168">
        <v>955</v>
      </c>
      <c r="BH171" s="168">
        <v>1036</v>
      </c>
    </row>
    <row r="172" spans="1:60">
      <c r="A172" s="165" t="s">
        <v>57</v>
      </c>
      <c r="B172" s="163" t="s">
        <v>775</v>
      </c>
      <c r="C172" s="220" t="s">
        <v>57</v>
      </c>
      <c r="D172" s="220"/>
      <c r="E172" s="244">
        <v>15050</v>
      </c>
      <c r="F172" s="244">
        <v>17200</v>
      </c>
      <c r="G172" s="244">
        <v>19350</v>
      </c>
      <c r="H172" s="244">
        <v>21450</v>
      </c>
      <c r="I172" s="244">
        <v>23200</v>
      </c>
      <c r="J172" s="244">
        <v>24900</v>
      </c>
      <c r="K172" s="244">
        <v>26600</v>
      </c>
      <c r="L172" s="244">
        <v>28350</v>
      </c>
      <c r="M172" s="259">
        <v>25050</v>
      </c>
      <c r="N172" s="259">
        <v>28600</v>
      </c>
      <c r="O172" s="259">
        <v>32200</v>
      </c>
      <c r="P172" s="259">
        <v>35750</v>
      </c>
      <c r="Q172" s="259">
        <v>38650</v>
      </c>
      <c r="R172" s="259">
        <v>41500</v>
      </c>
      <c r="S172" s="259">
        <v>44350</v>
      </c>
      <c r="T172" s="259">
        <v>47200</v>
      </c>
      <c r="U172" s="281">
        <v>30060</v>
      </c>
      <c r="V172" s="281">
        <v>34320</v>
      </c>
      <c r="W172" s="281">
        <v>38640</v>
      </c>
      <c r="X172" s="281">
        <v>42900</v>
      </c>
      <c r="Y172" s="281">
        <v>46380</v>
      </c>
      <c r="Z172" s="281">
        <v>49800</v>
      </c>
      <c r="AA172" s="281">
        <v>53220</v>
      </c>
      <c r="AB172" s="281">
        <v>56640</v>
      </c>
      <c r="AC172" s="59">
        <v>40050</v>
      </c>
      <c r="AD172" s="59">
        <v>45800</v>
      </c>
      <c r="AE172" s="59">
        <v>51500</v>
      </c>
      <c r="AF172" s="59">
        <v>57200</v>
      </c>
      <c r="AG172" s="59">
        <v>61800</v>
      </c>
      <c r="AH172" s="59">
        <v>66400</v>
      </c>
      <c r="AI172" s="59">
        <v>70950</v>
      </c>
      <c r="AJ172" s="59">
        <v>75550</v>
      </c>
      <c r="AK172" s="95">
        <v>586</v>
      </c>
      <c r="AL172" s="95">
        <v>628</v>
      </c>
      <c r="AM172" s="95">
        <v>753</v>
      </c>
      <c r="AN172" s="95">
        <v>870</v>
      </c>
      <c r="AO172" s="95">
        <v>971</v>
      </c>
      <c r="AP172" s="95">
        <v>1071</v>
      </c>
      <c r="AQ172" s="95">
        <v>694</v>
      </c>
      <c r="AR172" s="95">
        <v>772</v>
      </c>
      <c r="AS172" s="95">
        <v>937</v>
      </c>
      <c r="AT172" s="95">
        <v>1097</v>
      </c>
      <c r="AU172" s="95">
        <v>1205</v>
      </c>
      <c r="AV172" s="95">
        <v>1311</v>
      </c>
      <c r="AW172" s="168">
        <v>586</v>
      </c>
      <c r="AX172" s="168">
        <v>628</v>
      </c>
      <c r="AY172" s="168">
        <v>753</v>
      </c>
      <c r="AZ172" s="168">
        <v>870</v>
      </c>
      <c r="BA172" s="168">
        <v>971</v>
      </c>
      <c r="BB172" s="168">
        <v>1071</v>
      </c>
      <c r="BC172" s="168">
        <v>741</v>
      </c>
      <c r="BD172" s="168">
        <v>796</v>
      </c>
      <c r="BE172" s="168">
        <v>957</v>
      </c>
      <c r="BF172" s="168">
        <v>1097</v>
      </c>
      <c r="BG172" s="168">
        <v>1205</v>
      </c>
      <c r="BH172" s="168">
        <v>1311</v>
      </c>
    </row>
    <row r="173" spans="1:60">
      <c r="A173" s="165" t="s">
        <v>222</v>
      </c>
      <c r="B173" s="163" t="s">
        <v>1943</v>
      </c>
      <c r="C173" s="219" t="s">
        <v>222</v>
      </c>
      <c r="D173" s="219"/>
      <c r="E173" s="244">
        <v>11400</v>
      </c>
      <c r="F173" s="244">
        <v>13000</v>
      </c>
      <c r="G173" s="244">
        <v>14650</v>
      </c>
      <c r="H173" s="244">
        <v>16250</v>
      </c>
      <c r="I173" s="244">
        <v>17550</v>
      </c>
      <c r="J173" s="244">
        <v>18850</v>
      </c>
      <c r="K173" s="244">
        <v>20150</v>
      </c>
      <c r="L173" s="244">
        <v>21450</v>
      </c>
      <c r="M173" s="259">
        <v>19000</v>
      </c>
      <c r="N173" s="259">
        <v>21700</v>
      </c>
      <c r="O173" s="259">
        <v>24400</v>
      </c>
      <c r="P173" s="259">
        <v>27100</v>
      </c>
      <c r="Q173" s="259">
        <v>29300</v>
      </c>
      <c r="R173" s="259">
        <v>31450</v>
      </c>
      <c r="S173" s="259">
        <v>33650</v>
      </c>
      <c r="T173" s="259">
        <v>35800</v>
      </c>
      <c r="U173" s="281">
        <v>22800</v>
      </c>
      <c r="V173" s="281">
        <v>26040</v>
      </c>
      <c r="W173" s="281">
        <v>29280</v>
      </c>
      <c r="X173" s="281">
        <v>32520</v>
      </c>
      <c r="Y173" s="281">
        <v>35160</v>
      </c>
      <c r="Z173" s="281">
        <v>37740</v>
      </c>
      <c r="AA173" s="281">
        <v>40380</v>
      </c>
      <c r="AB173" s="281">
        <v>42960</v>
      </c>
      <c r="AC173" s="59">
        <v>30350</v>
      </c>
      <c r="AD173" s="59">
        <v>34700</v>
      </c>
      <c r="AE173" s="59">
        <v>39050</v>
      </c>
      <c r="AF173" s="59">
        <v>43350</v>
      </c>
      <c r="AG173" s="59">
        <v>46850</v>
      </c>
      <c r="AH173" s="59">
        <v>50300</v>
      </c>
      <c r="AI173" s="59">
        <v>53800</v>
      </c>
      <c r="AJ173" s="59">
        <v>57250</v>
      </c>
      <c r="AK173" s="95">
        <v>432</v>
      </c>
      <c r="AL173" s="95">
        <v>463</v>
      </c>
      <c r="AM173" s="95">
        <v>555</v>
      </c>
      <c r="AN173" s="95">
        <v>641</v>
      </c>
      <c r="AO173" s="95">
        <v>715</v>
      </c>
      <c r="AP173" s="95">
        <v>789</v>
      </c>
      <c r="AQ173" s="95">
        <v>450</v>
      </c>
      <c r="AR173" s="95">
        <v>554</v>
      </c>
      <c r="AS173" s="95">
        <v>638</v>
      </c>
      <c r="AT173" s="95">
        <v>800</v>
      </c>
      <c r="AU173" s="95">
        <v>873</v>
      </c>
      <c r="AV173" s="95">
        <v>944</v>
      </c>
      <c r="AW173" s="168">
        <v>432</v>
      </c>
      <c r="AX173" s="168">
        <v>463</v>
      </c>
      <c r="AY173" s="168">
        <v>555</v>
      </c>
      <c r="AZ173" s="168">
        <v>641</v>
      </c>
      <c r="BA173" s="168">
        <v>715</v>
      </c>
      <c r="BB173" s="168">
        <v>789</v>
      </c>
      <c r="BC173" s="168">
        <v>541</v>
      </c>
      <c r="BD173" s="168">
        <v>581</v>
      </c>
      <c r="BE173" s="168">
        <v>699</v>
      </c>
      <c r="BF173" s="168">
        <v>800</v>
      </c>
      <c r="BG173" s="168">
        <v>873</v>
      </c>
      <c r="BH173" s="168">
        <v>944</v>
      </c>
    </row>
    <row r="174" spans="1:60">
      <c r="A174" s="165" t="s">
        <v>223</v>
      </c>
      <c r="B174" s="163" t="s">
        <v>1945</v>
      </c>
      <c r="C174" s="219" t="s">
        <v>223</v>
      </c>
      <c r="D174" s="219"/>
      <c r="E174" s="244">
        <v>11400</v>
      </c>
      <c r="F174" s="244">
        <v>13000</v>
      </c>
      <c r="G174" s="244">
        <v>14650</v>
      </c>
      <c r="H174" s="244">
        <v>16250</v>
      </c>
      <c r="I174" s="244">
        <v>17550</v>
      </c>
      <c r="J174" s="244">
        <v>18850</v>
      </c>
      <c r="K174" s="244">
        <v>20150</v>
      </c>
      <c r="L174" s="244">
        <v>21450</v>
      </c>
      <c r="M174" s="259">
        <v>19000</v>
      </c>
      <c r="N174" s="259">
        <v>21700</v>
      </c>
      <c r="O174" s="259">
        <v>24400</v>
      </c>
      <c r="P174" s="259">
        <v>27100</v>
      </c>
      <c r="Q174" s="259">
        <v>29300</v>
      </c>
      <c r="R174" s="259">
        <v>31450</v>
      </c>
      <c r="S174" s="259">
        <v>33650</v>
      </c>
      <c r="T174" s="259">
        <v>35800</v>
      </c>
      <c r="U174" s="281">
        <v>22800</v>
      </c>
      <c r="V174" s="281">
        <v>26040</v>
      </c>
      <c r="W174" s="281">
        <v>29280</v>
      </c>
      <c r="X174" s="281">
        <v>32520</v>
      </c>
      <c r="Y174" s="281">
        <v>35160</v>
      </c>
      <c r="Z174" s="281">
        <v>37740</v>
      </c>
      <c r="AA174" s="281">
        <v>40380</v>
      </c>
      <c r="AB174" s="281">
        <v>42960</v>
      </c>
      <c r="AC174" s="59">
        <v>30350</v>
      </c>
      <c r="AD174" s="59">
        <v>34700</v>
      </c>
      <c r="AE174" s="59">
        <v>39050</v>
      </c>
      <c r="AF174" s="59">
        <v>43350</v>
      </c>
      <c r="AG174" s="59">
        <v>46850</v>
      </c>
      <c r="AH174" s="59">
        <v>50300</v>
      </c>
      <c r="AI174" s="59">
        <v>53800</v>
      </c>
      <c r="AJ174" s="59">
        <v>57250</v>
      </c>
      <c r="AK174" s="95">
        <v>446</v>
      </c>
      <c r="AL174" s="95">
        <v>480</v>
      </c>
      <c r="AM174" s="95">
        <v>576</v>
      </c>
      <c r="AN174" s="95">
        <v>665</v>
      </c>
      <c r="AO174" s="95">
        <v>742</v>
      </c>
      <c r="AP174" s="95">
        <v>819</v>
      </c>
      <c r="AQ174" s="95">
        <v>446</v>
      </c>
      <c r="AR174" s="95">
        <v>513</v>
      </c>
      <c r="AS174" s="95">
        <v>619</v>
      </c>
      <c r="AT174" s="95">
        <v>758</v>
      </c>
      <c r="AU174" s="95">
        <v>863</v>
      </c>
      <c r="AV174" s="95">
        <v>982</v>
      </c>
      <c r="AW174" s="168">
        <v>448</v>
      </c>
      <c r="AX174" s="168">
        <v>480</v>
      </c>
      <c r="AY174" s="168">
        <v>576</v>
      </c>
      <c r="AZ174" s="168">
        <v>665</v>
      </c>
      <c r="BA174" s="168">
        <v>742</v>
      </c>
      <c r="BB174" s="168">
        <v>819</v>
      </c>
      <c r="BC174" s="168">
        <v>563</v>
      </c>
      <c r="BD174" s="168">
        <v>604</v>
      </c>
      <c r="BE174" s="168">
        <v>727</v>
      </c>
      <c r="BF174" s="168">
        <v>831</v>
      </c>
      <c r="BG174" s="168">
        <v>908</v>
      </c>
      <c r="BH174" s="168">
        <v>982</v>
      </c>
    </row>
    <row r="175" spans="1:60">
      <c r="A175" s="165" t="s">
        <v>224</v>
      </c>
      <c r="B175" s="163" t="s">
        <v>1947</v>
      </c>
      <c r="C175" s="219" t="s">
        <v>224</v>
      </c>
      <c r="D175" s="219"/>
      <c r="E175" s="244">
        <v>11400</v>
      </c>
      <c r="F175" s="244">
        <v>13000</v>
      </c>
      <c r="G175" s="244">
        <v>14650</v>
      </c>
      <c r="H175" s="244">
        <v>16250</v>
      </c>
      <c r="I175" s="244">
        <v>17550</v>
      </c>
      <c r="J175" s="244">
        <v>18850</v>
      </c>
      <c r="K175" s="244">
        <v>20150</v>
      </c>
      <c r="L175" s="244">
        <v>21450</v>
      </c>
      <c r="M175" s="259">
        <v>19000</v>
      </c>
      <c r="N175" s="259">
        <v>21700</v>
      </c>
      <c r="O175" s="259">
        <v>24400</v>
      </c>
      <c r="P175" s="259">
        <v>27100</v>
      </c>
      <c r="Q175" s="259">
        <v>29300</v>
      </c>
      <c r="R175" s="259">
        <v>31450</v>
      </c>
      <c r="S175" s="259">
        <v>33650</v>
      </c>
      <c r="T175" s="259">
        <v>35800</v>
      </c>
      <c r="U175" s="281">
        <v>22800</v>
      </c>
      <c r="V175" s="281">
        <v>26040</v>
      </c>
      <c r="W175" s="281">
        <v>29280</v>
      </c>
      <c r="X175" s="281">
        <v>32520</v>
      </c>
      <c r="Y175" s="281">
        <v>35160</v>
      </c>
      <c r="Z175" s="281">
        <v>37740</v>
      </c>
      <c r="AA175" s="281">
        <v>40380</v>
      </c>
      <c r="AB175" s="281">
        <v>42960</v>
      </c>
      <c r="AC175" s="59">
        <v>30350</v>
      </c>
      <c r="AD175" s="59">
        <v>34700</v>
      </c>
      <c r="AE175" s="59">
        <v>39050</v>
      </c>
      <c r="AF175" s="59">
        <v>43350</v>
      </c>
      <c r="AG175" s="59">
        <v>46850</v>
      </c>
      <c r="AH175" s="59">
        <v>50300</v>
      </c>
      <c r="AI175" s="59">
        <v>53800</v>
      </c>
      <c r="AJ175" s="59">
        <v>57250</v>
      </c>
      <c r="AK175" s="95">
        <v>432</v>
      </c>
      <c r="AL175" s="95">
        <v>463</v>
      </c>
      <c r="AM175" s="95">
        <v>555</v>
      </c>
      <c r="AN175" s="95">
        <v>641</v>
      </c>
      <c r="AO175" s="95">
        <v>715</v>
      </c>
      <c r="AP175" s="95">
        <v>789</v>
      </c>
      <c r="AQ175" s="95">
        <v>459</v>
      </c>
      <c r="AR175" s="95">
        <v>511</v>
      </c>
      <c r="AS175" s="95">
        <v>595</v>
      </c>
      <c r="AT175" s="95">
        <v>774</v>
      </c>
      <c r="AU175" s="95">
        <v>873</v>
      </c>
      <c r="AV175" s="95">
        <v>944</v>
      </c>
      <c r="AW175" s="168">
        <v>432</v>
      </c>
      <c r="AX175" s="168">
        <v>463</v>
      </c>
      <c r="AY175" s="168">
        <v>555</v>
      </c>
      <c r="AZ175" s="168">
        <v>641</v>
      </c>
      <c r="BA175" s="168">
        <v>715</v>
      </c>
      <c r="BB175" s="168">
        <v>789</v>
      </c>
      <c r="BC175" s="168">
        <v>541</v>
      </c>
      <c r="BD175" s="168">
        <v>581</v>
      </c>
      <c r="BE175" s="168">
        <v>699</v>
      </c>
      <c r="BF175" s="168">
        <v>800</v>
      </c>
      <c r="BG175" s="168">
        <v>873</v>
      </c>
      <c r="BH175" s="168">
        <v>944</v>
      </c>
    </row>
    <row r="176" spans="1:60">
      <c r="A176" s="165" t="s">
        <v>225</v>
      </c>
      <c r="B176" s="163" t="s">
        <v>1949</v>
      </c>
      <c r="C176" s="219" t="s">
        <v>225</v>
      </c>
      <c r="D176" s="219"/>
      <c r="E176" s="244">
        <v>11400</v>
      </c>
      <c r="F176" s="244">
        <v>13000</v>
      </c>
      <c r="G176" s="244">
        <v>14650</v>
      </c>
      <c r="H176" s="244">
        <v>16250</v>
      </c>
      <c r="I176" s="244">
        <v>17550</v>
      </c>
      <c r="J176" s="244">
        <v>18850</v>
      </c>
      <c r="K176" s="244">
        <v>20150</v>
      </c>
      <c r="L176" s="244">
        <v>21450</v>
      </c>
      <c r="M176" s="259">
        <v>19000</v>
      </c>
      <c r="N176" s="259">
        <v>21700</v>
      </c>
      <c r="O176" s="259">
        <v>24400</v>
      </c>
      <c r="P176" s="259">
        <v>27100</v>
      </c>
      <c r="Q176" s="259">
        <v>29300</v>
      </c>
      <c r="R176" s="259">
        <v>31450</v>
      </c>
      <c r="S176" s="259">
        <v>33650</v>
      </c>
      <c r="T176" s="259">
        <v>35800</v>
      </c>
      <c r="U176" s="281">
        <v>22800</v>
      </c>
      <c r="V176" s="281">
        <v>26040</v>
      </c>
      <c r="W176" s="281">
        <v>29280</v>
      </c>
      <c r="X176" s="281">
        <v>32520</v>
      </c>
      <c r="Y176" s="281">
        <v>35160</v>
      </c>
      <c r="Z176" s="281">
        <v>37740</v>
      </c>
      <c r="AA176" s="281">
        <v>40380</v>
      </c>
      <c r="AB176" s="281">
        <v>42960</v>
      </c>
      <c r="AC176" s="59">
        <v>30350</v>
      </c>
      <c r="AD176" s="59">
        <v>34700</v>
      </c>
      <c r="AE176" s="59">
        <v>39050</v>
      </c>
      <c r="AF176" s="59">
        <v>43350</v>
      </c>
      <c r="AG176" s="59">
        <v>46850</v>
      </c>
      <c r="AH176" s="59">
        <v>50300</v>
      </c>
      <c r="AI176" s="59">
        <v>53800</v>
      </c>
      <c r="AJ176" s="59">
        <v>57250</v>
      </c>
      <c r="AK176" s="95">
        <v>432</v>
      </c>
      <c r="AL176" s="95">
        <v>463</v>
      </c>
      <c r="AM176" s="95">
        <v>555</v>
      </c>
      <c r="AN176" s="95">
        <v>641</v>
      </c>
      <c r="AO176" s="95">
        <v>715</v>
      </c>
      <c r="AP176" s="95">
        <v>789</v>
      </c>
      <c r="AQ176" s="95">
        <v>510</v>
      </c>
      <c r="AR176" s="95">
        <v>581</v>
      </c>
      <c r="AS176" s="95">
        <v>699</v>
      </c>
      <c r="AT176" s="95">
        <v>800</v>
      </c>
      <c r="AU176" s="95">
        <v>873</v>
      </c>
      <c r="AV176" s="95">
        <v>944</v>
      </c>
      <c r="AW176" s="168">
        <v>432</v>
      </c>
      <c r="AX176" s="168">
        <v>463</v>
      </c>
      <c r="AY176" s="168">
        <v>555</v>
      </c>
      <c r="AZ176" s="168">
        <v>641</v>
      </c>
      <c r="BA176" s="168">
        <v>715</v>
      </c>
      <c r="BB176" s="168">
        <v>789</v>
      </c>
      <c r="BC176" s="168">
        <v>541</v>
      </c>
      <c r="BD176" s="168">
        <v>581</v>
      </c>
      <c r="BE176" s="168">
        <v>699</v>
      </c>
      <c r="BF176" s="168">
        <v>800</v>
      </c>
      <c r="BG176" s="168">
        <v>873</v>
      </c>
      <c r="BH176" s="168">
        <v>944</v>
      </c>
    </row>
    <row r="177" spans="1:60">
      <c r="A177" s="165" t="s">
        <v>226</v>
      </c>
      <c r="B177" s="163" t="s">
        <v>1951</v>
      </c>
      <c r="C177" s="219" t="s">
        <v>226</v>
      </c>
      <c r="D177" s="219"/>
      <c r="E177" s="244">
        <v>11400</v>
      </c>
      <c r="F177" s="244">
        <v>13000</v>
      </c>
      <c r="G177" s="244">
        <v>14650</v>
      </c>
      <c r="H177" s="244">
        <v>16250</v>
      </c>
      <c r="I177" s="244">
        <v>17550</v>
      </c>
      <c r="J177" s="244">
        <v>18850</v>
      </c>
      <c r="K177" s="244">
        <v>20150</v>
      </c>
      <c r="L177" s="244">
        <v>21450</v>
      </c>
      <c r="M177" s="259">
        <v>19000</v>
      </c>
      <c r="N177" s="259">
        <v>21700</v>
      </c>
      <c r="O177" s="259">
        <v>24400</v>
      </c>
      <c r="P177" s="259">
        <v>27100</v>
      </c>
      <c r="Q177" s="259">
        <v>29300</v>
      </c>
      <c r="R177" s="259">
        <v>31450</v>
      </c>
      <c r="S177" s="259">
        <v>33650</v>
      </c>
      <c r="T177" s="259">
        <v>35800</v>
      </c>
      <c r="U177" s="281">
        <v>22800</v>
      </c>
      <c r="V177" s="281">
        <v>26040</v>
      </c>
      <c r="W177" s="281">
        <v>29280</v>
      </c>
      <c r="X177" s="281">
        <v>32520</v>
      </c>
      <c r="Y177" s="281">
        <v>35160</v>
      </c>
      <c r="Z177" s="281">
        <v>37740</v>
      </c>
      <c r="AA177" s="281">
        <v>40380</v>
      </c>
      <c r="AB177" s="281">
        <v>42960</v>
      </c>
      <c r="AC177" s="59">
        <v>30350</v>
      </c>
      <c r="AD177" s="59">
        <v>34700</v>
      </c>
      <c r="AE177" s="59">
        <v>39050</v>
      </c>
      <c r="AF177" s="59">
        <v>43350</v>
      </c>
      <c r="AG177" s="59">
        <v>46850</v>
      </c>
      <c r="AH177" s="59">
        <v>50300</v>
      </c>
      <c r="AI177" s="59">
        <v>53800</v>
      </c>
      <c r="AJ177" s="59">
        <v>57250</v>
      </c>
      <c r="AK177" s="95">
        <v>451</v>
      </c>
      <c r="AL177" s="95">
        <v>483</v>
      </c>
      <c r="AM177" s="95">
        <v>580</v>
      </c>
      <c r="AN177" s="95">
        <v>670</v>
      </c>
      <c r="AO177" s="95">
        <v>747</v>
      </c>
      <c r="AP177" s="95">
        <v>824</v>
      </c>
      <c r="AQ177" s="95">
        <v>566</v>
      </c>
      <c r="AR177" s="95">
        <v>604</v>
      </c>
      <c r="AS177" s="95">
        <v>729</v>
      </c>
      <c r="AT177" s="95">
        <v>837</v>
      </c>
      <c r="AU177" s="95">
        <v>914</v>
      </c>
      <c r="AV177" s="95">
        <v>991</v>
      </c>
      <c r="AW177" s="168">
        <v>451</v>
      </c>
      <c r="AX177" s="168">
        <v>483</v>
      </c>
      <c r="AY177" s="168">
        <v>580</v>
      </c>
      <c r="AZ177" s="168">
        <v>670</v>
      </c>
      <c r="BA177" s="168">
        <v>747</v>
      </c>
      <c r="BB177" s="168">
        <v>824</v>
      </c>
      <c r="BC177" s="168">
        <v>566</v>
      </c>
      <c r="BD177" s="168">
        <v>608</v>
      </c>
      <c r="BE177" s="168">
        <v>732</v>
      </c>
      <c r="BF177" s="168">
        <v>837</v>
      </c>
      <c r="BG177" s="168">
        <v>915</v>
      </c>
      <c r="BH177" s="168">
        <v>991</v>
      </c>
    </row>
    <row r="178" spans="1:60">
      <c r="A178" s="165" t="s">
        <v>227</v>
      </c>
      <c r="B178" s="163" t="s">
        <v>1953</v>
      </c>
      <c r="C178" s="219" t="s">
        <v>227</v>
      </c>
      <c r="D178" s="219"/>
      <c r="E178" s="244">
        <v>11400</v>
      </c>
      <c r="F178" s="244">
        <v>13000</v>
      </c>
      <c r="G178" s="244">
        <v>14650</v>
      </c>
      <c r="H178" s="244">
        <v>16250</v>
      </c>
      <c r="I178" s="244">
        <v>17550</v>
      </c>
      <c r="J178" s="244">
        <v>18850</v>
      </c>
      <c r="K178" s="244">
        <v>20150</v>
      </c>
      <c r="L178" s="244">
        <v>21450</v>
      </c>
      <c r="M178" s="259">
        <v>19000</v>
      </c>
      <c r="N178" s="259">
        <v>21700</v>
      </c>
      <c r="O178" s="259">
        <v>24400</v>
      </c>
      <c r="P178" s="259">
        <v>27100</v>
      </c>
      <c r="Q178" s="259">
        <v>29300</v>
      </c>
      <c r="R178" s="259">
        <v>31450</v>
      </c>
      <c r="S178" s="259">
        <v>33650</v>
      </c>
      <c r="T178" s="259">
        <v>35800</v>
      </c>
      <c r="U178" s="281">
        <v>22800</v>
      </c>
      <c r="V178" s="281">
        <v>26040</v>
      </c>
      <c r="W178" s="281">
        <v>29280</v>
      </c>
      <c r="X178" s="281">
        <v>32520</v>
      </c>
      <c r="Y178" s="281">
        <v>35160</v>
      </c>
      <c r="Z178" s="281">
        <v>37740</v>
      </c>
      <c r="AA178" s="281">
        <v>40380</v>
      </c>
      <c r="AB178" s="281">
        <v>42960</v>
      </c>
      <c r="AC178" s="59">
        <v>30350</v>
      </c>
      <c r="AD178" s="59">
        <v>34700</v>
      </c>
      <c r="AE178" s="59">
        <v>39050</v>
      </c>
      <c r="AF178" s="59">
        <v>43350</v>
      </c>
      <c r="AG178" s="59">
        <v>46850</v>
      </c>
      <c r="AH178" s="59">
        <v>50300</v>
      </c>
      <c r="AI178" s="59">
        <v>53800</v>
      </c>
      <c r="AJ178" s="59">
        <v>57250</v>
      </c>
      <c r="AK178" s="95">
        <v>432</v>
      </c>
      <c r="AL178" s="95">
        <v>463</v>
      </c>
      <c r="AM178" s="95">
        <v>555</v>
      </c>
      <c r="AN178" s="95">
        <v>641</v>
      </c>
      <c r="AO178" s="95">
        <v>715</v>
      </c>
      <c r="AP178" s="95">
        <v>789</v>
      </c>
      <c r="AQ178" s="95">
        <v>497</v>
      </c>
      <c r="AR178" s="95">
        <v>498</v>
      </c>
      <c r="AS178" s="95">
        <v>600</v>
      </c>
      <c r="AT178" s="95">
        <v>780</v>
      </c>
      <c r="AU178" s="95">
        <v>873</v>
      </c>
      <c r="AV178" s="95">
        <v>944</v>
      </c>
      <c r="AW178" s="168">
        <v>432</v>
      </c>
      <c r="AX178" s="168">
        <v>463</v>
      </c>
      <c r="AY178" s="168">
        <v>555</v>
      </c>
      <c r="AZ178" s="168">
        <v>641</v>
      </c>
      <c r="BA178" s="168">
        <v>715</v>
      </c>
      <c r="BB178" s="168">
        <v>789</v>
      </c>
      <c r="BC178" s="168">
        <v>541</v>
      </c>
      <c r="BD178" s="168">
        <v>581</v>
      </c>
      <c r="BE178" s="168">
        <v>699</v>
      </c>
      <c r="BF178" s="168">
        <v>800</v>
      </c>
      <c r="BG178" s="168">
        <v>873</v>
      </c>
      <c r="BH178" s="168">
        <v>944</v>
      </c>
    </row>
    <row r="179" spans="1:60">
      <c r="A179" s="165" t="s">
        <v>228</v>
      </c>
      <c r="B179" s="163" t="s">
        <v>1955</v>
      </c>
      <c r="C179" s="219" t="s">
        <v>228</v>
      </c>
      <c r="D179" s="219"/>
      <c r="E179" s="244">
        <v>11400</v>
      </c>
      <c r="F179" s="244">
        <v>13000</v>
      </c>
      <c r="G179" s="244">
        <v>14650</v>
      </c>
      <c r="H179" s="244">
        <v>16250</v>
      </c>
      <c r="I179" s="244">
        <v>17550</v>
      </c>
      <c r="J179" s="244">
        <v>18850</v>
      </c>
      <c r="K179" s="244">
        <v>20150</v>
      </c>
      <c r="L179" s="244">
        <v>21450</v>
      </c>
      <c r="M179" s="259">
        <v>19000</v>
      </c>
      <c r="N179" s="259">
        <v>21700</v>
      </c>
      <c r="O179" s="259">
        <v>24400</v>
      </c>
      <c r="P179" s="259">
        <v>27100</v>
      </c>
      <c r="Q179" s="259">
        <v>29300</v>
      </c>
      <c r="R179" s="259">
        <v>31450</v>
      </c>
      <c r="S179" s="259">
        <v>33650</v>
      </c>
      <c r="T179" s="259">
        <v>35800</v>
      </c>
      <c r="U179" s="281">
        <v>22800</v>
      </c>
      <c r="V179" s="281">
        <v>26040</v>
      </c>
      <c r="W179" s="281">
        <v>29280</v>
      </c>
      <c r="X179" s="281">
        <v>32520</v>
      </c>
      <c r="Y179" s="281">
        <v>35160</v>
      </c>
      <c r="Z179" s="281">
        <v>37740</v>
      </c>
      <c r="AA179" s="281">
        <v>40380</v>
      </c>
      <c r="AB179" s="281">
        <v>42960</v>
      </c>
      <c r="AC179" s="59">
        <v>30350</v>
      </c>
      <c r="AD179" s="59">
        <v>34700</v>
      </c>
      <c r="AE179" s="59">
        <v>39050</v>
      </c>
      <c r="AF179" s="59">
        <v>43350</v>
      </c>
      <c r="AG179" s="59">
        <v>46850</v>
      </c>
      <c r="AH179" s="59">
        <v>50300</v>
      </c>
      <c r="AI179" s="59">
        <v>53800</v>
      </c>
      <c r="AJ179" s="59">
        <v>57250</v>
      </c>
      <c r="AK179" s="95">
        <v>437</v>
      </c>
      <c r="AL179" s="95">
        <v>463</v>
      </c>
      <c r="AM179" s="95">
        <v>562</v>
      </c>
      <c r="AN179" s="95">
        <v>650</v>
      </c>
      <c r="AO179" s="95">
        <v>725</v>
      </c>
      <c r="AP179" s="95">
        <v>800</v>
      </c>
      <c r="AQ179" s="95">
        <v>462</v>
      </c>
      <c r="AR179" s="95">
        <v>463</v>
      </c>
      <c r="AS179" s="95">
        <v>595</v>
      </c>
      <c r="AT179" s="95">
        <v>767</v>
      </c>
      <c r="AU179" s="95">
        <v>885</v>
      </c>
      <c r="AV179" s="95">
        <v>958</v>
      </c>
      <c r="AW179" s="168">
        <v>437</v>
      </c>
      <c r="AX179" s="168">
        <v>468</v>
      </c>
      <c r="AY179" s="168">
        <v>562</v>
      </c>
      <c r="AZ179" s="168">
        <v>650</v>
      </c>
      <c r="BA179" s="168">
        <v>725</v>
      </c>
      <c r="BB179" s="168">
        <v>800</v>
      </c>
      <c r="BC179" s="168">
        <v>549</v>
      </c>
      <c r="BD179" s="168">
        <v>589</v>
      </c>
      <c r="BE179" s="168">
        <v>709</v>
      </c>
      <c r="BF179" s="168">
        <v>811</v>
      </c>
      <c r="BG179" s="168">
        <v>885</v>
      </c>
      <c r="BH179" s="168">
        <v>958</v>
      </c>
    </row>
    <row r="180" spans="1:60">
      <c r="A180" s="165" t="s">
        <v>38</v>
      </c>
      <c r="B180" s="163" t="s">
        <v>799</v>
      </c>
      <c r="C180" s="220" t="s">
        <v>38</v>
      </c>
      <c r="D180" s="220"/>
      <c r="E180" s="244">
        <v>13100</v>
      </c>
      <c r="F180" s="244">
        <v>14950</v>
      </c>
      <c r="G180" s="244">
        <v>16800</v>
      </c>
      <c r="H180" s="244">
        <v>18650</v>
      </c>
      <c r="I180" s="244">
        <v>20150</v>
      </c>
      <c r="J180" s="244">
        <v>21650</v>
      </c>
      <c r="K180" s="244">
        <v>23150</v>
      </c>
      <c r="L180" s="244">
        <v>24650</v>
      </c>
      <c r="M180" s="259">
        <v>21750</v>
      </c>
      <c r="N180" s="259">
        <v>24850</v>
      </c>
      <c r="O180" s="259">
        <v>27950</v>
      </c>
      <c r="P180" s="259">
        <v>31050</v>
      </c>
      <c r="Q180" s="259">
        <v>33550</v>
      </c>
      <c r="R180" s="259">
        <v>36050</v>
      </c>
      <c r="S180" s="259">
        <v>38550</v>
      </c>
      <c r="T180" s="259">
        <v>41000</v>
      </c>
      <c r="U180" s="281">
        <v>26100</v>
      </c>
      <c r="V180" s="281">
        <v>29820</v>
      </c>
      <c r="W180" s="281">
        <v>33540</v>
      </c>
      <c r="X180" s="281">
        <v>37260</v>
      </c>
      <c r="Y180" s="281">
        <v>40260</v>
      </c>
      <c r="Z180" s="281">
        <v>43260</v>
      </c>
      <c r="AA180" s="281">
        <v>46260</v>
      </c>
      <c r="AB180" s="281">
        <v>49200</v>
      </c>
      <c r="AC180" s="59">
        <v>34800</v>
      </c>
      <c r="AD180" s="59">
        <v>39800</v>
      </c>
      <c r="AE180" s="59">
        <v>44750</v>
      </c>
      <c r="AF180" s="59">
        <v>49700</v>
      </c>
      <c r="AG180" s="59">
        <v>53700</v>
      </c>
      <c r="AH180" s="59">
        <v>57700</v>
      </c>
      <c r="AI180" s="59">
        <v>61650</v>
      </c>
      <c r="AJ180" s="59">
        <v>65650</v>
      </c>
      <c r="AK180" s="95">
        <v>475</v>
      </c>
      <c r="AL180" s="95">
        <v>508</v>
      </c>
      <c r="AM180" s="95">
        <v>610</v>
      </c>
      <c r="AN180" s="95">
        <v>705</v>
      </c>
      <c r="AO180" s="95">
        <v>786</v>
      </c>
      <c r="AP180" s="95">
        <v>868</v>
      </c>
      <c r="AQ180" s="95">
        <v>598</v>
      </c>
      <c r="AR180" s="95">
        <v>641</v>
      </c>
      <c r="AS180" s="95">
        <v>772</v>
      </c>
      <c r="AT180" s="95">
        <v>883</v>
      </c>
      <c r="AU180" s="95">
        <v>965</v>
      </c>
      <c r="AV180" s="95">
        <v>1047</v>
      </c>
      <c r="AW180" s="168">
        <v>475</v>
      </c>
      <c r="AX180" s="168">
        <v>508</v>
      </c>
      <c r="AY180" s="168">
        <v>610</v>
      </c>
      <c r="AZ180" s="168">
        <v>705</v>
      </c>
      <c r="BA180" s="168">
        <v>786</v>
      </c>
      <c r="BB180" s="168">
        <v>868</v>
      </c>
      <c r="BC180" s="168">
        <v>598</v>
      </c>
      <c r="BD180" s="168">
        <v>641</v>
      </c>
      <c r="BE180" s="168">
        <v>772</v>
      </c>
      <c r="BF180" s="168">
        <v>883</v>
      </c>
      <c r="BG180" s="168">
        <v>965</v>
      </c>
      <c r="BH180" s="168">
        <v>1047</v>
      </c>
    </row>
    <row r="181" spans="1:60">
      <c r="A181" s="165" t="s">
        <v>229</v>
      </c>
      <c r="B181" s="163" t="s">
        <v>1957</v>
      </c>
      <c r="C181" s="219" t="s">
        <v>229</v>
      </c>
      <c r="D181" s="219"/>
      <c r="E181" s="244">
        <v>13200</v>
      </c>
      <c r="F181" s="244">
        <v>15100</v>
      </c>
      <c r="G181" s="244">
        <v>17000</v>
      </c>
      <c r="H181" s="244">
        <v>18850</v>
      </c>
      <c r="I181" s="244">
        <v>20400</v>
      </c>
      <c r="J181" s="244">
        <v>21900</v>
      </c>
      <c r="K181" s="244">
        <v>23400</v>
      </c>
      <c r="L181" s="244">
        <v>24900</v>
      </c>
      <c r="M181" s="259">
        <v>22000</v>
      </c>
      <c r="N181" s="259">
        <v>25150</v>
      </c>
      <c r="O181" s="259">
        <v>28300</v>
      </c>
      <c r="P181" s="259">
        <v>31400</v>
      </c>
      <c r="Q181" s="259">
        <v>33950</v>
      </c>
      <c r="R181" s="259">
        <v>36450</v>
      </c>
      <c r="S181" s="259">
        <v>38950</v>
      </c>
      <c r="T181" s="259">
        <v>41450</v>
      </c>
      <c r="U181" s="281">
        <v>26400</v>
      </c>
      <c r="V181" s="281">
        <v>30180</v>
      </c>
      <c r="W181" s="281">
        <v>33960</v>
      </c>
      <c r="X181" s="281">
        <v>37680</v>
      </c>
      <c r="Y181" s="281">
        <v>40740</v>
      </c>
      <c r="Z181" s="281">
        <v>43740</v>
      </c>
      <c r="AA181" s="281">
        <v>46740</v>
      </c>
      <c r="AB181" s="281">
        <v>49740</v>
      </c>
      <c r="AC181" s="59">
        <v>35200</v>
      </c>
      <c r="AD181" s="59">
        <v>40200</v>
      </c>
      <c r="AE181" s="59">
        <v>45250</v>
      </c>
      <c r="AF181" s="59">
        <v>50250</v>
      </c>
      <c r="AG181" s="59">
        <v>54300</v>
      </c>
      <c r="AH181" s="59">
        <v>58300</v>
      </c>
      <c r="AI181" s="59">
        <v>62350</v>
      </c>
      <c r="AJ181" s="59">
        <v>66350</v>
      </c>
      <c r="AK181" s="95">
        <v>484</v>
      </c>
      <c r="AL181" s="95">
        <v>487</v>
      </c>
      <c r="AM181" s="95">
        <v>595</v>
      </c>
      <c r="AN181" s="95">
        <v>776</v>
      </c>
      <c r="AO181" s="95">
        <v>856</v>
      </c>
      <c r="AP181" s="95">
        <v>956</v>
      </c>
      <c r="AQ181" s="95">
        <v>484</v>
      </c>
      <c r="AR181" s="95">
        <v>487</v>
      </c>
      <c r="AS181" s="95">
        <v>595</v>
      </c>
      <c r="AT181" s="95">
        <v>831</v>
      </c>
      <c r="AU181" s="95">
        <v>856</v>
      </c>
      <c r="AV181" s="95">
        <v>984</v>
      </c>
      <c r="AW181" s="168">
        <v>522</v>
      </c>
      <c r="AX181" s="168">
        <v>560</v>
      </c>
      <c r="AY181" s="168">
        <v>672</v>
      </c>
      <c r="AZ181" s="168">
        <v>776</v>
      </c>
      <c r="BA181" s="168">
        <v>866</v>
      </c>
      <c r="BB181" s="168">
        <v>956</v>
      </c>
      <c r="BC181" s="168">
        <v>660</v>
      </c>
      <c r="BD181" s="168">
        <v>708</v>
      </c>
      <c r="BE181" s="168">
        <v>852</v>
      </c>
      <c r="BF181" s="168">
        <v>975</v>
      </c>
      <c r="BG181" s="168">
        <v>1069</v>
      </c>
      <c r="BH181" s="168">
        <v>1161</v>
      </c>
    </row>
    <row r="182" spans="1:60">
      <c r="A182" s="165" t="s">
        <v>230</v>
      </c>
      <c r="B182" s="163" t="s">
        <v>1959</v>
      </c>
      <c r="C182" s="219" t="s">
        <v>230</v>
      </c>
      <c r="D182" s="219"/>
      <c r="E182" s="244">
        <v>14400</v>
      </c>
      <c r="F182" s="244">
        <v>16450</v>
      </c>
      <c r="G182" s="244">
        <v>18500</v>
      </c>
      <c r="H182" s="244">
        <v>20550</v>
      </c>
      <c r="I182" s="244">
        <v>22200</v>
      </c>
      <c r="J182" s="244">
        <v>23850</v>
      </c>
      <c r="K182" s="244">
        <v>25500</v>
      </c>
      <c r="L182" s="244">
        <v>27150</v>
      </c>
      <c r="M182" s="259">
        <v>24000</v>
      </c>
      <c r="N182" s="259">
        <v>27400</v>
      </c>
      <c r="O182" s="259">
        <v>30850</v>
      </c>
      <c r="P182" s="259">
        <v>34250</v>
      </c>
      <c r="Q182" s="259">
        <v>37000</v>
      </c>
      <c r="R182" s="259">
        <v>39750</v>
      </c>
      <c r="S182" s="259">
        <v>42500</v>
      </c>
      <c r="T182" s="259">
        <v>45250</v>
      </c>
      <c r="U182" s="281">
        <v>28800</v>
      </c>
      <c r="V182" s="281">
        <v>32880</v>
      </c>
      <c r="W182" s="281">
        <v>37020</v>
      </c>
      <c r="X182" s="281">
        <v>41100</v>
      </c>
      <c r="Y182" s="281">
        <v>44400</v>
      </c>
      <c r="Z182" s="281">
        <v>47700</v>
      </c>
      <c r="AA182" s="281">
        <v>51000</v>
      </c>
      <c r="AB182" s="281">
        <v>54300</v>
      </c>
      <c r="AC182" s="59">
        <v>38400</v>
      </c>
      <c r="AD182" s="59">
        <v>43850</v>
      </c>
      <c r="AE182" s="59">
        <v>49350</v>
      </c>
      <c r="AF182" s="59">
        <v>54800</v>
      </c>
      <c r="AG182" s="59">
        <v>59200</v>
      </c>
      <c r="AH182" s="59">
        <v>63600</v>
      </c>
      <c r="AI182" s="59">
        <v>68000</v>
      </c>
      <c r="AJ182" s="59">
        <v>72350</v>
      </c>
      <c r="AK182" s="95">
        <v>481</v>
      </c>
      <c r="AL182" s="95">
        <v>515</v>
      </c>
      <c r="AM182" s="95">
        <v>618</v>
      </c>
      <c r="AN182" s="95">
        <v>713</v>
      </c>
      <c r="AO182" s="95">
        <v>796</v>
      </c>
      <c r="AP182" s="95">
        <v>878</v>
      </c>
      <c r="AQ182" s="95">
        <v>554</v>
      </c>
      <c r="AR182" s="95">
        <v>557</v>
      </c>
      <c r="AS182" s="95">
        <v>680</v>
      </c>
      <c r="AT182" s="95">
        <v>895</v>
      </c>
      <c r="AU182" s="95">
        <v>934</v>
      </c>
      <c r="AV182" s="95">
        <v>1061</v>
      </c>
      <c r="AW182" s="168">
        <v>481</v>
      </c>
      <c r="AX182" s="168">
        <v>515</v>
      </c>
      <c r="AY182" s="168">
        <v>618</v>
      </c>
      <c r="AZ182" s="168">
        <v>713</v>
      </c>
      <c r="BA182" s="168">
        <v>796</v>
      </c>
      <c r="BB182" s="168">
        <v>878</v>
      </c>
      <c r="BC182" s="168">
        <v>605</v>
      </c>
      <c r="BD182" s="168">
        <v>650</v>
      </c>
      <c r="BE182" s="168">
        <v>782</v>
      </c>
      <c r="BF182" s="168">
        <v>895</v>
      </c>
      <c r="BG182" s="168">
        <v>979</v>
      </c>
      <c r="BH182" s="168">
        <v>1061</v>
      </c>
    </row>
    <row r="183" spans="1:60">
      <c r="A183" s="165" t="s">
        <v>32</v>
      </c>
      <c r="B183" s="163" t="s">
        <v>807</v>
      </c>
      <c r="C183" s="220" t="s">
        <v>32</v>
      </c>
      <c r="D183" s="220"/>
      <c r="E183" s="244">
        <v>11700</v>
      </c>
      <c r="F183" s="244">
        <v>13350</v>
      </c>
      <c r="G183" s="244">
        <v>15000</v>
      </c>
      <c r="H183" s="244">
        <v>16650</v>
      </c>
      <c r="I183" s="244">
        <v>18000</v>
      </c>
      <c r="J183" s="244">
        <v>19350</v>
      </c>
      <c r="K183" s="244">
        <v>20650</v>
      </c>
      <c r="L183" s="244">
        <v>22000</v>
      </c>
      <c r="M183" s="259">
        <v>19450</v>
      </c>
      <c r="N183" s="259">
        <v>22200</v>
      </c>
      <c r="O183" s="259">
        <v>25000</v>
      </c>
      <c r="P183" s="259">
        <v>27750</v>
      </c>
      <c r="Q183" s="259">
        <v>30000</v>
      </c>
      <c r="R183" s="259">
        <v>32200</v>
      </c>
      <c r="S183" s="259">
        <v>34450</v>
      </c>
      <c r="T183" s="259">
        <v>36650</v>
      </c>
      <c r="U183" s="281">
        <v>23340</v>
      </c>
      <c r="V183" s="281">
        <v>26640</v>
      </c>
      <c r="W183" s="281">
        <v>30000</v>
      </c>
      <c r="X183" s="281">
        <v>33300</v>
      </c>
      <c r="Y183" s="281">
        <v>36000</v>
      </c>
      <c r="Z183" s="281">
        <v>38640</v>
      </c>
      <c r="AA183" s="281">
        <v>41340</v>
      </c>
      <c r="AB183" s="281">
        <v>43980</v>
      </c>
      <c r="AC183" s="59">
        <v>31100</v>
      </c>
      <c r="AD183" s="59">
        <v>35550</v>
      </c>
      <c r="AE183" s="59">
        <v>40000</v>
      </c>
      <c r="AF183" s="59">
        <v>44400</v>
      </c>
      <c r="AG183" s="59">
        <v>48000</v>
      </c>
      <c r="AH183" s="59">
        <v>51550</v>
      </c>
      <c r="AI183" s="59">
        <v>55100</v>
      </c>
      <c r="AJ183" s="59">
        <v>58650</v>
      </c>
      <c r="AK183" s="95">
        <v>503</v>
      </c>
      <c r="AL183" s="95">
        <v>539</v>
      </c>
      <c r="AM183" s="95">
        <v>647</v>
      </c>
      <c r="AN183" s="95">
        <v>747</v>
      </c>
      <c r="AO183" s="95">
        <v>833</v>
      </c>
      <c r="AP183" s="95">
        <v>920</v>
      </c>
      <c r="AQ183" s="95">
        <v>519</v>
      </c>
      <c r="AR183" s="95">
        <v>583</v>
      </c>
      <c r="AS183" s="95">
        <v>697</v>
      </c>
      <c r="AT183" s="95">
        <v>864</v>
      </c>
      <c r="AU183" s="95">
        <v>896</v>
      </c>
      <c r="AV183" s="95">
        <v>1030</v>
      </c>
      <c r="AW183" s="168">
        <v>503</v>
      </c>
      <c r="AX183" s="168">
        <v>539</v>
      </c>
      <c r="AY183" s="168">
        <v>647</v>
      </c>
      <c r="AZ183" s="168">
        <v>747</v>
      </c>
      <c r="BA183" s="168">
        <v>833</v>
      </c>
      <c r="BB183" s="168">
        <v>920</v>
      </c>
      <c r="BC183" s="168">
        <v>635</v>
      </c>
      <c r="BD183" s="168">
        <v>682</v>
      </c>
      <c r="BE183" s="168">
        <v>821</v>
      </c>
      <c r="BF183" s="168">
        <v>939</v>
      </c>
      <c r="BG183" s="168">
        <v>1028</v>
      </c>
      <c r="BH183" s="168">
        <v>1116</v>
      </c>
    </row>
    <row r="184" spans="1:60">
      <c r="A184" s="165" t="s">
        <v>231</v>
      </c>
      <c r="B184" s="163" t="s">
        <v>1961</v>
      </c>
      <c r="C184" s="219" t="s">
        <v>231</v>
      </c>
      <c r="D184" s="219"/>
      <c r="E184" s="244">
        <v>11400</v>
      </c>
      <c r="F184" s="244">
        <v>13000</v>
      </c>
      <c r="G184" s="244">
        <v>14650</v>
      </c>
      <c r="H184" s="244">
        <v>16250</v>
      </c>
      <c r="I184" s="244">
        <v>17550</v>
      </c>
      <c r="J184" s="244">
        <v>18850</v>
      </c>
      <c r="K184" s="244">
        <v>20150</v>
      </c>
      <c r="L184" s="244">
        <v>21450</v>
      </c>
      <c r="M184" s="259">
        <v>19000</v>
      </c>
      <c r="N184" s="259">
        <v>21700</v>
      </c>
      <c r="O184" s="259">
        <v>24400</v>
      </c>
      <c r="P184" s="259">
        <v>27100</v>
      </c>
      <c r="Q184" s="259">
        <v>29300</v>
      </c>
      <c r="R184" s="259">
        <v>31450</v>
      </c>
      <c r="S184" s="259">
        <v>33650</v>
      </c>
      <c r="T184" s="259">
        <v>35800</v>
      </c>
      <c r="U184" s="281">
        <v>22800</v>
      </c>
      <c r="V184" s="281">
        <v>26040</v>
      </c>
      <c r="W184" s="281">
        <v>29280</v>
      </c>
      <c r="X184" s="281">
        <v>32520</v>
      </c>
      <c r="Y184" s="281">
        <v>35160</v>
      </c>
      <c r="Z184" s="281">
        <v>37740</v>
      </c>
      <c r="AA184" s="281">
        <v>40380</v>
      </c>
      <c r="AB184" s="281">
        <v>42960</v>
      </c>
      <c r="AC184" s="59">
        <v>30350</v>
      </c>
      <c r="AD184" s="59">
        <v>34700</v>
      </c>
      <c r="AE184" s="59">
        <v>39050</v>
      </c>
      <c r="AF184" s="59">
        <v>43350</v>
      </c>
      <c r="AG184" s="59">
        <v>46850</v>
      </c>
      <c r="AH184" s="59">
        <v>50300</v>
      </c>
      <c r="AI184" s="59">
        <v>53800</v>
      </c>
      <c r="AJ184" s="59">
        <v>57250</v>
      </c>
      <c r="AK184" s="95">
        <v>452</v>
      </c>
      <c r="AL184" s="95">
        <v>485</v>
      </c>
      <c r="AM184" s="95">
        <v>582</v>
      </c>
      <c r="AN184" s="95">
        <v>672</v>
      </c>
      <c r="AO184" s="95">
        <v>750</v>
      </c>
      <c r="AP184" s="95">
        <v>828</v>
      </c>
      <c r="AQ184" s="95">
        <v>555</v>
      </c>
      <c r="AR184" s="95">
        <v>556</v>
      </c>
      <c r="AS184" s="95">
        <v>689</v>
      </c>
      <c r="AT184" s="95">
        <v>840</v>
      </c>
      <c r="AU184" s="95">
        <v>918</v>
      </c>
      <c r="AV184" s="95">
        <v>994</v>
      </c>
      <c r="AW184" s="168">
        <v>452</v>
      </c>
      <c r="AX184" s="168">
        <v>485</v>
      </c>
      <c r="AY184" s="168">
        <v>582</v>
      </c>
      <c r="AZ184" s="168">
        <v>672</v>
      </c>
      <c r="BA184" s="168">
        <v>750</v>
      </c>
      <c r="BB184" s="168">
        <v>828</v>
      </c>
      <c r="BC184" s="168">
        <v>569</v>
      </c>
      <c r="BD184" s="168">
        <v>611</v>
      </c>
      <c r="BE184" s="168">
        <v>734</v>
      </c>
      <c r="BF184" s="168">
        <v>840</v>
      </c>
      <c r="BG184" s="168">
        <v>918</v>
      </c>
      <c r="BH184" s="168">
        <v>994</v>
      </c>
    </row>
    <row r="185" spans="1:60">
      <c r="A185" s="165" t="s">
        <v>232</v>
      </c>
      <c r="B185" s="163" t="s">
        <v>1963</v>
      </c>
      <c r="C185" s="219" t="s">
        <v>232</v>
      </c>
      <c r="D185" s="219"/>
      <c r="E185" s="244">
        <v>13450</v>
      </c>
      <c r="F185" s="244">
        <v>15400</v>
      </c>
      <c r="G185" s="244">
        <v>17300</v>
      </c>
      <c r="H185" s="244">
        <v>19200</v>
      </c>
      <c r="I185" s="244">
        <v>20750</v>
      </c>
      <c r="J185" s="244">
        <v>22300</v>
      </c>
      <c r="K185" s="244">
        <v>23850</v>
      </c>
      <c r="L185" s="244">
        <v>25350</v>
      </c>
      <c r="M185" s="259">
        <v>22400</v>
      </c>
      <c r="N185" s="259">
        <v>25600</v>
      </c>
      <c r="O185" s="259">
        <v>28800</v>
      </c>
      <c r="P185" s="259">
        <v>32000</v>
      </c>
      <c r="Q185" s="259">
        <v>34600</v>
      </c>
      <c r="R185" s="259">
        <v>37150</v>
      </c>
      <c r="S185" s="259">
        <v>39700</v>
      </c>
      <c r="T185" s="259">
        <v>42250</v>
      </c>
      <c r="U185" s="281">
        <v>26880</v>
      </c>
      <c r="V185" s="281">
        <v>30720</v>
      </c>
      <c r="W185" s="281">
        <v>34560</v>
      </c>
      <c r="X185" s="281">
        <v>38400</v>
      </c>
      <c r="Y185" s="281">
        <v>41520</v>
      </c>
      <c r="Z185" s="281">
        <v>44580</v>
      </c>
      <c r="AA185" s="281">
        <v>47640</v>
      </c>
      <c r="AB185" s="281">
        <v>50700</v>
      </c>
      <c r="AC185" s="59">
        <v>35850</v>
      </c>
      <c r="AD185" s="59">
        <v>41000</v>
      </c>
      <c r="AE185" s="59">
        <v>46100</v>
      </c>
      <c r="AF185" s="59">
        <v>51200</v>
      </c>
      <c r="AG185" s="59">
        <v>55300</v>
      </c>
      <c r="AH185" s="59">
        <v>59400</v>
      </c>
      <c r="AI185" s="59">
        <v>63500</v>
      </c>
      <c r="AJ185" s="59">
        <v>67600</v>
      </c>
      <c r="AK185" s="95">
        <v>441</v>
      </c>
      <c r="AL185" s="95">
        <v>473</v>
      </c>
      <c r="AM185" s="95">
        <v>567</v>
      </c>
      <c r="AN185" s="95">
        <v>655</v>
      </c>
      <c r="AO185" s="95">
        <v>731</v>
      </c>
      <c r="AP185" s="95">
        <v>806</v>
      </c>
      <c r="AQ185" s="95">
        <v>495</v>
      </c>
      <c r="AR185" s="95">
        <v>536</v>
      </c>
      <c r="AS185" s="95">
        <v>595</v>
      </c>
      <c r="AT185" s="95">
        <v>724</v>
      </c>
      <c r="AU185" s="95">
        <v>893</v>
      </c>
      <c r="AV185" s="95">
        <v>967</v>
      </c>
      <c r="AW185" s="168">
        <v>441</v>
      </c>
      <c r="AX185" s="168">
        <v>473</v>
      </c>
      <c r="AY185" s="168">
        <v>567</v>
      </c>
      <c r="AZ185" s="168">
        <v>655</v>
      </c>
      <c r="BA185" s="168">
        <v>731</v>
      </c>
      <c r="BB185" s="168">
        <v>806</v>
      </c>
      <c r="BC185" s="168">
        <v>554</v>
      </c>
      <c r="BD185" s="168">
        <v>594</v>
      </c>
      <c r="BE185" s="168">
        <v>716</v>
      </c>
      <c r="BF185" s="168">
        <v>818</v>
      </c>
      <c r="BG185" s="168">
        <v>893</v>
      </c>
      <c r="BH185" s="168">
        <v>967</v>
      </c>
    </row>
    <row r="186" spans="1:60">
      <c r="A186" s="165" t="s">
        <v>48</v>
      </c>
      <c r="B186" s="163" t="s">
        <v>815</v>
      </c>
      <c r="C186" s="220" t="s">
        <v>48</v>
      </c>
      <c r="D186" s="220"/>
      <c r="E186" s="244">
        <v>15000</v>
      </c>
      <c r="F186" s="244">
        <v>17150</v>
      </c>
      <c r="G186" s="244">
        <v>19300</v>
      </c>
      <c r="H186" s="244">
        <v>21400</v>
      </c>
      <c r="I186" s="244">
        <v>23150</v>
      </c>
      <c r="J186" s="244">
        <v>24850</v>
      </c>
      <c r="K186" s="244">
        <v>26550</v>
      </c>
      <c r="L186" s="244">
        <v>28250</v>
      </c>
      <c r="M186" s="259">
        <v>25000</v>
      </c>
      <c r="N186" s="259">
        <v>28600</v>
      </c>
      <c r="O186" s="259">
        <v>32150</v>
      </c>
      <c r="P186" s="259">
        <v>35700</v>
      </c>
      <c r="Q186" s="259">
        <v>38600</v>
      </c>
      <c r="R186" s="259">
        <v>41450</v>
      </c>
      <c r="S186" s="259">
        <v>44300</v>
      </c>
      <c r="T186" s="259">
        <v>47150</v>
      </c>
      <c r="U186" s="281">
        <v>30000</v>
      </c>
      <c r="V186" s="281">
        <v>34320</v>
      </c>
      <c r="W186" s="281">
        <v>38580</v>
      </c>
      <c r="X186" s="281">
        <v>42840</v>
      </c>
      <c r="Y186" s="281">
        <v>46320</v>
      </c>
      <c r="Z186" s="281">
        <v>49740</v>
      </c>
      <c r="AA186" s="281">
        <v>53160</v>
      </c>
      <c r="AB186" s="281">
        <v>56580</v>
      </c>
      <c r="AC186" s="59">
        <v>40000</v>
      </c>
      <c r="AD186" s="59">
        <v>45700</v>
      </c>
      <c r="AE186" s="59">
        <v>51400</v>
      </c>
      <c r="AF186" s="59">
        <v>57100</v>
      </c>
      <c r="AG186" s="59">
        <v>61700</v>
      </c>
      <c r="AH186" s="59">
        <v>66250</v>
      </c>
      <c r="AI186" s="59">
        <v>70850</v>
      </c>
      <c r="AJ186" s="59">
        <v>75400</v>
      </c>
      <c r="AK186" s="95">
        <v>606</v>
      </c>
      <c r="AL186" s="95">
        <v>649</v>
      </c>
      <c r="AM186" s="95">
        <v>778</v>
      </c>
      <c r="AN186" s="95">
        <v>900</v>
      </c>
      <c r="AO186" s="95">
        <v>1003</v>
      </c>
      <c r="AP186" s="95">
        <v>1108</v>
      </c>
      <c r="AQ186" s="95">
        <v>673</v>
      </c>
      <c r="AR186" s="95">
        <v>716</v>
      </c>
      <c r="AS186" s="95">
        <v>871</v>
      </c>
      <c r="AT186" s="95">
        <v>1136</v>
      </c>
      <c r="AU186" s="95">
        <v>1248</v>
      </c>
      <c r="AV186" s="95">
        <v>1358</v>
      </c>
      <c r="AW186" s="168">
        <v>606</v>
      </c>
      <c r="AX186" s="168">
        <v>649</v>
      </c>
      <c r="AY186" s="168">
        <v>778</v>
      </c>
      <c r="AZ186" s="168">
        <v>900</v>
      </c>
      <c r="BA186" s="168">
        <v>1003</v>
      </c>
      <c r="BB186" s="168">
        <v>1108</v>
      </c>
      <c r="BC186" s="168">
        <v>768</v>
      </c>
      <c r="BD186" s="168">
        <v>824</v>
      </c>
      <c r="BE186" s="168">
        <v>991</v>
      </c>
      <c r="BF186" s="168">
        <v>1136</v>
      </c>
      <c r="BG186" s="168">
        <v>1248</v>
      </c>
      <c r="BH186" s="168">
        <v>1358</v>
      </c>
    </row>
    <row r="187" spans="1:60">
      <c r="A187" s="165" t="s">
        <v>233</v>
      </c>
      <c r="B187" s="163" t="s">
        <v>1965</v>
      </c>
      <c r="C187" s="219" t="s">
        <v>233</v>
      </c>
      <c r="D187" s="219"/>
      <c r="E187" s="244">
        <v>11400</v>
      </c>
      <c r="F187" s="244">
        <v>13000</v>
      </c>
      <c r="G187" s="244">
        <v>14650</v>
      </c>
      <c r="H187" s="244">
        <v>16250</v>
      </c>
      <c r="I187" s="244">
        <v>17550</v>
      </c>
      <c r="J187" s="244">
        <v>18850</v>
      </c>
      <c r="K187" s="244">
        <v>20150</v>
      </c>
      <c r="L187" s="244">
        <v>21450</v>
      </c>
      <c r="M187" s="259">
        <v>19000</v>
      </c>
      <c r="N187" s="259">
        <v>21700</v>
      </c>
      <c r="O187" s="259">
        <v>24400</v>
      </c>
      <c r="P187" s="259">
        <v>27100</v>
      </c>
      <c r="Q187" s="259">
        <v>29300</v>
      </c>
      <c r="R187" s="259">
        <v>31450</v>
      </c>
      <c r="S187" s="259">
        <v>33650</v>
      </c>
      <c r="T187" s="259">
        <v>35800</v>
      </c>
      <c r="U187" s="281">
        <v>22800</v>
      </c>
      <c r="V187" s="281">
        <v>26040</v>
      </c>
      <c r="W187" s="281">
        <v>29280</v>
      </c>
      <c r="X187" s="281">
        <v>32520</v>
      </c>
      <c r="Y187" s="281">
        <v>35160</v>
      </c>
      <c r="Z187" s="281">
        <v>37740</v>
      </c>
      <c r="AA187" s="281">
        <v>40380</v>
      </c>
      <c r="AB187" s="281">
        <v>42960</v>
      </c>
      <c r="AC187" s="59">
        <v>30350</v>
      </c>
      <c r="AD187" s="59">
        <v>34700</v>
      </c>
      <c r="AE187" s="59">
        <v>39050</v>
      </c>
      <c r="AF187" s="59">
        <v>43350</v>
      </c>
      <c r="AG187" s="59">
        <v>46850</v>
      </c>
      <c r="AH187" s="59">
        <v>50300</v>
      </c>
      <c r="AI187" s="59">
        <v>53800</v>
      </c>
      <c r="AJ187" s="59">
        <v>57250</v>
      </c>
      <c r="AK187" s="95">
        <v>432</v>
      </c>
      <c r="AL187" s="95">
        <v>463</v>
      </c>
      <c r="AM187" s="95">
        <v>555</v>
      </c>
      <c r="AN187" s="95">
        <v>641</v>
      </c>
      <c r="AO187" s="95">
        <v>715</v>
      </c>
      <c r="AP187" s="95">
        <v>789</v>
      </c>
      <c r="AQ187" s="95">
        <v>484</v>
      </c>
      <c r="AR187" s="95">
        <v>487</v>
      </c>
      <c r="AS187" s="95">
        <v>595</v>
      </c>
      <c r="AT187" s="95">
        <v>788</v>
      </c>
      <c r="AU187" s="95">
        <v>818</v>
      </c>
      <c r="AV187" s="95">
        <v>930</v>
      </c>
      <c r="AW187" s="168">
        <v>432</v>
      </c>
      <c r="AX187" s="168">
        <v>463</v>
      </c>
      <c r="AY187" s="168">
        <v>555</v>
      </c>
      <c r="AZ187" s="168">
        <v>641</v>
      </c>
      <c r="BA187" s="168">
        <v>715</v>
      </c>
      <c r="BB187" s="168">
        <v>789</v>
      </c>
      <c r="BC187" s="168">
        <v>541</v>
      </c>
      <c r="BD187" s="168">
        <v>581</v>
      </c>
      <c r="BE187" s="168">
        <v>699</v>
      </c>
      <c r="BF187" s="168">
        <v>800</v>
      </c>
      <c r="BG187" s="168">
        <v>873</v>
      </c>
      <c r="BH187" s="168">
        <v>944</v>
      </c>
    </row>
    <row r="188" spans="1:60">
      <c r="A188" s="165" t="s">
        <v>234</v>
      </c>
      <c r="B188" s="163" t="s">
        <v>1967</v>
      </c>
      <c r="C188" s="219" t="s">
        <v>234</v>
      </c>
      <c r="D188" s="219"/>
      <c r="E188" s="244">
        <v>12550</v>
      </c>
      <c r="F188" s="244">
        <v>14350</v>
      </c>
      <c r="G188" s="244">
        <v>16150</v>
      </c>
      <c r="H188" s="244">
        <v>17900</v>
      </c>
      <c r="I188" s="244">
        <v>19350</v>
      </c>
      <c r="J188" s="244">
        <v>20800</v>
      </c>
      <c r="K188" s="244">
        <v>22200</v>
      </c>
      <c r="L188" s="244">
        <v>23650</v>
      </c>
      <c r="M188" s="259">
        <v>20900</v>
      </c>
      <c r="N188" s="259">
        <v>23900</v>
      </c>
      <c r="O188" s="259">
        <v>26900</v>
      </c>
      <c r="P188" s="259">
        <v>29850</v>
      </c>
      <c r="Q188" s="259">
        <v>32250</v>
      </c>
      <c r="R188" s="259">
        <v>34650</v>
      </c>
      <c r="S188" s="259">
        <v>37050</v>
      </c>
      <c r="T188" s="259">
        <v>39450</v>
      </c>
      <c r="U188" s="281">
        <v>25080</v>
      </c>
      <c r="V188" s="281">
        <v>28680</v>
      </c>
      <c r="W188" s="281">
        <v>32280</v>
      </c>
      <c r="X188" s="281">
        <v>35820</v>
      </c>
      <c r="Y188" s="281">
        <v>38700</v>
      </c>
      <c r="Z188" s="281">
        <v>41580</v>
      </c>
      <c r="AA188" s="281">
        <v>44460</v>
      </c>
      <c r="AB188" s="281">
        <v>47340</v>
      </c>
      <c r="AC188" s="59">
        <v>33450</v>
      </c>
      <c r="AD188" s="59">
        <v>38200</v>
      </c>
      <c r="AE188" s="59">
        <v>43000</v>
      </c>
      <c r="AF188" s="59">
        <v>47750</v>
      </c>
      <c r="AG188" s="59">
        <v>51600</v>
      </c>
      <c r="AH188" s="59">
        <v>55400</v>
      </c>
      <c r="AI188" s="59">
        <v>59250</v>
      </c>
      <c r="AJ188" s="59">
        <v>63050</v>
      </c>
      <c r="AK188" s="95">
        <v>432</v>
      </c>
      <c r="AL188" s="95">
        <v>463</v>
      </c>
      <c r="AM188" s="95">
        <v>555</v>
      </c>
      <c r="AN188" s="95">
        <v>641</v>
      </c>
      <c r="AO188" s="95">
        <v>715</v>
      </c>
      <c r="AP188" s="95">
        <v>789</v>
      </c>
      <c r="AQ188" s="95">
        <v>491</v>
      </c>
      <c r="AR188" s="95">
        <v>536</v>
      </c>
      <c r="AS188" s="95">
        <v>595</v>
      </c>
      <c r="AT188" s="95">
        <v>721</v>
      </c>
      <c r="AU188" s="95">
        <v>860</v>
      </c>
      <c r="AV188" s="95">
        <v>944</v>
      </c>
      <c r="AW188" s="168">
        <v>432</v>
      </c>
      <c r="AX188" s="168">
        <v>463</v>
      </c>
      <c r="AY188" s="168">
        <v>555</v>
      </c>
      <c r="AZ188" s="168">
        <v>641</v>
      </c>
      <c r="BA188" s="168">
        <v>715</v>
      </c>
      <c r="BB188" s="168">
        <v>789</v>
      </c>
      <c r="BC188" s="168">
        <v>541</v>
      </c>
      <c r="BD188" s="168">
        <v>581</v>
      </c>
      <c r="BE188" s="168">
        <v>699</v>
      </c>
      <c r="BF188" s="168">
        <v>800</v>
      </c>
      <c r="BG188" s="168">
        <v>873</v>
      </c>
      <c r="BH188" s="168">
        <v>944</v>
      </c>
    </row>
    <row r="189" spans="1:60">
      <c r="A189" s="165" t="s">
        <v>235</v>
      </c>
      <c r="B189" s="163" t="s">
        <v>1969</v>
      </c>
      <c r="C189" s="219" t="s">
        <v>235</v>
      </c>
      <c r="D189" s="219"/>
      <c r="E189" s="244">
        <v>11400</v>
      </c>
      <c r="F189" s="244">
        <v>13000</v>
      </c>
      <c r="G189" s="244">
        <v>14650</v>
      </c>
      <c r="H189" s="244">
        <v>16250</v>
      </c>
      <c r="I189" s="244">
        <v>17550</v>
      </c>
      <c r="J189" s="244">
        <v>18850</v>
      </c>
      <c r="K189" s="244">
        <v>20150</v>
      </c>
      <c r="L189" s="244">
        <v>21450</v>
      </c>
      <c r="M189" s="259">
        <v>19000</v>
      </c>
      <c r="N189" s="259">
        <v>21700</v>
      </c>
      <c r="O189" s="259">
        <v>24400</v>
      </c>
      <c r="P189" s="259">
        <v>27100</v>
      </c>
      <c r="Q189" s="259">
        <v>29300</v>
      </c>
      <c r="R189" s="259">
        <v>31450</v>
      </c>
      <c r="S189" s="259">
        <v>33650</v>
      </c>
      <c r="T189" s="259">
        <v>35800</v>
      </c>
      <c r="U189" s="281">
        <v>22800</v>
      </c>
      <c r="V189" s="281">
        <v>26040</v>
      </c>
      <c r="W189" s="281">
        <v>29280</v>
      </c>
      <c r="X189" s="281">
        <v>32520</v>
      </c>
      <c r="Y189" s="281">
        <v>35160</v>
      </c>
      <c r="Z189" s="281">
        <v>37740</v>
      </c>
      <c r="AA189" s="281">
        <v>40380</v>
      </c>
      <c r="AB189" s="281">
        <v>42960</v>
      </c>
      <c r="AC189" s="59">
        <v>30350</v>
      </c>
      <c r="AD189" s="59">
        <v>34700</v>
      </c>
      <c r="AE189" s="59">
        <v>39050</v>
      </c>
      <c r="AF189" s="59">
        <v>43350</v>
      </c>
      <c r="AG189" s="59">
        <v>46850</v>
      </c>
      <c r="AH189" s="59">
        <v>50300</v>
      </c>
      <c r="AI189" s="59">
        <v>53800</v>
      </c>
      <c r="AJ189" s="59">
        <v>57250</v>
      </c>
      <c r="AK189" s="95">
        <v>432</v>
      </c>
      <c r="AL189" s="95">
        <v>463</v>
      </c>
      <c r="AM189" s="95">
        <v>555</v>
      </c>
      <c r="AN189" s="95">
        <v>641</v>
      </c>
      <c r="AO189" s="95">
        <v>715</v>
      </c>
      <c r="AP189" s="95">
        <v>789</v>
      </c>
      <c r="AQ189" s="95">
        <v>537</v>
      </c>
      <c r="AR189" s="95">
        <v>544</v>
      </c>
      <c r="AS189" s="95">
        <v>646</v>
      </c>
      <c r="AT189" s="95">
        <v>773</v>
      </c>
      <c r="AU189" s="95">
        <v>796</v>
      </c>
      <c r="AV189" s="95">
        <v>915</v>
      </c>
      <c r="AW189" s="168">
        <v>432</v>
      </c>
      <c r="AX189" s="168">
        <v>463</v>
      </c>
      <c r="AY189" s="168">
        <v>555</v>
      </c>
      <c r="AZ189" s="168">
        <v>641</v>
      </c>
      <c r="BA189" s="168">
        <v>715</v>
      </c>
      <c r="BB189" s="168">
        <v>789</v>
      </c>
      <c r="BC189" s="168">
        <v>541</v>
      </c>
      <c r="BD189" s="168">
        <v>581</v>
      </c>
      <c r="BE189" s="168">
        <v>699</v>
      </c>
      <c r="BF189" s="168">
        <v>800</v>
      </c>
      <c r="BG189" s="168">
        <v>873</v>
      </c>
      <c r="BH189" s="168">
        <v>944</v>
      </c>
    </row>
    <row r="190" spans="1:60">
      <c r="A190" s="165" t="s">
        <v>23</v>
      </c>
      <c r="B190" s="163" t="s">
        <v>826</v>
      </c>
      <c r="C190" s="220" t="s">
        <v>23</v>
      </c>
      <c r="D190" s="220"/>
      <c r="E190" s="244">
        <v>13750</v>
      </c>
      <c r="F190" s="244">
        <v>15700</v>
      </c>
      <c r="G190" s="244">
        <v>17650</v>
      </c>
      <c r="H190" s="244">
        <v>19600</v>
      </c>
      <c r="I190" s="244">
        <v>21200</v>
      </c>
      <c r="J190" s="244">
        <v>22750</v>
      </c>
      <c r="K190" s="244">
        <v>24350</v>
      </c>
      <c r="L190" s="244">
        <v>25900</v>
      </c>
      <c r="M190" s="259">
        <v>22900</v>
      </c>
      <c r="N190" s="259">
        <v>26150</v>
      </c>
      <c r="O190" s="259">
        <v>29400</v>
      </c>
      <c r="P190" s="259">
        <v>32650</v>
      </c>
      <c r="Q190" s="259">
        <v>35300</v>
      </c>
      <c r="R190" s="259">
        <v>37900</v>
      </c>
      <c r="S190" s="259">
        <v>40500</v>
      </c>
      <c r="T190" s="259">
        <v>43100</v>
      </c>
      <c r="U190" s="281">
        <v>27480</v>
      </c>
      <c r="V190" s="281">
        <v>31380</v>
      </c>
      <c r="W190" s="281">
        <v>35280</v>
      </c>
      <c r="X190" s="281">
        <v>39180</v>
      </c>
      <c r="Y190" s="281">
        <v>42360</v>
      </c>
      <c r="Z190" s="281">
        <v>45480</v>
      </c>
      <c r="AA190" s="281">
        <v>48600</v>
      </c>
      <c r="AB190" s="281">
        <v>51720</v>
      </c>
      <c r="AC190" s="59">
        <v>36600</v>
      </c>
      <c r="AD190" s="59">
        <v>41800</v>
      </c>
      <c r="AE190" s="59">
        <v>47050</v>
      </c>
      <c r="AF190" s="59">
        <v>52250</v>
      </c>
      <c r="AG190" s="59">
        <v>56450</v>
      </c>
      <c r="AH190" s="59">
        <v>60650</v>
      </c>
      <c r="AI190" s="59">
        <v>64800</v>
      </c>
      <c r="AJ190" s="59">
        <v>69000</v>
      </c>
      <c r="AK190" s="95">
        <v>514</v>
      </c>
      <c r="AL190" s="95">
        <v>553</v>
      </c>
      <c r="AM190" s="95">
        <v>663</v>
      </c>
      <c r="AN190" s="95">
        <v>766</v>
      </c>
      <c r="AO190" s="95">
        <v>855</v>
      </c>
      <c r="AP190" s="95">
        <v>943</v>
      </c>
      <c r="AQ190" s="95">
        <v>514</v>
      </c>
      <c r="AR190" s="95">
        <v>557</v>
      </c>
      <c r="AS190" s="95">
        <v>696</v>
      </c>
      <c r="AT190" s="95">
        <v>959</v>
      </c>
      <c r="AU190" s="95">
        <v>1054</v>
      </c>
      <c r="AV190" s="95">
        <v>1144</v>
      </c>
      <c r="AW190" s="168">
        <v>516</v>
      </c>
      <c r="AX190" s="168">
        <v>553</v>
      </c>
      <c r="AY190" s="168">
        <v>663</v>
      </c>
      <c r="AZ190" s="168">
        <v>766</v>
      </c>
      <c r="BA190" s="168">
        <v>855</v>
      </c>
      <c r="BB190" s="168">
        <v>943</v>
      </c>
      <c r="BC190" s="168">
        <v>651</v>
      </c>
      <c r="BD190" s="168">
        <v>699</v>
      </c>
      <c r="BE190" s="168">
        <v>841</v>
      </c>
      <c r="BF190" s="168">
        <v>962</v>
      </c>
      <c r="BG190" s="168">
        <v>1054</v>
      </c>
      <c r="BH190" s="168">
        <v>1144</v>
      </c>
    </row>
    <row r="191" spans="1:60">
      <c r="A191" s="165" t="s">
        <v>236</v>
      </c>
      <c r="B191" s="163" t="s">
        <v>1971</v>
      </c>
      <c r="C191" s="219" t="s">
        <v>236</v>
      </c>
      <c r="D191" s="219"/>
      <c r="E191" s="244">
        <v>11400</v>
      </c>
      <c r="F191" s="244">
        <v>13000</v>
      </c>
      <c r="G191" s="244">
        <v>14650</v>
      </c>
      <c r="H191" s="244">
        <v>16250</v>
      </c>
      <c r="I191" s="244">
        <v>17550</v>
      </c>
      <c r="J191" s="244">
        <v>18850</v>
      </c>
      <c r="K191" s="244">
        <v>20150</v>
      </c>
      <c r="L191" s="244">
        <v>21450</v>
      </c>
      <c r="M191" s="259">
        <v>19000</v>
      </c>
      <c r="N191" s="259">
        <v>21700</v>
      </c>
      <c r="O191" s="259">
        <v>24400</v>
      </c>
      <c r="P191" s="259">
        <v>27100</v>
      </c>
      <c r="Q191" s="259">
        <v>29300</v>
      </c>
      <c r="R191" s="259">
        <v>31450</v>
      </c>
      <c r="S191" s="259">
        <v>33650</v>
      </c>
      <c r="T191" s="259">
        <v>35800</v>
      </c>
      <c r="U191" s="281">
        <v>22800</v>
      </c>
      <c r="V191" s="281">
        <v>26040</v>
      </c>
      <c r="W191" s="281">
        <v>29280</v>
      </c>
      <c r="X191" s="281">
        <v>32520</v>
      </c>
      <c r="Y191" s="281">
        <v>35160</v>
      </c>
      <c r="Z191" s="281">
        <v>37740</v>
      </c>
      <c r="AA191" s="281">
        <v>40380</v>
      </c>
      <c r="AB191" s="281">
        <v>42960</v>
      </c>
      <c r="AC191" s="59">
        <v>30350</v>
      </c>
      <c r="AD191" s="59">
        <v>34700</v>
      </c>
      <c r="AE191" s="59">
        <v>39050</v>
      </c>
      <c r="AF191" s="59">
        <v>43350</v>
      </c>
      <c r="AG191" s="59">
        <v>46850</v>
      </c>
      <c r="AH191" s="59">
        <v>50300</v>
      </c>
      <c r="AI191" s="59">
        <v>53800</v>
      </c>
      <c r="AJ191" s="59">
        <v>57250</v>
      </c>
      <c r="AK191" s="95">
        <v>432</v>
      </c>
      <c r="AL191" s="95">
        <v>463</v>
      </c>
      <c r="AM191" s="95">
        <v>555</v>
      </c>
      <c r="AN191" s="95">
        <v>641</v>
      </c>
      <c r="AO191" s="95">
        <v>715</v>
      </c>
      <c r="AP191" s="95">
        <v>789</v>
      </c>
      <c r="AQ191" s="95">
        <v>493</v>
      </c>
      <c r="AR191" s="95">
        <v>522</v>
      </c>
      <c r="AS191" s="95">
        <v>595</v>
      </c>
      <c r="AT191" s="95">
        <v>772</v>
      </c>
      <c r="AU191" s="95">
        <v>873</v>
      </c>
      <c r="AV191" s="95">
        <v>944</v>
      </c>
      <c r="AW191" s="168">
        <v>432</v>
      </c>
      <c r="AX191" s="168">
        <v>463</v>
      </c>
      <c r="AY191" s="168">
        <v>555</v>
      </c>
      <c r="AZ191" s="168">
        <v>641</v>
      </c>
      <c r="BA191" s="168">
        <v>715</v>
      </c>
      <c r="BB191" s="168">
        <v>789</v>
      </c>
      <c r="BC191" s="168">
        <v>541</v>
      </c>
      <c r="BD191" s="168">
        <v>581</v>
      </c>
      <c r="BE191" s="168">
        <v>699</v>
      </c>
      <c r="BF191" s="168">
        <v>800</v>
      </c>
      <c r="BG191" s="168">
        <v>873</v>
      </c>
      <c r="BH191" s="168">
        <v>944</v>
      </c>
    </row>
    <row r="192" spans="1:60">
      <c r="A192" s="165" t="s">
        <v>237</v>
      </c>
      <c r="B192" s="163" t="s">
        <v>1973</v>
      </c>
      <c r="C192" s="219" t="s">
        <v>237</v>
      </c>
      <c r="D192" s="219"/>
      <c r="E192" s="244">
        <v>12250</v>
      </c>
      <c r="F192" s="244">
        <v>14000</v>
      </c>
      <c r="G192" s="244">
        <v>15750</v>
      </c>
      <c r="H192" s="244">
        <v>17500</v>
      </c>
      <c r="I192" s="244">
        <v>18900</v>
      </c>
      <c r="J192" s="244">
        <v>20300</v>
      </c>
      <c r="K192" s="244">
        <v>21700</v>
      </c>
      <c r="L192" s="244">
        <v>23100</v>
      </c>
      <c r="M192" s="259">
        <v>20450</v>
      </c>
      <c r="N192" s="259">
        <v>23350</v>
      </c>
      <c r="O192" s="259">
        <v>26250</v>
      </c>
      <c r="P192" s="259">
        <v>29150</v>
      </c>
      <c r="Q192" s="259">
        <v>31500</v>
      </c>
      <c r="R192" s="259">
        <v>33850</v>
      </c>
      <c r="S192" s="259">
        <v>36150</v>
      </c>
      <c r="T192" s="259">
        <v>38500</v>
      </c>
      <c r="U192" s="281">
        <v>24540</v>
      </c>
      <c r="V192" s="281">
        <v>28020</v>
      </c>
      <c r="W192" s="281">
        <v>31500</v>
      </c>
      <c r="X192" s="281">
        <v>34980</v>
      </c>
      <c r="Y192" s="281">
        <v>37800</v>
      </c>
      <c r="Z192" s="281">
        <v>40620</v>
      </c>
      <c r="AA192" s="281">
        <v>43380</v>
      </c>
      <c r="AB192" s="281">
        <v>46200</v>
      </c>
      <c r="AC192" s="59">
        <v>32700</v>
      </c>
      <c r="AD192" s="59">
        <v>37350</v>
      </c>
      <c r="AE192" s="59">
        <v>42000</v>
      </c>
      <c r="AF192" s="59">
        <v>46650</v>
      </c>
      <c r="AG192" s="59">
        <v>50400</v>
      </c>
      <c r="AH192" s="59">
        <v>54150</v>
      </c>
      <c r="AI192" s="59">
        <v>57850</v>
      </c>
      <c r="AJ192" s="59">
        <v>61600</v>
      </c>
      <c r="AK192" s="95">
        <v>452</v>
      </c>
      <c r="AL192" s="95">
        <v>484</v>
      </c>
      <c r="AM192" s="95">
        <v>581</v>
      </c>
      <c r="AN192" s="95">
        <v>671</v>
      </c>
      <c r="AO192" s="95">
        <v>748</v>
      </c>
      <c r="AP192" s="95">
        <v>826</v>
      </c>
      <c r="AQ192" s="95">
        <v>518</v>
      </c>
      <c r="AR192" s="95">
        <v>519</v>
      </c>
      <c r="AS192" s="95">
        <v>646</v>
      </c>
      <c r="AT192" s="95">
        <v>839</v>
      </c>
      <c r="AU192" s="95">
        <v>897</v>
      </c>
      <c r="AV192" s="95">
        <v>992</v>
      </c>
      <c r="AW192" s="168">
        <v>452</v>
      </c>
      <c r="AX192" s="168">
        <v>484</v>
      </c>
      <c r="AY192" s="168">
        <v>581</v>
      </c>
      <c r="AZ192" s="168">
        <v>671</v>
      </c>
      <c r="BA192" s="168">
        <v>748</v>
      </c>
      <c r="BB192" s="168">
        <v>826</v>
      </c>
      <c r="BC192" s="168">
        <v>568</v>
      </c>
      <c r="BD192" s="168">
        <v>609</v>
      </c>
      <c r="BE192" s="168">
        <v>733</v>
      </c>
      <c r="BF192" s="168">
        <v>839</v>
      </c>
      <c r="BG192" s="168">
        <v>916</v>
      </c>
      <c r="BH192" s="168">
        <v>992</v>
      </c>
    </row>
    <row r="193" spans="1:60">
      <c r="A193" s="165" t="s">
        <v>24</v>
      </c>
      <c r="B193" s="163" t="s">
        <v>834</v>
      </c>
      <c r="C193" s="220" t="s">
        <v>24</v>
      </c>
      <c r="D193" s="220"/>
      <c r="E193" s="244">
        <v>13750</v>
      </c>
      <c r="F193" s="244">
        <v>15700</v>
      </c>
      <c r="G193" s="244">
        <v>17650</v>
      </c>
      <c r="H193" s="244">
        <v>19600</v>
      </c>
      <c r="I193" s="244">
        <v>21200</v>
      </c>
      <c r="J193" s="244">
        <v>22750</v>
      </c>
      <c r="K193" s="244">
        <v>24350</v>
      </c>
      <c r="L193" s="244">
        <v>25900</v>
      </c>
      <c r="M193" s="259">
        <v>22900</v>
      </c>
      <c r="N193" s="259">
        <v>26150</v>
      </c>
      <c r="O193" s="259">
        <v>29400</v>
      </c>
      <c r="P193" s="259">
        <v>32650</v>
      </c>
      <c r="Q193" s="259">
        <v>35300</v>
      </c>
      <c r="R193" s="259">
        <v>37900</v>
      </c>
      <c r="S193" s="259">
        <v>40500</v>
      </c>
      <c r="T193" s="259">
        <v>43100</v>
      </c>
      <c r="U193" s="281">
        <v>27480</v>
      </c>
      <c r="V193" s="281">
        <v>31380</v>
      </c>
      <c r="W193" s="281">
        <v>35280</v>
      </c>
      <c r="X193" s="281">
        <v>39180</v>
      </c>
      <c r="Y193" s="281">
        <v>42360</v>
      </c>
      <c r="Z193" s="281">
        <v>45480</v>
      </c>
      <c r="AA193" s="281">
        <v>48600</v>
      </c>
      <c r="AB193" s="281">
        <v>51720</v>
      </c>
      <c r="AC193" s="59">
        <v>36600</v>
      </c>
      <c r="AD193" s="59">
        <v>41800</v>
      </c>
      <c r="AE193" s="59">
        <v>47050</v>
      </c>
      <c r="AF193" s="59">
        <v>52250</v>
      </c>
      <c r="AG193" s="59">
        <v>56450</v>
      </c>
      <c r="AH193" s="59">
        <v>60650</v>
      </c>
      <c r="AI193" s="59">
        <v>64800</v>
      </c>
      <c r="AJ193" s="59">
        <v>69000</v>
      </c>
      <c r="AK193" s="95">
        <v>514</v>
      </c>
      <c r="AL193" s="95">
        <v>553</v>
      </c>
      <c r="AM193" s="95">
        <v>663</v>
      </c>
      <c r="AN193" s="95">
        <v>766</v>
      </c>
      <c r="AO193" s="95">
        <v>855</v>
      </c>
      <c r="AP193" s="95">
        <v>943</v>
      </c>
      <c r="AQ193" s="95">
        <v>514</v>
      </c>
      <c r="AR193" s="95">
        <v>557</v>
      </c>
      <c r="AS193" s="95">
        <v>696</v>
      </c>
      <c r="AT193" s="95">
        <v>959</v>
      </c>
      <c r="AU193" s="95">
        <v>1054</v>
      </c>
      <c r="AV193" s="95">
        <v>1144</v>
      </c>
      <c r="AW193" s="168">
        <v>516</v>
      </c>
      <c r="AX193" s="168">
        <v>553</v>
      </c>
      <c r="AY193" s="168">
        <v>663</v>
      </c>
      <c r="AZ193" s="168">
        <v>766</v>
      </c>
      <c r="BA193" s="168">
        <v>855</v>
      </c>
      <c r="BB193" s="168">
        <v>943</v>
      </c>
      <c r="BC193" s="168">
        <v>651</v>
      </c>
      <c r="BD193" s="168">
        <v>699</v>
      </c>
      <c r="BE193" s="168">
        <v>841</v>
      </c>
      <c r="BF193" s="168">
        <v>962</v>
      </c>
      <c r="BG193" s="168">
        <v>1054</v>
      </c>
      <c r="BH193" s="168">
        <v>1144</v>
      </c>
    </row>
    <row r="194" spans="1:60">
      <c r="A194" s="165" t="s">
        <v>238</v>
      </c>
      <c r="B194" s="163" t="s">
        <v>1975</v>
      </c>
      <c r="C194" s="219" t="s">
        <v>238</v>
      </c>
      <c r="D194" s="219"/>
      <c r="E194" s="244">
        <v>13500</v>
      </c>
      <c r="F194" s="244">
        <v>15400</v>
      </c>
      <c r="G194" s="244">
        <v>17350</v>
      </c>
      <c r="H194" s="244">
        <v>19250</v>
      </c>
      <c r="I194" s="244">
        <v>20800</v>
      </c>
      <c r="J194" s="244">
        <v>22350</v>
      </c>
      <c r="K194" s="244">
        <v>23900</v>
      </c>
      <c r="L194" s="244">
        <v>25450</v>
      </c>
      <c r="M194" s="259">
        <v>22450</v>
      </c>
      <c r="N194" s="259">
        <v>25650</v>
      </c>
      <c r="O194" s="259">
        <v>28850</v>
      </c>
      <c r="P194" s="259">
        <v>32050</v>
      </c>
      <c r="Q194" s="259">
        <v>34650</v>
      </c>
      <c r="R194" s="259">
        <v>37200</v>
      </c>
      <c r="S194" s="259">
        <v>39750</v>
      </c>
      <c r="T194" s="259">
        <v>42350</v>
      </c>
      <c r="U194" s="281">
        <v>26940</v>
      </c>
      <c r="V194" s="281">
        <v>30780</v>
      </c>
      <c r="W194" s="281">
        <v>34620</v>
      </c>
      <c r="X194" s="281">
        <v>38460</v>
      </c>
      <c r="Y194" s="281">
        <v>41580</v>
      </c>
      <c r="Z194" s="281">
        <v>44640</v>
      </c>
      <c r="AA194" s="281">
        <v>47700</v>
      </c>
      <c r="AB194" s="281">
        <v>50820</v>
      </c>
      <c r="AC194" s="59">
        <v>35950</v>
      </c>
      <c r="AD194" s="59">
        <v>41050</v>
      </c>
      <c r="AE194" s="59">
        <v>46200</v>
      </c>
      <c r="AF194" s="59">
        <v>51300</v>
      </c>
      <c r="AG194" s="59">
        <v>55450</v>
      </c>
      <c r="AH194" s="59">
        <v>59550</v>
      </c>
      <c r="AI194" s="59">
        <v>63650</v>
      </c>
      <c r="AJ194" s="59">
        <v>67750</v>
      </c>
      <c r="AK194" s="95">
        <v>452</v>
      </c>
      <c r="AL194" s="95">
        <v>485</v>
      </c>
      <c r="AM194" s="95">
        <v>582</v>
      </c>
      <c r="AN194" s="95">
        <v>672</v>
      </c>
      <c r="AO194" s="95">
        <v>750</v>
      </c>
      <c r="AP194" s="95">
        <v>828</v>
      </c>
      <c r="AQ194" s="95">
        <v>534</v>
      </c>
      <c r="AR194" s="95">
        <v>535</v>
      </c>
      <c r="AS194" s="95">
        <v>646</v>
      </c>
      <c r="AT194" s="95">
        <v>833</v>
      </c>
      <c r="AU194" s="95">
        <v>860</v>
      </c>
      <c r="AV194" s="95">
        <v>989</v>
      </c>
      <c r="AW194" s="168">
        <v>452</v>
      </c>
      <c r="AX194" s="168">
        <v>485</v>
      </c>
      <c r="AY194" s="168">
        <v>582</v>
      </c>
      <c r="AZ194" s="168">
        <v>672</v>
      </c>
      <c r="BA194" s="168">
        <v>750</v>
      </c>
      <c r="BB194" s="168">
        <v>828</v>
      </c>
      <c r="BC194" s="168">
        <v>569</v>
      </c>
      <c r="BD194" s="168">
        <v>611</v>
      </c>
      <c r="BE194" s="168">
        <v>734</v>
      </c>
      <c r="BF194" s="168">
        <v>840</v>
      </c>
      <c r="BG194" s="168">
        <v>918</v>
      </c>
      <c r="BH194" s="168">
        <v>994</v>
      </c>
    </row>
    <row r="195" spans="1:60">
      <c r="A195" s="165" t="s">
        <v>239</v>
      </c>
      <c r="B195" s="163" t="s">
        <v>1977</v>
      </c>
      <c r="C195" s="219" t="s">
        <v>239</v>
      </c>
      <c r="D195" s="219"/>
      <c r="E195" s="244">
        <v>11400</v>
      </c>
      <c r="F195" s="244">
        <v>13000</v>
      </c>
      <c r="G195" s="244">
        <v>14650</v>
      </c>
      <c r="H195" s="244">
        <v>16250</v>
      </c>
      <c r="I195" s="244">
        <v>17550</v>
      </c>
      <c r="J195" s="244">
        <v>18850</v>
      </c>
      <c r="K195" s="244">
        <v>20150</v>
      </c>
      <c r="L195" s="244">
        <v>21450</v>
      </c>
      <c r="M195" s="259">
        <v>19000</v>
      </c>
      <c r="N195" s="259">
        <v>21700</v>
      </c>
      <c r="O195" s="259">
        <v>24400</v>
      </c>
      <c r="P195" s="259">
        <v>27100</v>
      </c>
      <c r="Q195" s="259">
        <v>29300</v>
      </c>
      <c r="R195" s="259">
        <v>31450</v>
      </c>
      <c r="S195" s="259">
        <v>33650</v>
      </c>
      <c r="T195" s="259">
        <v>35800</v>
      </c>
      <c r="U195" s="281">
        <v>22800</v>
      </c>
      <c r="V195" s="281">
        <v>26040</v>
      </c>
      <c r="W195" s="281">
        <v>29280</v>
      </c>
      <c r="X195" s="281">
        <v>32520</v>
      </c>
      <c r="Y195" s="281">
        <v>35160</v>
      </c>
      <c r="Z195" s="281">
        <v>37740</v>
      </c>
      <c r="AA195" s="281">
        <v>40380</v>
      </c>
      <c r="AB195" s="281">
        <v>42960</v>
      </c>
      <c r="AC195" s="59">
        <v>30350</v>
      </c>
      <c r="AD195" s="59">
        <v>34700</v>
      </c>
      <c r="AE195" s="59">
        <v>39050</v>
      </c>
      <c r="AF195" s="59">
        <v>43350</v>
      </c>
      <c r="AG195" s="59">
        <v>46850</v>
      </c>
      <c r="AH195" s="59">
        <v>50300</v>
      </c>
      <c r="AI195" s="59">
        <v>53800</v>
      </c>
      <c r="AJ195" s="59">
        <v>57250</v>
      </c>
      <c r="AK195" s="95">
        <v>432</v>
      </c>
      <c r="AL195" s="95">
        <v>463</v>
      </c>
      <c r="AM195" s="95">
        <v>555</v>
      </c>
      <c r="AN195" s="95">
        <v>641</v>
      </c>
      <c r="AO195" s="95">
        <v>715</v>
      </c>
      <c r="AP195" s="95">
        <v>789</v>
      </c>
      <c r="AQ195" s="95">
        <v>488</v>
      </c>
      <c r="AR195" s="95">
        <v>490</v>
      </c>
      <c r="AS195" s="95">
        <v>595</v>
      </c>
      <c r="AT195" s="95">
        <v>795</v>
      </c>
      <c r="AU195" s="95">
        <v>873</v>
      </c>
      <c r="AV195" s="95">
        <v>944</v>
      </c>
      <c r="AW195" s="168">
        <v>432</v>
      </c>
      <c r="AX195" s="168">
        <v>463</v>
      </c>
      <c r="AY195" s="168">
        <v>555</v>
      </c>
      <c r="AZ195" s="168">
        <v>641</v>
      </c>
      <c r="BA195" s="168">
        <v>715</v>
      </c>
      <c r="BB195" s="168">
        <v>789</v>
      </c>
      <c r="BC195" s="168">
        <v>541</v>
      </c>
      <c r="BD195" s="168">
        <v>581</v>
      </c>
      <c r="BE195" s="168">
        <v>699</v>
      </c>
      <c r="BF195" s="168">
        <v>800</v>
      </c>
      <c r="BG195" s="168">
        <v>873</v>
      </c>
      <c r="BH195" s="168">
        <v>944</v>
      </c>
    </row>
    <row r="196" spans="1:60">
      <c r="A196" s="165" t="s">
        <v>240</v>
      </c>
      <c r="B196" s="163" t="s">
        <v>1979</v>
      </c>
      <c r="C196" s="219" t="s">
        <v>240</v>
      </c>
      <c r="D196" s="219"/>
      <c r="E196" s="244">
        <v>11400</v>
      </c>
      <c r="F196" s="244">
        <v>13000</v>
      </c>
      <c r="G196" s="244">
        <v>14650</v>
      </c>
      <c r="H196" s="244">
        <v>16250</v>
      </c>
      <c r="I196" s="244">
        <v>17550</v>
      </c>
      <c r="J196" s="244">
        <v>18850</v>
      </c>
      <c r="K196" s="244">
        <v>20150</v>
      </c>
      <c r="L196" s="244">
        <v>21450</v>
      </c>
      <c r="M196" s="259">
        <v>19000</v>
      </c>
      <c r="N196" s="259">
        <v>21700</v>
      </c>
      <c r="O196" s="259">
        <v>24400</v>
      </c>
      <c r="P196" s="259">
        <v>27100</v>
      </c>
      <c r="Q196" s="259">
        <v>29300</v>
      </c>
      <c r="R196" s="259">
        <v>31450</v>
      </c>
      <c r="S196" s="259">
        <v>33650</v>
      </c>
      <c r="T196" s="259">
        <v>35800</v>
      </c>
      <c r="U196" s="281">
        <v>22800</v>
      </c>
      <c r="V196" s="281">
        <v>26040</v>
      </c>
      <c r="W196" s="281">
        <v>29280</v>
      </c>
      <c r="X196" s="281">
        <v>32520</v>
      </c>
      <c r="Y196" s="281">
        <v>35160</v>
      </c>
      <c r="Z196" s="281">
        <v>37740</v>
      </c>
      <c r="AA196" s="281">
        <v>40380</v>
      </c>
      <c r="AB196" s="281">
        <v>42960</v>
      </c>
      <c r="AC196" s="59">
        <v>30350</v>
      </c>
      <c r="AD196" s="59">
        <v>34700</v>
      </c>
      <c r="AE196" s="59">
        <v>39050</v>
      </c>
      <c r="AF196" s="59">
        <v>43350</v>
      </c>
      <c r="AG196" s="59">
        <v>46850</v>
      </c>
      <c r="AH196" s="59">
        <v>50300</v>
      </c>
      <c r="AI196" s="59">
        <v>53800</v>
      </c>
      <c r="AJ196" s="59">
        <v>57250</v>
      </c>
      <c r="AK196" s="95">
        <v>432</v>
      </c>
      <c r="AL196" s="95">
        <v>463</v>
      </c>
      <c r="AM196" s="95">
        <v>555</v>
      </c>
      <c r="AN196" s="95">
        <v>641</v>
      </c>
      <c r="AO196" s="95">
        <v>715</v>
      </c>
      <c r="AP196" s="95">
        <v>789</v>
      </c>
      <c r="AQ196" s="95">
        <v>446</v>
      </c>
      <c r="AR196" s="95">
        <v>513</v>
      </c>
      <c r="AS196" s="95">
        <v>619</v>
      </c>
      <c r="AT196" s="95">
        <v>758</v>
      </c>
      <c r="AU196" s="95">
        <v>860</v>
      </c>
      <c r="AV196" s="95">
        <v>944</v>
      </c>
      <c r="AW196" s="168">
        <v>432</v>
      </c>
      <c r="AX196" s="168">
        <v>463</v>
      </c>
      <c r="AY196" s="168">
        <v>555</v>
      </c>
      <c r="AZ196" s="168">
        <v>641</v>
      </c>
      <c r="BA196" s="168">
        <v>715</v>
      </c>
      <c r="BB196" s="168">
        <v>789</v>
      </c>
      <c r="BC196" s="168">
        <v>541</v>
      </c>
      <c r="BD196" s="168">
        <v>581</v>
      </c>
      <c r="BE196" s="168">
        <v>699</v>
      </c>
      <c r="BF196" s="168">
        <v>800</v>
      </c>
      <c r="BG196" s="168">
        <v>873</v>
      </c>
      <c r="BH196" s="168">
        <v>944</v>
      </c>
    </row>
    <row r="197" spans="1:60">
      <c r="A197" s="165" t="s">
        <v>241</v>
      </c>
      <c r="B197" s="163" t="s">
        <v>1981</v>
      </c>
      <c r="C197" s="219" t="s">
        <v>241</v>
      </c>
      <c r="D197" s="219"/>
      <c r="E197" s="244">
        <v>11400</v>
      </c>
      <c r="F197" s="244">
        <v>13000</v>
      </c>
      <c r="G197" s="244">
        <v>14650</v>
      </c>
      <c r="H197" s="244">
        <v>16250</v>
      </c>
      <c r="I197" s="244">
        <v>17550</v>
      </c>
      <c r="J197" s="244">
        <v>18850</v>
      </c>
      <c r="K197" s="244">
        <v>20150</v>
      </c>
      <c r="L197" s="244">
        <v>21450</v>
      </c>
      <c r="M197" s="259">
        <v>19000</v>
      </c>
      <c r="N197" s="259">
        <v>21700</v>
      </c>
      <c r="O197" s="259">
        <v>24400</v>
      </c>
      <c r="P197" s="259">
        <v>27100</v>
      </c>
      <c r="Q197" s="259">
        <v>29300</v>
      </c>
      <c r="R197" s="259">
        <v>31450</v>
      </c>
      <c r="S197" s="259">
        <v>33650</v>
      </c>
      <c r="T197" s="259">
        <v>35800</v>
      </c>
      <c r="U197" s="281">
        <v>22800</v>
      </c>
      <c r="V197" s="281">
        <v>26040</v>
      </c>
      <c r="W197" s="281">
        <v>29280</v>
      </c>
      <c r="X197" s="281">
        <v>32520</v>
      </c>
      <c r="Y197" s="281">
        <v>35160</v>
      </c>
      <c r="Z197" s="281">
        <v>37740</v>
      </c>
      <c r="AA197" s="281">
        <v>40380</v>
      </c>
      <c r="AB197" s="281">
        <v>42960</v>
      </c>
      <c r="AC197" s="59">
        <v>30350</v>
      </c>
      <c r="AD197" s="59">
        <v>34700</v>
      </c>
      <c r="AE197" s="59">
        <v>39050</v>
      </c>
      <c r="AF197" s="59">
        <v>43350</v>
      </c>
      <c r="AG197" s="59">
        <v>46850</v>
      </c>
      <c r="AH197" s="59">
        <v>50300</v>
      </c>
      <c r="AI197" s="59">
        <v>53800</v>
      </c>
      <c r="AJ197" s="59">
        <v>57250</v>
      </c>
      <c r="AK197" s="95">
        <v>432</v>
      </c>
      <c r="AL197" s="95">
        <v>463</v>
      </c>
      <c r="AM197" s="95">
        <v>555</v>
      </c>
      <c r="AN197" s="95">
        <v>641</v>
      </c>
      <c r="AO197" s="95">
        <v>715</v>
      </c>
      <c r="AP197" s="95">
        <v>789</v>
      </c>
      <c r="AQ197" s="95">
        <v>494</v>
      </c>
      <c r="AR197" s="95">
        <v>527</v>
      </c>
      <c r="AS197" s="95">
        <v>595</v>
      </c>
      <c r="AT197" s="95">
        <v>763</v>
      </c>
      <c r="AU197" s="95">
        <v>873</v>
      </c>
      <c r="AV197" s="95">
        <v>944</v>
      </c>
      <c r="AW197" s="168">
        <v>432</v>
      </c>
      <c r="AX197" s="168">
        <v>463</v>
      </c>
      <c r="AY197" s="168">
        <v>555</v>
      </c>
      <c r="AZ197" s="168">
        <v>641</v>
      </c>
      <c r="BA197" s="168">
        <v>715</v>
      </c>
      <c r="BB197" s="168">
        <v>789</v>
      </c>
      <c r="BC197" s="168">
        <v>541</v>
      </c>
      <c r="BD197" s="168">
        <v>581</v>
      </c>
      <c r="BE197" s="168">
        <v>699</v>
      </c>
      <c r="BF197" s="168">
        <v>800</v>
      </c>
      <c r="BG197" s="168">
        <v>873</v>
      </c>
      <c r="BH197" s="168">
        <v>944</v>
      </c>
    </row>
    <row r="198" spans="1:60">
      <c r="A198" s="165" t="s">
        <v>242</v>
      </c>
      <c r="B198" s="163" t="s">
        <v>1983</v>
      </c>
      <c r="C198" s="219" t="s">
        <v>242</v>
      </c>
      <c r="D198" s="219"/>
      <c r="E198" s="244">
        <v>11400</v>
      </c>
      <c r="F198" s="244">
        <v>13000</v>
      </c>
      <c r="G198" s="244">
        <v>14650</v>
      </c>
      <c r="H198" s="244">
        <v>16250</v>
      </c>
      <c r="I198" s="244">
        <v>17550</v>
      </c>
      <c r="J198" s="244">
        <v>18850</v>
      </c>
      <c r="K198" s="244">
        <v>20150</v>
      </c>
      <c r="L198" s="244">
        <v>21450</v>
      </c>
      <c r="M198" s="259">
        <v>19000</v>
      </c>
      <c r="N198" s="259">
        <v>21700</v>
      </c>
      <c r="O198" s="259">
        <v>24400</v>
      </c>
      <c r="P198" s="259">
        <v>27100</v>
      </c>
      <c r="Q198" s="259">
        <v>29300</v>
      </c>
      <c r="R198" s="259">
        <v>31450</v>
      </c>
      <c r="S198" s="259">
        <v>33650</v>
      </c>
      <c r="T198" s="259">
        <v>35800</v>
      </c>
      <c r="U198" s="281">
        <v>22800</v>
      </c>
      <c r="V198" s="281">
        <v>26040</v>
      </c>
      <c r="W198" s="281">
        <v>29280</v>
      </c>
      <c r="X198" s="281">
        <v>32520</v>
      </c>
      <c r="Y198" s="281">
        <v>35160</v>
      </c>
      <c r="Z198" s="281">
        <v>37740</v>
      </c>
      <c r="AA198" s="281">
        <v>40380</v>
      </c>
      <c r="AB198" s="281">
        <v>42960</v>
      </c>
      <c r="AC198" s="59">
        <v>30350</v>
      </c>
      <c r="AD198" s="59">
        <v>34700</v>
      </c>
      <c r="AE198" s="59">
        <v>39050</v>
      </c>
      <c r="AF198" s="59">
        <v>43350</v>
      </c>
      <c r="AG198" s="59">
        <v>46850</v>
      </c>
      <c r="AH198" s="59">
        <v>50300</v>
      </c>
      <c r="AI198" s="59">
        <v>53800</v>
      </c>
      <c r="AJ198" s="59">
        <v>57250</v>
      </c>
      <c r="AK198" s="95">
        <v>432</v>
      </c>
      <c r="AL198" s="95">
        <v>463</v>
      </c>
      <c r="AM198" s="95">
        <v>555</v>
      </c>
      <c r="AN198" s="95">
        <v>641</v>
      </c>
      <c r="AO198" s="95">
        <v>715</v>
      </c>
      <c r="AP198" s="95">
        <v>789</v>
      </c>
      <c r="AQ198" s="95">
        <v>457</v>
      </c>
      <c r="AR198" s="95">
        <v>575</v>
      </c>
      <c r="AS198" s="95">
        <v>663</v>
      </c>
      <c r="AT198" s="95">
        <v>800</v>
      </c>
      <c r="AU198" s="95">
        <v>873</v>
      </c>
      <c r="AV198" s="95">
        <v>944</v>
      </c>
      <c r="AW198" s="168">
        <v>432</v>
      </c>
      <c r="AX198" s="168">
        <v>463</v>
      </c>
      <c r="AY198" s="168">
        <v>555</v>
      </c>
      <c r="AZ198" s="168">
        <v>641</v>
      </c>
      <c r="BA198" s="168">
        <v>715</v>
      </c>
      <c r="BB198" s="168">
        <v>789</v>
      </c>
      <c r="BC198" s="168">
        <v>541</v>
      </c>
      <c r="BD198" s="168">
        <v>581</v>
      </c>
      <c r="BE198" s="168">
        <v>699</v>
      </c>
      <c r="BF198" s="168">
        <v>800</v>
      </c>
      <c r="BG198" s="168">
        <v>873</v>
      </c>
      <c r="BH198" s="168">
        <v>944</v>
      </c>
    </row>
    <row r="199" spans="1:60">
      <c r="A199" s="165" t="s">
        <v>243</v>
      </c>
      <c r="B199" s="163" t="s">
        <v>1985</v>
      </c>
      <c r="C199" s="219" t="s">
        <v>243</v>
      </c>
      <c r="D199" s="219"/>
      <c r="E199" s="244">
        <v>17700</v>
      </c>
      <c r="F199" s="244">
        <v>20200</v>
      </c>
      <c r="G199" s="244">
        <v>22750</v>
      </c>
      <c r="H199" s="244">
        <v>25250</v>
      </c>
      <c r="I199" s="244">
        <v>27300</v>
      </c>
      <c r="J199" s="244">
        <v>29300</v>
      </c>
      <c r="K199" s="244">
        <v>31350</v>
      </c>
      <c r="L199" s="244">
        <v>33350</v>
      </c>
      <c r="M199" s="259">
        <v>29450</v>
      </c>
      <c r="N199" s="259">
        <v>33650</v>
      </c>
      <c r="O199" s="259">
        <v>37850</v>
      </c>
      <c r="P199" s="259">
        <v>42050</v>
      </c>
      <c r="Q199" s="259">
        <v>45450</v>
      </c>
      <c r="R199" s="259">
        <v>48800</v>
      </c>
      <c r="S199" s="259">
        <v>52150</v>
      </c>
      <c r="T199" s="259">
        <v>55550</v>
      </c>
      <c r="U199" s="281">
        <v>35340</v>
      </c>
      <c r="V199" s="281">
        <v>40380</v>
      </c>
      <c r="W199" s="281">
        <v>45420</v>
      </c>
      <c r="X199" s="281">
        <v>50460</v>
      </c>
      <c r="Y199" s="281">
        <v>54540</v>
      </c>
      <c r="Z199" s="281">
        <v>58560</v>
      </c>
      <c r="AA199" s="281">
        <v>62580</v>
      </c>
      <c r="AB199" s="281">
        <v>66660</v>
      </c>
      <c r="AC199" s="59">
        <v>47100</v>
      </c>
      <c r="AD199" s="59">
        <v>53800</v>
      </c>
      <c r="AE199" s="59">
        <v>60550</v>
      </c>
      <c r="AF199" s="59">
        <v>67250</v>
      </c>
      <c r="AG199" s="59">
        <v>72650</v>
      </c>
      <c r="AH199" s="59">
        <v>78050</v>
      </c>
      <c r="AI199" s="59">
        <v>83400</v>
      </c>
      <c r="AJ199" s="59">
        <v>88800</v>
      </c>
      <c r="AK199" s="95">
        <v>516</v>
      </c>
      <c r="AL199" s="95">
        <v>519</v>
      </c>
      <c r="AM199" s="95">
        <v>634</v>
      </c>
      <c r="AN199" s="95">
        <v>844</v>
      </c>
      <c r="AO199" s="95">
        <v>871</v>
      </c>
      <c r="AP199" s="95">
        <v>1002</v>
      </c>
      <c r="AQ199" s="95">
        <v>516</v>
      </c>
      <c r="AR199" s="95">
        <v>519</v>
      </c>
      <c r="AS199" s="95">
        <v>634</v>
      </c>
      <c r="AT199" s="95">
        <v>844</v>
      </c>
      <c r="AU199" s="95">
        <v>871</v>
      </c>
      <c r="AV199" s="95">
        <v>1002</v>
      </c>
      <c r="AW199" s="168">
        <v>621</v>
      </c>
      <c r="AX199" s="168">
        <v>665</v>
      </c>
      <c r="AY199" s="168">
        <v>798</v>
      </c>
      <c r="AZ199" s="168">
        <v>921</v>
      </c>
      <c r="BA199" s="168">
        <v>1028</v>
      </c>
      <c r="BB199" s="168">
        <v>1135</v>
      </c>
      <c r="BC199" s="168">
        <v>786</v>
      </c>
      <c r="BD199" s="168">
        <v>844</v>
      </c>
      <c r="BE199" s="168">
        <v>1014</v>
      </c>
      <c r="BF199" s="168">
        <v>1164</v>
      </c>
      <c r="BG199" s="168">
        <v>1279</v>
      </c>
      <c r="BH199" s="168">
        <v>1392</v>
      </c>
    </row>
    <row r="200" spans="1:60">
      <c r="A200" s="165" t="s">
        <v>36</v>
      </c>
      <c r="B200" s="163" t="s">
        <v>854</v>
      </c>
      <c r="C200" s="220" t="s">
        <v>36</v>
      </c>
      <c r="D200" s="220"/>
      <c r="E200" s="244">
        <v>12700</v>
      </c>
      <c r="F200" s="244">
        <v>14500</v>
      </c>
      <c r="G200" s="244">
        <v>16300</v>
      </c>
      <c r="H200" s="244">
        <v>18100</v>
      </c>
      <c r="I200" s="244">
        <v>19550</v>
      </c>
      <c r="J200" s="244">
        <v>21000</v>
      </c>
      <c r="K200" s="244">
        <v>22450</v>
      </c>
      <c r="L200" s="244">
        <v>23900</v>
      </c>
      <c r="M200" s="259">
        <v>21150</v>
      </c>
      <c r="N200" s="259">
        <v>24200</v>
      </c>
      <c r="O200" s="259">
        <v>27200</v>
      </c>
      <c r="P200" s="259">
        <v>30200</v>
      </c>
      <c r="Q200" s="259">
        <v>32650</v>
      </c>
      <c r="R200" s="259">
        <v>35050</v>
      </c>
      <c r="S200" s="259">
        <v>37450</v>
      </c>
      <c r="T200" s="259">
        <v>39900</v>
      </c>
      <c r="U200" s="281">
        <v>25380</v>
      </c>
      <c r="V200" s="281">
        <v>29040</v>
      </c>
      <c r="W200" s="281">
        <v>32640</v>
      </c>
      <c r="X200" s="281">
        <v>36240</v>
      </c>
      <c r="Y200" s="281">
        <v>39180</v>
      </c>
      <c r="Z200" s="281">
        <v>42060</v>
      </c>
      <c r="AA200" s="281">
        <v>44940</v>
      </c>
      <c r="AB200" s="281">
        <v>47880</v>
      </c>
      <c r="AC200" s="59">
        <v>33850</v>
      </c>
      <c r="AD200" s="59">
        <v>38650</v>
      </c>
      <c r="AE200" s="59">
        <v>43500</v>
      </c>
      <c r="AF200" s="59">
        <v>48300</v>
      </c>
      <c r="AG200" s="59">
        <v>52200</v>
      </c>
      <c r="AH200" s="59">
        <v>56050</v>
      </c>
      <c r="AI200" s="59">
        <v>59900</v>
      </c>
      <c r="AJ200" s="59">
        <v>63800</v>
      </c>
      <c r="AK200" s="95">
        <v>510</v>
      </c>
      <c r="AL200" s="95">
        <v>546</v>
      </c>
      <c r="AM200" s="95">
        <v>655</v>
      </c>
      <c r="AN200" s="95">
        <v>756</v>
      </c>
      <c r="AO200" s="95">
        <v>845</v>
      </c>
      <c r="AP200" s="95">
        <v>931</v>
      </c>
      <c r="AQ200" s="95">
        <v>610</v>
      </c>
      <c r="AR200" s="95">
        <v>680</v>
      </c>
      <c r="AS200" s="95">
        <v>818</v>
      </c>
      <c r="AT200" s="95">
        <v>941</v>
      </c>
      <c r="AU200" s="95">
        <v>1025</v>
      </c>
      <c r="AV200" s="95">
        <v>1116</v>
      </c>
      <c r="AW200" s="168">
        <v>510</v>
      </c>
      <c r="AX200" s="168">
        <v>546</v>
      </c>
      <c r="AY200" s="168">
        <v>655</v>
      </c>
      <c r="AZ200" s="168">
        <v>756</v>
      </c>
      <c r="BA200" s="168">
        <v>845</v>
      </c>
      <c r="BB200" s="168">
        <v>931</v>
      </c>
      <c r="BC200" s="168">
        <v>643</v>
      </c>
      <c r="BD200" s="168">
        <v>690</v>
      </c>
      <c r="BE200" s="168">
        <v>831</v>
      </c>
      <c r="BF200" s="168">
        <v>950</v>
      </c>
      <c r="BG200" s="168">
        <v>1041</v>
      </c>
      <c r="BH200" s="168">
        <v>1130</v>
      </c>
    </row>
    <row r="201" spans="1:60">
      <c r="A201" s="165" t="s">
        <v>49</v>
      </c>
      <c r="B201" s="163" t="s">
        <v>856</v>
      </c>
      <c r="C201" s="220" t="s">
        <v>49</v>
      </c>
      <c r="D201" s="220"/>
      <c r="E201" s="244">
        <v>15400</v>
      </c>
      <c r="F201" s="244">
        <v>17600</v>
      </c>
      <c r="G201" s="244">
        <v>19800</v>
      </c>
      <c r="H201" s="244">
        <v>22000</v>
      </c>
      <c r="I201" s="244">
        <v>23800</v>
      </c>
      <c r="J201" s="244">
        <v>25550</v>
      </c>
      <c r="K201" s="244">
        <v>27300</v>
      </c>
      <c r="L201" s="244">
        <v>29050</v>
      </c>
      <c r="M201" s="259">
        <v>25700</v>
      </c>
      <c r="N201" s="259">
        <v>29400</v>
      </c>
      <c r="O201" s="259">
        <v>33050</v>
      </c>
      <c r="P201" s="259">
        <v>36700</v>
      </c>
      <c r="Q201" s="259">
        <v>39650</v>
      </c>
      <c r="R201" s="259">
        <v>42600</v>
      </c>
      <c r="S201" s="259">
        <v>45550</v>
      </c>
      <c r="T201" s="259">
        <v>48450</v>
      </c>
      <c r="U201" s="281">
        <v>30840</v>
      </c>
      <c r="V201" s="281">
        <v>35280</v>
      </c>
      <c r="W201" s="281">
        <v>39660</v>
      </c>
      <c r="X201" s="281">
        <v>44040</v>
      </c>
      <c r="Y201" s="281">
        <v>47580</v>
      </c>
      <c r="Z201" s="281">
        <v>51120</v>
      </c>
      <c r="AA201" s="281">
        <v>54660</v>
      </c>
      <c r="AB201" s="281">
        <v>58140</v>
      </c>
      <c r="AC201" s="59">
        <v>41100</v>
      </c>
      <c r="AD201" s="59">
        <v>47000</v>
      </c>
      <c r="AE201" s="59">
        <v>52850</v>
      </c>
      <c r="AF201" s="59">
        <v>58700</v>
      </c>
      <c r="AG201" s="59">
        <v>63400</v>
      </c>
      <c r="AH201" s="59">
        <v>68100</v>
      </c>
      <c r="AI201" s="59">
        <v>72800</v>
      </c>
      <c r="AJ201" s="59">
        <v>77500</v>
      </c>
      <c r="AK201" s="95">
        <v>613</v>
      </c>
      <c r="AL201" s="95">
        <v>657</v>
      </c>
      <c r="AM201" s="95">
        <v>788</v>
      </c>
      <c r="AN201" s="95">
        <v>911</v>
      </c>
      <c r="AO201" s="95">
        <v>1017</v>
      </c>
      <c r="AP201" s="95">
        <v>1122</v>
      </c>
      <c r="AQ201" s="95">
        <v>671</v>
      </c>
      <c r="AR201" s="95">
        <v>744</v>
      </c>
      <c r="AS201" s="95">
        <v>905</v>
      </c>
      <c r="AT201" s="95">
        <v>1134</v>
      </c>
      <c r="AU201" s="95">
        <v>1264</v>
      </c>
      <c r="AV201" s="95">
        <v>1376</v>
      </c>
      <c r="AW201" s="168">
        <v>613</v>
      </c>
      <c r="AX201" s="168">
        <v>657</v>
      </c>
      <c r="AY201" s="168">
        <v>788</v>
      </c>
      <c r="AZ201" s="168">
        <v>911</v>
      </c>
      <c r="BA201" s="168">
        <v>1017</v>
      </c>
      <c r="BB201" s="168">
        <v>1122</v>
      </c>
      <c r="BC201" s="168">
        <v>778</v>
      </c>
      <c r="BD201" s="168">
        <v>834</v>
      </c>
      <c r="BE201" s="168">
        <v>1003</v>
      </c>
      <c r="BF201" s="168">
        <v>1150</v>
      </c>
      <c r="BG201" s="168">
        <v>1264</v>
      </c>
      <c r="BH201" s="168">
        <v>1376</v>
      </c>
    </row>
    <row r="202" spans="1:60">
      <c r="A202" s="165" t="s">
        <v>244</v>
      </c>
      <c r="B202" s="163" t="s">
        <v>1987</v>
      </c>
      <c r="C202" s="219" t="s">
        <v>244</v>
      </c>
      <c r="D202" s="219"/>
      <c r="E202" s="244">
        <v>11400</v>
      </c>
      <c r="F202" s="244">
        <v>13000</v>
      </c>
      <c r="G202" s="244">
        <v>14650</v>
      </c>
      <c r="H202" s="244">
        <v>16250</v>
      </c>
      <c r="I202" s="244">
        <v>17550</v>
      </c>
      <c r="J202" s="244">
        <v>18850</v>
      </c>
      <c r="K202" s="244">
        <v>20150</v>
      </c>
      <c r="L202" s="244">
        <v>21450</v>
      </c>
      <c r="M202" s="259">
        <v>19000</v>
      </c>
      <c r="N202" s="259">
        <v>21700</v>
      </c>
      <c r="O202" s="259">
        <v>24400</v>
      </c>
      <c r="P202" s="259">
        <v>27100</v>
      </c>
      <c r="Q202" s="259">
        <v>29300</v>
      </c>
      <c r="R202" s="259">
        <v>31450</v>
      </c>
      <c r="S202" s="259">
        <v>33650</v>
      </c>
      <c r="T202" s="259">
        <v>35800</v>
      </c>
      <c r="U202" s="281">
        <v>22800</v>
      </c>
      <c r="V202" s="281">
        <v>26040</v>
      </c>
      <c r="W202" s="281">
        <v>29280</v>
      </c>
      <c r="X202" s="281">
        <v>32520</v>
      </c>
      <c r="Y202" s="281">
        <v>35160</v>
      </c>
      <c r="Z202" s="281">
        <v>37740</v>
      </c>
      <c r="AA202" s="281">
        <v>40380</v>
      </c>
      <c r="AB202" s="281">
        <v>42960</v>
      </c>
      <c r="AC202" s="59">
        <v>30350</v>
      </c>
      <c r="AD202" s="59">
        <v>34700</v>
      </c>
      <c r="AE202" s="59">
        <v>39050</v>
      </c>
      <c r="AF202" s="59">
        <v>43350</v>
      </c>
      <c r="AG202" s="59">
        <v>46850</v>
      </c>
      <c r="AH202" s="59">
        <v>50300</v>
      </c>
      <c r="AI202" s="59">
        <v>53800</v>
      </c>
      <c r="AJ202" s="59">
        <v>57250</v>
      </c>
      <c r="AK202" s="95">
        <v>432</v>
      </c>
      <c r="AL202" s="95">
        <v>463</v>
      </c>
      <c r="AM202" s="95">
        <v>555</v>
      </c>
      <c r="AN202" s="95">
        <v>641</v>
      </c>
      <c r="AO202" s="95">
        <v>715</v>
      </c>
      <c r="AP202" s="95">
        <v>789</v>
      </c>
      <c r="AQ202" s="95">
        <v>491</v>
      </c>
      <c r="AR202" s="95">
        <v>493</v>
      </c>
      <c r="AS202" s="95">
        <v>595</v>
      </c>
      <c r="AT202" s="95">
        <v>768</v>
      </c>
      <c r="AU202" s="95">
        <v>793</v>
      </c>
      <c r="AV202" s="95">
        <v>912</v>
      </c>
      <c r="AW202" s="168">
        <v>432</v>
      </c>
      <c r="AX202" s="168">
        <v>463</v>
      </c>
      <c r="AY202" s="168">
        <v>555</v>
      </c>
      <c r="AZ202" s="168">
        <v>641</v>
      </c>
      <c r="BA202" s="168">
        <v>715</v>
      </c>
      <c r="BB202" s="168">
        <v>789</v>
      </c>
      <c r="BC202" s="168">
        <v>541</v>
      </c>
      <c r="BD202" s="168">
        <v>581</v>
      </c>
      <c r="BE202" s="168">
        <v>699</v>
      </c>
      <c r="BF202" s="168">
        <v>800</v>
      </c>
      <c r="BG202" s="168">
        <v>873</v>
      </c>
      <c r="BH202" s="168">
        <v>944</v>
      </c>
    </row>
    <row r="203" spans="1:60">
      <c r="A203" s="165" t="s">
        <v>245</v>
      </c>
      <c r="B203" s="163" t="s">
        <v>862</v>
      </c>
      <c r="C203" s="220" t="s">
        <v>245</v>
      </c>
      <c r="D203" s="220"/>
      <c r="E203" s="244">
        <v>12250</v>
      </c>
      <c r="F203" s="244">
        <v>14000</v>
      </c>
      <c r="G203" s="244">
        <v>15750</v>
      </c>
      <c r="H203" s="244">
        <v>17450</v>
      </c>
      <c r="I203" s="244">
        <v>18850</v>
      </c>
      <c r="J203" s="244">
        <v>20250</v>
      </c>
      <c r="K203" s="244">
        <v>21650</v>
      </c>
      <c r="L203" s="244">
        <v>23050</v>
      </c>
      <c r="M203" s="259">
        <v>20350</v>
      </c>
      <c r="N203" s="259">
        <v>23250</v>
      </c>
      <c r="O203" s="259">
        <v>26150</v>
      </c>
      <c r="P203" s="259">
        <v>29050</v>
      </c>
      <c r="Q203" s="259">
        <v>31400</v>
      </c>
      <c r="R203" s="259">
        <v>33700</v>
      </c>
      <c r="S203" s="259">
        <v>36050</v>
      </c>
      <c r="T203" s="259">
        <v>38350</v>
      </c>
      <c r="U203" s="281">
        <v>24420</v>
      </c>
      <c r="V203" s="281">
        <v>27900</v>
      </c>
      <c r="W203" s="281">
        <v>31380</v>
      </c>
      <c r="X203" s="281">
        <v>34860</v>
      </c>
      <c r="Y203" s="281">
        <v>37680</v>
      </c>
      <c r="Z203" s="281">
        <v>40440</v>
      </c>
      <c r="AA203" s="281">
        <v>43260</v>
      </c>
      <c r="AB203" s="281">
        <v>46020</v>
      </c>
      <c r="AC203" s="59">
        <v>32550</v>
      </c>
      <c r="AD203" s="59">
        <v>37200</v>
      </c>
      <c r="AE203" s="59">
        <v>41850</v>
      </c>
      <c r="AF203" s="59">
        <v>46500</v>
      </c>
      <c r="AG203" s="59">
        <v>50250</v>
      </c>
      <c r="AH203" s="59">
        <v>53950</v>
      </c>
      <c r="AI203" s="59">
        <v>57700</v>
      </c>
      <c r="AJ203" s="59">
        <v>61400</v>
      </c>
      <c r="AK203" s="95">
        <v>486</v>
      </c>
      <c r="AL203" s="95">
        <v>510</v>
      </c>
      <c r="AM203" s="95">
        <v>612</v>
      </c>
      <c r="AN203" s="95">
        <v>721</v>
      </c>
      <c r="AO203" s="95">
        <v>754</v>
      </c>
      <c r="AP203" s="95">
        <v>867</v>
      </c>
      <c r="AQ203" s="95">
        <v>509</v>
      </c>
      <c r="AR203" s="95">
        <v>510</v>
      </c>
      <c r="AS203" s="95">
        <v>612</v>
      </c>
      <c r="AT203" s="95">
        <v>733</v>
      </c>
      <c r="AU203" s="95">
        <v>754</v>
      </c>
      <c r="AV203" s="95">
        <v>867</v>
      </c>
      <c r="AW203" s="168">
        <v>486</v>
      </c>
      <c r="AX203" s="168">
        <v>520</v>
      </c>
      <c r="AY203" s="168">
        <v>625</v>
      </c>
      <c r="AZ203" s="168">
        <v>721</v>
      </c>
      <c r="BA203" s="168">
        <v>805</v>
      </c>
      <c r="BB203" s="168">
        <v>888</v>
      </c>
      <c r="BC203" s="168">
        <v>613</v>
      </c>
      <c r="BD203" s="168">
        <v>658</v>
      </c>
      <c r="BE203" s="168">
        <v>791</v>
      </c>
      <c r="BF203" s="168">
        <v>905</v>
      </c>
      <c r="BG203" s="168">
        <v>990</v>
      </c>
      <c r="BH203" s="168">
        <v>1074</v>
      </c>
    </row>
    <row r="204" spans="1:60">
      <c r="A204" s="165" t="s">
        <v>246</v>
      </c>
      <c r="B204" s="163" t="s">
        <v>1989</v>
      </c>
      <c r="C204" s="219" t="s">
        <v>246</v>
      </c>
      <c r="D204" s="219"/>
      <c r="E204" s="244">
        <v>11400</v>
      </c>
      <c r="F204" s="244">
        <v>13000</v>
      </c>
      <c r="G204" s="244">
        <v>14650</v>
      </c>
      <c r="H204" s="244">
        <v>16250</v>
      </c>
      <c r="I204" s="244">
        <v>17550</v>
      </c>
      <c r="J204" s="244">
        <v>18850</v>
      </c>
      <c r="K204" s="244">
        <v>20150</v>
      </c>
      <c r="L204" s="244">
        <v>21450</v>
      </c>
      <c r="M204" s="259">
        <v>19000</v>
      </c>
      <c r="N204" s="259">
        <v>21700</v>
      </c>
      <c r="O204" s="259">
        <v>24400</v>
      </c>
      <c r="P204" s="259">
        <v>27100</v>
      </c>
      <c r="Q204" s="259">
        <v>29300</v>
      </c>
      <c r="R204" s="259">
        <v>31450</v>
      </c>
      <c r="S204" s="259">
        <v>33650</v>
      </c>
      <c r="T204" s="259">
        <v>35800</v>
      </c>
      <c r="U204" s="281">
        <v>22800</v>
      </c>
      <c r="V204" s="281">
        <v>26040</v>
      </c>
      <c r="W204" s="281">
        <v>29280</v>
      </c>
      <c r="X204" s="281">
        <v>32520</v>
      </c>
      <c r="Y204" s="281">
        <v>35160</v>
      </c>
      <c r="Z204" s="281">
        <v>37740</v>
      </c>
      <c r="AA204" s="281">
        <v>40380</v>
      </c>
      <c r="AB204" s="281">
        <v>42960</v>
      </c>
      <c r="AC204" s="59">
        <v>30350</v>
      </c>
      <c r="AD204" s="59">
        <v>34700</v>
      </c>
      <c r="AE204" s="59">
        <v>39050</v>
      </c>
      <c r="AF204" s="59">
        <v>43350</v>
      </c>
      <c r="AG204" s="59">
        <v>46850</v>
      </c>
      <c r="AH204" s="59">
        <v>50300</v>
      </c>
      <c r="AI204" s="59">
        <v>53800</v>
      </c>
      <c r="AJ204" s="59">
        <v>57250</v>
      </c>
      <c r="AK204" s="95">
        <v>432</v>
      </c>
      <c r="AL204" s="95">
        <v>463</v>
      </c>
      <c r="AM204" s="95">
        <v>555</v>
      </c>
      <c r="AN204" s="95">
        <v>641</v>
      </c>
      <c r="AO204" s="95">
        <v>715</v>
      </c>
      <c r="AP204" s="95">
        <v>789</v>
      </c>
      <c r="AQ204" s="95">
        <v>493</v>
      </c>
      <c r="AR204" s="95">
        <v>494</v>
      </c>
      <c r="AS204" s="95">
        <v>595</v>
      </c>
      <c r="AT204" s="95">
        <v>774</v>
      </c>
      <c r="AU204" s="95">
        <v>873</v>
      </c>
      <c r="AV204" s="95">
        <v>944</v>
      </c>
      <c r="AW204" s="168">
        <v>432</v>
      </c>
      <c r="AX204" s="168">
        <v>463</v>
      </c>
      <c r="AY204" s="168">
        <v>555</v>
      </c>
      <c r="AZ204" s="168">
        <v>641</v>
      </c>
      <c r="BA204" s="168">
        <v>715</v>
      </c>
      <c r="BB204" s="168">
        <v>789</v>
      </c>
      <c r="BC204" s="168">
        <v>541</v>
      </c>
      <c r="BD204" s="168">
        <v>581</v>
      </c>
      <c r="BE204" s="168">
        <v>699</v>
      </c>
      <c r="BF204" s="168">
        <v>800</v>
      </c>
      <c r="BG204" s="168">
        <v>873</v>
      </c>
      <c r="BH204" s="168">
        <v>944</v>
      </c>
    </row>
    <row r="205" spans="1:60">
      <c r="A205" s="165" t="s">
        <v>247</v>
      </c>
      <c r="B205" s="163" t="s">
        <v>1991</v>
      </c>
      <c r="C205" s="219" t="s">
        <v>247</v>
      </c>
      <c r="D205" s="219"/>
      <c r="E205" s="244">
        <v>11400</v>
      </c>
      <c r="F205" s="244">
        <v>13000</v>
      </c>
      <c r="G205" s="244">
        <v>14650</v>
      </c>
      <c r="H205" s="244">
        <v>16250</v>
      </c>
      <c r="I205" s="244">
        <v>17550</v>
      </c>
      <c r="J205" s="244">
        <v>18850</v>
      </c>
      <c r="K205" s="244">
        <v>20150</v>
      </c>
      <c r="L205" s="244">
        <v>21450</v>
      </c>
      <c r="M205" s="259">
        <v>19000</v>
      </c>
      <c r="N205" s="259">
        <v>21700</v>
      </c>
      <c r="O205" s="259">
        <v>24400</v>
      </c>
      <c r="P205" s="259">
        <v>27100</v>
      </c>
      <c r="Q205" s="259">
        <v>29300</v>
      </c>
      <c r="R205" s="259">
        <v>31450</v>
      </c>
      <c r="S205" s="259">
        <v>33650</v>
      </c>
      <c r="T205" s="259">
        <v>35800</v>
      </c>
      <c r="U205" s="281">
        <v>22800</v>
      </c>
      <c r="V205" s="281">
        <v>26040</v>
      </c>
      <c r="W205" s="281">
        <v>29280</v>
      </c>
      <c r="X205" s="281">
        <v>32520</v>
      </c>
      <c r="Y205" s="281">
        <v>35160</v>
      </c>
      <c r="Z205" s="281">
        <v>37740</v>
      </c>
      <c r="AA205" s="281">
        <v>40380</v>
      </c>
      <c r="AB205" s="281">
        <v>42960</v>
      </c>
      <c r="AC205" s="59">
        <v>30350</v>
      </c>
      <c r="AD205" s="59">
        <v>34700</v>
      </c>
      <c r="AE205" s="59">
        <v>39050</v>
      </c>
      <c r="AF205" s="59">
        <v>43350</v>
      </c>
      <c r="AG205" s="59">
        <v>46850</v>
      </c>
      <c r="AH205" s="59">
        <v>50300</v>
      </c>
      <c r="AI205" s="59">
        <v>53800</v>
      </c>
      <c r="AJ205" s="59">
        <v>57250</v>
      </c>
      <c r="AK205" s="95">
        <v>432</v>
      </c>
      <c r="AL205" s="95">
        <v>463</v>
      </c>
      <c r="AM205" s="95">
        <v>555</v>
      </c>
      <c r="AN205" s="95">
        <v>641</v>
      </c>
      <c r="AO205" s="95">
        <v>715</v>
      </c>
      <c r="AP205" s="95">
        <v>789</v>
      </c>
      <c r="AQ205" s="95">
        <v>493</v>
      </c>
      <c r="AR205" s="95">
        <v>494</v>
      </c>
      <c r="AS205" s="95">
        <v>595</v>
      </c>
      <c r="AT205" s="95">
        <v>774</v>
      </c>
      <c r="AU205" s="95">
        <v>873</v>
      </c>
      <c r="AV205" s="95">
        <v>944</v>
      </c>
      <c r="AW205" s="168">
        <v>432</v>
      </c>
      <c r="AX205" s="168">
        <v>463</v>
      </c>
      <c r="AY205" s="168">
        <v>555</v>
      </c>
      <c r="AZ205" s="168">
        <v>641</v>
      </c>
      <c r="BA205" s="168">
        <v>715</v>
      </c>
      <c r="BB205" s="168">
        <v>789</v>
      </c>
      <c r="BC205" s="168">
        <v>541</v>
      </c>
      <c r="BD205" s="168">
        <v>581</v>
      </c>
      <c r="BE205" s="168">
        <v>699</v>
      </c>
      <c r="BF205" s="168">
        <v>800</v>
      </c>
      <c r="BG205" s="168">
        <v>873</v>
      </c>
      <c r="BH205" s="168">
        <v>944</v>
      </c>
    </row>
    <row r="206" spans="1:60">
      <c r="A206" s="165" t="s">
        <v>58</v>
      </c>
      <c r="B206" s="163" t="s">
        <v>870</v>
      </c>
      <c r="C206" s="220" t="s">
        <v>58</v>
      </c>
      <c r="D206" s="220"/>
      <c r="E206" s="244">
        <v>13200</v>
      </c>
      <c r="F206" s="244">
        <v>15050</v>
      </c>
      <c r="G206" s="244">
        <v>16950</v>
      </c>
      <c r="H206" s="244">
        <v>18800</v>
      </c>
      <c r="I206" s="244">
        <v>20350</v>
      </c>
      <c r="J206" s="244">
        <v>21850</v>
      </c>
      <c r="K206" s="244">
        <v>23350</v>
      </c>
      <c r="L206" s="244">
        <v>24850</v>
      </c>
      <c r="M206" s="259">
        <v>21950</v>
      </c>
      <c r="N206" s="259">
        <v>25100</v>
      </c>
      <c r="O206" s="259">
        <v>28250</v>
      </c>
      <c r="P206" s="259">
        <v>31350</v>
      </c>
      <c r="Q206" s="259">
        <v>33900</v>
      </c>
      <c r="R206" s="259">
        <v>36400</v>
      </c>
      <c r="S206" s="259">
        <v>38900</v>
      </c>
      <c r="T206" s="259">
        <v>41400</v>
      </c>
      <c r="U206" s="281">
        <v>26340</v>
      </c>
      <c r="V206" s="281">
        <v>30120</v>
      </c>
      <c r="W206" s="281">
        <v>33900</v>
      </c>
      <c r="X206" s="281">
        <v>37620</v>
      </c>
      <c r="Y206" s="281">
        <v>40680</v>
      </c>
      <c r="Z206" s="281">
        <v>43680</v>
      </c>
      <c r="AA206" s="281">
        <v>46680</v>
      </c>
      <c r="AB206" s="281">
        <v>49680</v>
      </c>
      <c r="AC206" s="59">
        <v>35150</v>
      </c>
      <c r="AD206" s="59">
        <v>40150</v>
      </c>
      <c r="AE206" s="59">
        <v>45150</v>
      </c>
      <c r="AF206" s="59">
        <v>50150</v>
      </c>
      <c r="AG206" s="59">
        <v>54200</v>
      </c>
      <c r="AH206" s="59">
        <v>58200</v>
      </c>
      <c r="AI206" s="59">
        <v>62200</v>
      </c>
      <c r="AJ206" s="59">
        <v>66200</v>
      </c>
      <c r="AK206" s="95">
        <v>586</v>
      </c>
      <c r="AL206" s="95">
        <v>628</v>
      </c>
      <c r="AM206" s="95">
        <v>753</v>
      </c>
      <c r="AN206" s="95">
        <v>870</v>
      </c>
      <c r="AO206" s="95">
        <v>971</v>
      </c>
      <c r="AP206" s="95">
        <v>1071</v>
      </c>
      <c r="AQ206" s="95">
        <v>694</v>
      </c>
      <c r="AR206" s="95">
        <v>772</v>
      </c>
      <c r="AS206" s="95">
        <v>937</v>
      </c>
      <c r="AT206" s="95">
        <v>1097</v>
      </c>
      <c r="AU206" s="95">
        <v>1205</v>
      </c>
      <c r="AV206" s="95">
        <v>1311</v>
      </c>
      <c r="AW206" s="168">
        <v>586</v>
      </c>
      <c r="AX206" s="168">
        <v>628</v>
      </c>
      <c r="AY206" s="168">
        <v>753</v>
      </c>
      <c r="AZ206" s="168">
        <v>870</v>
      </c>
      <c r="BA206" s="168">
        <v>971</v>
      </c>
      <c r="BB206" s="168">
        <v>1071</v>
      </c>
      <c r="BC206" s="168">
        <v>741</v>
      </c>
      <c r="BD206" s="168">
        <v>796</v>
      </c>
      <c r="BE206" s="168">
        <v>957</v>
      </c>
      <c r="BF206" s="168">
        <v>1097</v>
      </c>
      <c r="BG206" s="168">
        <v>1205</v>
      </c>
      <c r="BH206" s="168">
        <v>1311</v>
      </c>
    </row>
    <row r="207" spans="1:60">
      <c r="A207" s="165" t="s">
        <v>39</v>
      </c>
      <c r="B207" s="163" t="s">
        <v>872</v>
      </c>
      <c r="C207" s="220" t="s">
        <v>39</v>
      </c>
      <c r="D207" s="220"/>
      <c r="E207" s="244">
        <v>13100</v>
      </c>
      <c r="F207" s="244">
        <v>14950</v>
      </c>
      <c r="G207" s="244">
        <v>16800</v>
      </c>
      <c r="H207" s="244">
        <v>18650</v>
      </c>
      <c r="I207" s="244">
        <v>20150</v>
      </c>
      <c r="J207" s="244">
        <v>21650</v>
      </c>
      <c r="K207" s="244">
        <v>23150</v>
      </c>
      <c r="L207" s="244">
        <v>24650</v>
      </c>
      <c r="M207" s="259">
        <v>21750</v>
      </c>
      <c r="N207" s="259">
        <v>24850</v>
      </c>
      <c r="O207" s="259">
        <v>27950</v>
      </c>
      <c r="P207" s="259">
        <v>31050</v>
      </c>
      <c r="Q207" s="259">
        <v>33550</v>
      </c>
      <c r="R207" s="259">
        <v>36050</v>
      </c>
      <c r="S207" s="259">
        <v>38550</v>
      </c>
      <c r="T207" s="259">
        <v>41000</v>
      </c>
      <c r="U207" s="281">
        <v>26100</v>
      </c>
      <c r="V207" s="281">
        <v>29820</v>
      </c>
      <c r="W207" s="281">
        <v>33540</v>
      </c>
      <c r="X207" s="281">
        <v>37260</v>
      </c>
      <c r="Y207" s="281">
        <v>40260</v>
      </c>
      <c r="Z207" s="281">
        <v>43260</v>
      </c>
      <c r="AA207" s="281">
        <v>46260</v>
      </c>
      <c r="AB207" s="281">
        <v>49200</v>
      </c>
      <c r="AC207" s="59">
        <v>34800</v>
      </c>
      <c r="AD207" s="59">
        <v>39800</v>
      </c>
      <c r="AE207" s="59">
        <v>44750</v>
      </c>
      <c r="AF207" s="59">
        <v>49700</v>
      </c>
      <c r="AG207" s="59">
        <v>53700</v>
      </c>
      <c r="AH207" s="59">
        <v>57700</v>
      </c>
      <c r="AI207" s="59">
        <v>61650</v>
      </c>
      <c r="AJ207" s="59">
        <v>65650</v>
      </c>
      <c r="AK207" s="95">
        <v>475</v>
      </c>
      <c r="AL207" s="95">
        <v>508</v>
      </c>
      <c r="AM207" s="95">
        <v>610</v>
      </c>
      <c r="AN207" s="95">
        <v>705</v>
      </c>
      <c r="AO207" s="95">
        <v>786</v>
      </c>
      <c r="AP207" s="95">
        <v>868</v>
      </c>
      <c r="AQ207" s="95">
        <v>598</v>
      </c>
      <c r="AR207" s="95">
        <v>641</v>
      </c>
      <c r="AS207" s="95">
        <v>772</v>
      </c>
      <c r="AT207" s="95">
        <v>883</v>
      </c>
      <c r="AU207" s="95">
        <v>965</v>
      </c>
      <c r="AV207" s="95">
        <v>1047</v>
      </c>
      <c r="AW207" s="168">
        <v>475</v>
      </c>
      <c r="AX207" s="168">
        <v>508</v>
      </c>
      <c r="AY207" s="168">
        <v>610</v>
      </c>
      <c r="AZ207" s="168">
        <v>705</v>
      </c>
      <c r="BA207" s="168">
        <v>786</v>
      </c>
      <c r="BB207" s="168">
        <v>868</v>
      </c>
      <c r="BC207" s="168">
        <v>598</v>
      </c>
      <c r="BD207" s="168">
        <v>641</v>
      </c>
      <c r="BE207" s="168">
        <v>772</v>
      </c>
      <c r="BF207" s="168">
        <v>883</v>
      </c>
      <c r="BG207" s="168">
        <v>965</v>
      </c>
      <c r="BH207" s="168">
        <v>1047</v>
      </c>
    </row>
    <row r="208" spans="1:60">
      <c r="A208" s="165" t="s">
        <v>248</v>
      </c>
      <c r="B208" s="163" t="s">
        <v>1993</v>
      </c>
      <c r="C208" s="219" t="s">
        <v>248</v>
      </c>
      <c r="D208" s="219"/>
      <c r="E208" s="244">
        <v>11400</v>
      </c>
      <c r="F208" s="244">
        <v>13000</v>
      </c>
      <c r="G208" s="244">
        <v>14650</v>
      </c>
      <c r="H208" s="244">
        <v>16250</v>
      </c>
      <c r="I208" s="244">
        <v>17550</v>
      </c>
      <c r="J208" s="244">
        <v>18850</v>
      </c>
      <c r="K208" s="244">
        <v>20150</v>
      </c>
      <c r="L208" s="244">
        <v>21450</v>
      </c>
      <c r="M208" s="259">
        <v>19000</v>
      </c>
      <c r="N208" s="259">
        <v>21700</v>
      </c>
      <c r="O208" s="259">
        <v>24400</v>
      </c>
      <c r="P208" s="259">
        <v>27100</v>
      </c>
      <c r="Q208" s="259">
        <v>29300</v>
      </c>
      <c r="R208" s="259">
        <v>31450</v>
      </c>
      <c r="S208" s="259">
        <v>33650</v>
      </c>
      <c r="T208" s="259">
        <v>35800</v>
      </c>
      <c r="U208" s="281">
        <v>22800</v>
      </c>
      <c r="V208" s="281">
        <v>26040</v>
      </c>
      <c r="W208" s="281">
        <v>29280</v>
      </c>
      <c r="X208" s="281">
        <v>32520</v>
      </c>
      <c r="Y208" s="281">
        <v>35160</v>
      </c>
      <c r="Z208" s="281">
        <v>37740</v>
      </c>
      <c r="AA208" s="281">
        <v>40380</v>
      </c>
      <c r="AB208" s="281">
        <v>42960</v>
      </c>
      <c r="AC208" s="59">
        <v>30350</v>
      </c>
      <c r="AD208" s="59">
        <v>34700</v>
      </c>
      <c r="AE208" s="59">
        <v>39050</v>
      </c>
      <c r="AF208" s="59">
        <v>43350</v>
      </c>
      <c r="AG208" s="59">
        <v>46850</v>
      </c>
      <c r="AH208" s="59">
        <v>50300</v>
      </c>
      <c r="AI208" s="59">
        <v>53800</v>
      </c>
      <c r="AJ208" s="59">
        <v>57250</v>
      </c>
      <c r="AK208" s="95">
        <v>432</v>
      </c>
      <c r="AL208" s="95">
        <v>463</v>
      </c>
      <c r="AM208" s="95">
        <v>555</v>
      </c>
      <c r="AN208" s="95">
        <v>641</v>
      </c>
      <c r="AO208" s="95">
        <v>715</v>
      </c>
      <c r="AP208" s="95">
        <v>789</v>
      </c>
      <c r="AQ208" s="95">
        <v>473</v>
      </c>
      <c r="AR208" s="95">
        <v>508</v>
      </c>
      <c r="AS208" s="95">
        <v>642</v>
      </c>
      <c r="AT208" s="95">
        <v>800</v>
      </c>
      <c r="AU208" s="95">
        <v>873</v>
      </c>
      <c r="AV208" s="95">
        <v>944</v>
      </c>
      <c r="AW208" s="168">
        <v>432</v>
      </c>
      <c r="AX208" s="168">
        <v>463</v>
      </c>
      <c r="AY208" s="168">
        <v>555</v>
      </c>
      <c r="AZ208" s="168">
        <v>641</v>
      </c>
      <c r="BA208" s="168">
        <v>715</v>
      </c>
      <c r="BB208" s="168">
        <v>789</v>
      </c>
      <c r="BC208" s="168">
        <v>541</v>
      </c>
      <c r="BD208" s="168">
        <v>581</v>
      </c>
      <c r="BE208" s="168">
        <v>699</v>
      </c>
      <c r="BF208" s="168">
        <v>800</v>
      </c>
      <c r="BG208" s="168">
        <v>873</v>
      </c>
      <c r="BH208" s="168">
        <v>944</v>
      </c>
    </row>
    <row r="209" spans="1:60">
      <c r="A209" s="165" t="s">
        <v>249</v>
      </c>
      <c r="B209" s="163" t="s">
        <v>1995</v>
      </c>
      <c r="C209" s="219" t="s">
        <v>249</v>
      </c>
      <c r="D209" s="219"/>
      <c r="E209" s="244">
        <v>13550</v>
      </c>
      <c r="F209" s="244">
        <v>15450</v>
      </c>
      <c r="G209" s="244">
        <v>17400</v>
      </c>
      <c r="H209" s="244">
        <v>19300</v>
      </c>
      <c r="I209" s="244">
        <v>20850</v>
      </c>
      <c r="J209" s="244">
        <v>22400</v>
      </c>
      <c r="K209" s="244">
        <v>23950</v>
      </c>
      <c r="L209" s="244">
        <v>25500</v>
      </c>
      <c r="M209" s="259">
        <v>22550</v>
      </c>
      <c r="N209" s="259">
        <v>25750</v>
      </c>
      <c r="O209" s="259">
        <v>28950</v>
      </c>
      <c r="P209" s="259">
        <v>32150</v>
      </c>
      <c r="Q209" s="259">
        <v>34750</v>
      </c>
      <c r="R209" s="259">
        <v>37300</v>
      </c>
      <c r="S209" s="259">
        <v>39900</v>
      </c>
      <c r="T209" s="259">
        <v>42450</v>
      </c>
      <c r="U209" s="281">
        <v>27060</v>
      </c>
      <c r="V209" s="281">
        <v>30900</v>
      </c>
      <c r="W209" s="281">
        <v>34740</v>
      </c>
      <c r="X209" s="281">
        <v>38580</v>
      </c>
      <c r="Y209" s="281">
        <v>41700</v>
      </c>
      <c r="Z209" s="281">
        <v>44760</v>
      </c>
      <c r="AA209" s="281">
        <v>47880</v>
      </c>
      <c r="AB209" s="281">
        <v>50940</v>
      </c>
      <c r="AC209" s="59">
        <v>36050</v>
      </c>
      <c r="AD209" s="59">
        <v>41200</v>
      </c>
      <c r="AE209" s="59">
        <v>46350</v>
      </c>
      <c r="AF209" s="59">
        <v>51450</v>
      </c>
      <c r="AG209" s="59">
        <v>55600</v>
      </c>
      <c r="AH209" s="59">
        <v>59700</v>
      </c>
      <c r="AI209" s="59">
        <v>63800</v>
      </c>
      <c r="AJ209" s="59">
        <v>67950</v>
      </c>
      <c r="AK209" s="95">
        <v>461</v>
      </c>
      <c r="AL209" s="95">
        <v>493</v>
      </c>
      <c r="AM209" s="95">
        <v>592</v>
      </c>
      <c r="AN209" s="95">
        <v>684</v>
      </c>
      <c r="AO209" s="95">
        <v>763</v>
      </c>
      <c r="AP209" s="95">
        <v>842</v>
      </c>
      <c r="AQ209" s="95">
        <v>501</v>
      </c>
      <c r="AR209" s="95">
        <v>503</v>
      </c>
      <c r="AS209" s="95">
        <v>607</v>
      </c>
      <c r="AT209" s="95">
        <v>783</v>
      </c>
      <c r="AU209" s="95">
        <v>809</v>
      </c>
      <c r="AV209" s="95">
        <v>930</v>
      </c>
      <c r="AW209" s="168">
        <v>461</v>
      </c>
      <c r="AX209" s="168">
        <v>493</v>
      </c>
      <c r="AY209" s="168">
        <v>592</v>
      </c>
      <c r="AZ209" s="168">
        <v>684</v>
      </c>
      <c r="BA209" s="168">
        <v>763</v>
      </c>
      <c r="BB209" s="168">
        <v>842</v>
      </c>
      <c r="BC209" s="168">
        <v>579</v>
      </c>
      <c r="BD209" s="168">
        <v>621</v>
      </c>
      <c r="BE209" s="168">
        <v>747</v>
      </c>
      <c r="BF209" s="168">
        <v>854</v>
      </c>
      <c r="BG209" s="168">
        <v>934</v>
      </c>
      <c r="BH209" s="168">
        <v>1011</v>
      </c>
    </row>
    <row r="210" spans="1:60">
      <c r="A210" s="165" t="s">
        <v>250</v>
      </c>
      <c r="B210" s="163" t="s">
        <v>1997</v>
      </c>
      <c r="C210" s="219" t="s">
        <v>250</v>
      </c>
      <c r="D210" s="219"/>
      <c r="E210" s="244">
        <v>12850</v>
      </c>
      <c r="F210" s="244">
        <v>14650</v>
      </c>
      <c r="G210" s="244">
        <v>16500</v>
      </c>
      <c r="H210" s="244">
        <v>18300</v>
      </c>
      <c r="I210" s="244">
        <v>19800</v>
      </c>
      <c r="J210" s="244">
        <v>21250</v>
      </c>
      <c r="K210" s="244">
        <v>22700</v>
      </c>
      <c r="L210" s="244">
        <v>24200</v>
      </c>
      <c r="M210" s="259">
        <v>21350</v>
      </c>
      <c r="N210" s="259">
        <v>24400</v>
      </c>
      <c r="O210" s="259">
        <v>27450</v>
      </c>
      <c r="P210" s="259">
        <v>30500</v>
      </c>
      <c r="Q210" s="259">
        <v>32950</v>
      </c>
      <c r="R210" s="259">
        <v>35400</v>
      </c>
      <c r="S210" s="259">
        <v>37850</v>
      </c>
      <c r="T210" s="259">
        <v>40300</v>
      </c>
      <c r="U210" s="281">
        <v>25620</v>
      </c>
      <c r="V210" s="281">
        <v>29280</v>
      </c>
      <c r="W210" s="281">
        <v>32940</v>
      </c>
      <c r="X210" s="281">
        <v>36600</v>
      </c>
      <c r="Y210" s="281">
        <v>39540</v>
      </c>
      <c r="Z210" s="281">
        <v>42480</v>
      </c>
      <c r="AA210" s="281">
        <v>45420</v>
      </c>
      <c r="AB210" s="281">
        <v>48360</v>
      </c>
      <c r="AC210" s="59">
        <v>34200</v>
      </c>
      <c r="AD210" s="59">
        <v>39050</v>
      </c>
      <c r="AE210" s="59">
        <v>43950</v>
      </c>
      <c r="AF210" s="59">
        <v>48800</v>
      </c>
      <c r="AG210" s="59">
        <v>52750</v>
      </c>
      <c r="AH210" s="59">
        <v>56650</v>
      </c>
      <c r="AI210" s="59">
        <v>60550</v>
      </c>
      <c r="AJ210" s="59">
        <v>64450</v>
      </c>
      <c r="AK210" s="95">
        <v>393</v>
      </c>
      <c r="AL210" s="95">
        <v>465</v>
      </c>
      <c r="AM210" s="95">
        <v>595</v>
      </c>
      <c r="AN210" s="95">
        <v>702</v>
      </c>
      <c r="AO210" s="95">
        <v>783</v>
      </c>
      <c r="AP210" s="95">
        <v>864</v>
      </c>
      <c r="AQ210" s="95">
        <v>393</v>
      </c>
      <c r="AR210" s="95">
        <v>465</v>
      </c>
      <c r="AS210" s="95">
        <v>595</v>
      </c>
      <c r="AT210" s="95">
        <v>850</v>
      </c>
      <c r="AU210" s="95">
        <v>933</v>
      </c>
      <c r="AV210" s="95">
        <v>1042</v>
      </c>
      <c r="AW210" s="168">
        <v>472</v>
      </c>
      <c r="AX210" s="168">
        <v>506</v>
      </c>
      <c r="AY210" s="168">
        <v>607</v>
      </c>
      <c r="AZ210" s="168">
        <v>702</v>
      </c>
      <c r="BA210" s="168">
        <v>783</v>
      </c>
      <c r="BB210" s="168">
        <v>864</v>
      </c>
      <c r="BC210" s="168">
        <v>595</v>
      </c>
      <c r="BD210" s="168">
        <v>639</v>
      </c>
      <c r="BE210" s="168">
        <v>768</v>
      </c>
      <c r="BF210" s="168">
        <v>879</v>
      </c>
      <c r="BG210" s="168">
        <v>961</v>
      </c>
      <c r="BH210" s="168">
        <v>1042</v>
      </c>
    </row>
    <row r="211" spans="1:60">
      <c r="A211" s="165" t="s">
        <v>251</v>
      </c>
      <c r="B211" s="163" t="s">
        <v>1999</v>
      </c>
      <c r="C211" s="219" t="s">
        <v>251</v>
      </c>
      <c r="D211" s="219"/>
      <c r="E211" s="244">
        <v>13100</v>
      </c>
      <c r="F211" s="244">
        <v>15000</v>
      </c>
      <c r="G211" s="244">
        <v>16850</v>
      </c>
      <c r="H211" s="244">
        <v>18700</v>
      </c>
      <c r="I211" s="244">
        <v>20200</v>
      </c>
      <c r="J211" s="244">
        <v>21700</v>
      </c>
      <c r="K211" s="244">
        <v>23200</v>
      </c>
      <c r="L211" s="244">
        <v>24700</v>
      </c>
      <c r="M211" s="259">
        <v>21850</v>
      </c>
      <c r="N211" s="259">
        <v>25000</v>
      </c>
      <c r="O211" s="259">
        <v>28100</v>
      </c>
      <c r="P211" s="259">
        <v>31200</v>
      </c>
      <c r="Q211" s="259">
        <v>33700</v>
      </c>
      <c r="R211" s="259">
        <v>36200</v>
      </c>
      <c r="S211" s="259">
        <v>38700</v>
      </c>
      <c r="T211" s="259">
        <v>41200</v>
      </c>
      <c r="U211" s="281">
        <v>26220</v>
      </c>
      <c r="V211" s="281">
        <v>30000</v>
      </c>
      <c r="W211" s="281">
        <v>33720</v>
      </c>
      <c r="X211" s="281">
        <v>37440</v>
      </c>
      <c r="Y211" s="281">
        <v>40440</v>
      </c>
      <c r="Z211" s="281">
        <v>43440</v>
      </c>
      <c r="AA211" s="281">
        <v>46440</v>
      </c>
      <c r="AB211" s="281">
        <v>49440</v>
      </c>
      <c r="AC211" s="59">
        <v>34950</v>
      </c>
      <c r="AD211" s="59">
        <v>39950</v>
      </c>
      <c r="AE211" s="59">
        <v>44950</v>
      </c>
      <c r="AF211" s="59">
        <v>49900</v>
      </c>
      <c r="AG211" s="59">
        <v>53900</v>
      </c>
      <c r="AH211" s="59">
        <v>57900</v>
      </c>
      <c r="AI211" s="59">
        <v>61900</v>
      </c>
      <c r="AJ211" s="59">
        <v>65900</v>
      </c>
      <c r="AK211" s="95">
        <v>459</v>
      </c>
      <c r="AL211" s="95">
        <v>461</v>
      </c>
      <c r="AM211" s="95">
        <v>595</v>
      </c>
      <c r="AN211" s="95">
        <v>703</v>
      </c>
      <c r="AO211" s="95">
        <v>785</v>
      </c>
      <c r="AP211" s="95">
        <v>866</v>
      </c>
      <c r="AQ211" s="95">
        <v>459</v>
      </c>
      <c r="AR211" s="95">
        <v>461</v>
      </c>
      <c r="AS211" s="95">
        <v>595</v>
      </c>
      <c r="AT211" s="95">
        <v>839</v>
      </c>
      <c r="AU211" s="95">
        <v>916</v>
      </c>
      <c r="AV211" s="95">
        <v>1043</v>
      </c>
      <c r="AW211" s="168">
        <v>473</v>
      </c>
      <c r="AX211" s="168">
        <v>507</v>
      </c>
      <c r="AY211" s="168">
        <v>608</v>
      </c>
      <c r="AZ211" s="168">
        <v>703</v>
      </c>
      <c r="BA211" s="168">
        <v>785</v>
      </c>
      <c r="BB211" s="168">
        <v>866</v>
      </c>
      <c r="BC211" s="168">
        <v>596</v>
      </c>
      <c r="BD211" s="168">
        <v>640</v>
      </c>
      <c r="BE211" s="168">
        <v>769</v>
      </c>
      <c r="BF211" s="168">
        <v>880</v>
      </c>
      <c r="BG211" s="168">
        <v>963</v>
      </c>
      <c r="BH211" s="168">
        <v>1043</v>
      </c>
    </row>
    <row r="212" spans="1:60">
      <c r="A212" s="165" t="s">
        <v>252</v>
      </c>
      <c r="B212" s="163" t="s">
        <v>2001</v>
      </c>
      <c r="C212" s="219" t="s">
        <v>252</v>
      </c>
      <c r="D212" s="219"/>
      <c r="E212" s="244">
        <v>11400</v>
      </c>
      <c r="F212" s="244">
        <v>13000</v>
      </c>
      <c r="G212" s="244">
        <v>14650</v>
      </c>
      <c r="H212" s="244">
        <v>16250</v>
      </c>
      <c r="I212" s="244">
        <v>17550</v>
      </c>
      <c r="J212" s="244">
        <v>18850</v>
      </c>
      <c r="K212" s="244">
        <v>20150</v>
      </c>
      <c r="L212" s="244">
        <v>21450</v>
      </c>
      <c r="M212" s="259">
        <v>19000</v>
      </c>
      <c r="N212" s="259">
        <v>21700</v>
      </c>
      <c r="O212" s="259">
        <v>24400</v>
      </c>
      <c r="P212" s="259">
        <v>27100</v>
      </c>
      <c r="Q212" s="259">
        <v>29300</v>
      </c>
      <c r="R212" s="259">
        <v>31450</v>
      </c>
      <c r="S212" s="259">
        <v>33650</v>
      </c>
      <c r="T212" s="259">
        <v>35800</v>
      </c>
      <c r="U212" s="281">
        <v>22800</v>
      </c>
      <c r="V212" s="281">
        <v>26040</v>
      </c>
      <c r="W212" s="281">
        <v>29280</v>
      </c>
      <c r="X212" s="281">
        <v>32520</v>
      </c>
      <c r="Y212" s="281">
        <v>35160</v>
      </c>
      <c r="Z212" s="281">
        <v>37740</v>
      </c>
      <c r="AA212" s="281">
        <v>40380</v>
      </c>
      <c r="AB212" s="281">
        <v>42960</v>
      </c>
      <c r="AC212" s="59">
        <v>30350</v>
      </c>
      <c r="AD212" s="59">
        <v>34700</v>
      </c>
      <c r="AE212" s="59">
        <v>39050</v>
      </c>
      <c r="AF212" s="59">
        <v>43350</v>
      </c>
      <c r="AG212" s="59">
        <v>46850</v>
      </c>
      <c r="AH212" s="59">
        <v>50300</v>
      </c>
      <c r="AI212" s="59">
        <v>53800</v>
      </c>
      <c r="AJ212" s="59">
        <v>57250</v>
      </c>
      <c r="AK212" s="95">
        <v>432</v>
      </c>
      <c r="AL212" s="95">
        <v>463</v>
      </c>
      <c r="AM212" s="95">
        <v>555</v>
      </c>
      <c r="AN212" s="95">
        <v>641</v>
      </c>
      <c r="AO212" s="95">
        <v>715</v>
      </c>
      <c r="AP212" s="95">
        <v>789</v>
      </c>
      <c r="AQ212" s="95">
        <v>494</v>
      </c>
      <c r="AR212" s="95">
        <v>496</v>
      </c>
      <c r="AS212" s="95">
        <v>595</v>
      </c>
      <c r="AT212" s="95">
        <v>800</v>
      </c>
      <c r="AU212" s="95">
        <v>873</v>
      </c>
      <c r="AV212" s="95">
        <v>944</v>
      </c>
      <c r="AW212" s="168">
        <v>432</v>
      </c>
      <c r="AX212" s="168">
        <v>463</v>
      </c>
      <c r="AY212" s="168">
        <v>555</v>
      </c>
      <c r="AZ212" s="168">
        <v>641</v>
      </c>
      <c r="BA212" s="168">
        <v>715</v>
      </c>
      <c r="BB212" s="168">
        <v>789</v>
      </c>
      <c r="BC212" s="168">
        <v>541</v>
      </c>
      <c r="BD212" s="168">
        <v>581</v>
      </c>
      <c r="BE212" s="168">
        <v>699</v>
      </c>
      <c r="BF212" s="168">
        <v>800</v>
      </c>
      <c r="BG212" s="168">
        <v>873</v>
      </c>
      <c r="BH212" s="168">
        <v>944</v>
      </c>
    </row>
    <row r="213" spans="1:60">
      <c r="A213" s="165" t="s">
        <v>253</v>
      </c>
      <c r="B213" s="163" t="s">
        <v>2003</v>
      </c>
      <c r="C213" s="219" t="s">
        <v>253</v>
      </c>
      <c r="D213" s="219"/>
      <c r="E213" s="244">
        <v>12950</v>
      </c>
      <c r="F213" s="244">
        <v>14800</v>
      </c>
      <c r="G213" s="244">
        <v>16650</v>
      </c>
      <c r="H213" s="244">
        <v>18450</v>
      </c>
      <c r="I213" s="244">
        <v>19950</v>
      </c>
      <c r="J213" s="244">
        <v>21450</v>
      </c>
      <c r="K213" s="244">
        <v>22900</v>
      </c>
      <c r="L213" s="244">
        <v>24400</v>
      </c>
      <c r="M213" s="259">
        <v>21550</v>
      </c>
      <c r="N213" s="259">
        <v>24600</v>
      </c>
      <c r="O213" s="259">
        <v>27700</v>
      </c>
      <c r="P213" s="259">
        <v>30750</v>
      </c>
      <c r="Q213" s="259">
        <v>33250</v>
      </c>
      <c r="R213" s="259">
        <v>35700</v>
      </c>
      <c r="S213" s="259">
        <v>38150</v>
      </c>
      <c r="T213" s="259">
        <v>40600</v>
      </c>
      <c r="U213" s="281">
        <v>25860</v>
      </c>
      <c r="V213" s="281">
        <v>29520</v>
      </c>
      <c r="W213" s="281">
        <v>33240</v>
      </c>
      <c r="X213" s="281">
        <v>36900</v>
      </c>
      <c r="Y213" s="281">
        <v>39900</v>
      </c>
      <c r="Z213" s="281">
        <v>42840</v>
      </c>
      <c r="AA213" s="281">
        <v>45780</v>
      </c>
      <c r="AB213" s="281">
        <v>48720</v>
      </c>
      <c r="AC213" s="59">
        <v>34450</v>
      </c>
      <c r="AD213" s="59">
        <v>39400</v>
      </c>
      <c r="AE213" s="59">
        <v>44300</v>
      </c>
      <c r="AF213" s="59">
        <v>49200</v>
      </c>
      <c r="AG213" s="59">
        <v>53150</v>
      </c>
      <c r="AH213" s="59">
        <v>57100</v>
      </c>
      <c r="AI213" s="59">
        <v>61050</v>
      </c>
      <c r="AJ213" s="59">
        <v>64950</v>
      </c>
      <c r="AK213" s="95">
        <v>478</v>
      </c>
      <c r="AL213" s="95">
        <v>512</v>
      </c>
      <c r="AM213" s="95">
        <v>615</v>
      </c>
      <c r="AN213" s="95">
        <v>710</v>
      </c>
      <c r="AO213" s="95">
        <v>792</v>
      </c>
      <c r="AP213" s="95">
        <v>874</v>
      </c>
      <c r="AQ213" s="95">
        <v>519</v>
      </c>
      <c r="AR213" s="95">
        <v>522</v>
      </c>
      <c r="AS213" s="95">
        <v>637</v>
      </c>
      <c r="AT213" s="95">
        <v>848</v>
      </c>
      <c r="AU213" s="95">
        <v>875</v>
      </c>
      <c r="AV213" s="95">
        <v>1006</v>
      </c>
      <c r="AW213" s="168">
        <v>478</v>
      </c>
      <c r="AX213" s="168">
        <v>512</v>
      </c>
      <c r="AY213" s="168">
        <v>615</v>
      </c>
      <c r="AZ213" s="168">
        <v>710</v>
      </c>
      <c r="BA213" s="168">
        <v>792</v>
      </c>
      <c r="BB213" s="168">
        <v>874</v>
      </c>
      <c r="BC213" s="168">
        <v>601</v>
      </c>
      <c r="BD213" s="168">
        <v>646</v>
      </c>
      <c r="BE213" s="168">
        <v>777</v>
      </c>
      <c r="BF213" s="168">
        <v>888</v>
      </c>
      <c r="BG213" s="168">
        <v>971</v>
      </c>
      <c r="BH213" s="168">
        <v>1053</v>
      </c>
    </row>
    <row r="214" spans="1:60">
      <c r="A214" s="165" t="s">
        <v>86</v>
      </c>
      <c r="B214" s="163" t="s">
        <v>893</v>
      </c>
      <c r="C214" s="220" t="s">
        <v>86</v>
      </c>
      <c r="D214" s="220"/>
      <c r="E214" s="244">
        <v>12250</v>
      </c>
      <c r="F214" s="244">
        <v>14000</v>
      </c>
      <c r="G214" s="244">
        <v>15750</v>
      </c>
      <c r="H214" s="244">
        <v>17500</v>
      </c>
      <c r="I214" s="244">
        <v>18900</v>
      </c>
      <c r="J214" s="244">
        <v>20300</v>
      </c>
      <c r="K214" s="244">
        <v>21700</v>
      </c>
      <c r="L214" s="244">
        <v>23100</v>
      </c>
      <c r="M214" s="259">
        <v>20450</v>
      </c>
      <c r="N214" s="259">
        <v>23350</v>
      </c>
      <c r="O214" s="259">
        <v>26250</v>
      </c>
      <c r="P214" s="259">
        <v>29150</v>
      </c>
      <c r="Q214" s="259">
        <v>31500</v>
      </c>
      <c r="R214" s="259">
        <v>33850</v>
      </c>
      <c r="S214" s="259">
        <v>36150</v>
      </c>
      <c r="T214" s="259">
        <v>38500</v>
      </c>
      <c r="U214" s="281">
        <v>24540</v>
      </c>
      <c r="V214" s="281">
        <v>28020</v>
      </c>
      <c r="W214" s="281">
        <v>31500</v>
      </c>
      <c r="X214" s="281">
        <v>34980</v>
      </c>
      <c r="Y214" s="281">
        <v>37800</v>
      </c>
      <c r="Z214" s="281">
        <v>40620</v>
      </c>
      <c r="AA214" s="281">
        <v>43380</v>
      </c>
      <c r="AB214" s="281">
        <v>46200</v>
      </c>
      <c r="AC214" s="59">
        <v>32700</v>
      </c>
      <c r="AD214" s="59">
        <v>37350</v>
      </c>
      <c r="AE214" s="59">
        <v>42000</v>
      </c>
      <c r="AF214" s="59">
        <v>46650</v>
      </c>
      <c r="AG214" s="59">
        <v>50400</v>
      </c>
      <c r="AH214" s="59">
        <v>54150</v>
      </c>
      <c r="AI214" s="59">
        <v>57850</v>
      </c>
      <c r="AJ214" s="59">
        <v>61600</v>
      </c>
      <c r="AK214" s="95">
        <v>513</v>
      </c>
      <c r="AL214" s="95">
        <v>550</v>
      </c>
      <c r="AM214" s="95">
        <v>661</v>
      </c>
      <c r="AN214" s="95">
        <v>763</v>
      </c>
      <c r="AO214" s="95">
        <v>851</v>
      </c>
      <c r="AP214" s="95">
        <v>939</v>
      </c>
      <c r="AQ214" s="95">
        <v>582</v>
      </c>
      <c r="AR214" s="95">
        <v>684</v>
      </c>
      <c r="AS214" s="95">
        <v>770</v>
      </c>
      <c r="AT214" s="95">
        <v>959</v>
      </c>
      <c r="AU214" s="95">
        <v>1050</v>
      </c>
      <c r="AV214" s="95">
        <v>1140</v>
      </c>
      <c r="AW214" s="168">
        <v>513</v>
      </c>
      <c r="AX214" s="168">
        <v>550</v>
      </c>
      <c r="AY214" s="168">
        <v>661</v>
      </c>
      <c r="AZ214" s="168">
        <v>763</v>
      </c>
      <c r="BA214" s="168">
        <v>851</v>
      </c>
      <c r="BB214" s="168">
        <v>939</v>
      </c>
      <c r="BC214" s="168">
        <v>649</v>
      </c>
      <c r="BD214" s="168">
        <v>696</v>
      </c>
      <c r="BE214" s="168">
        <v>837</v>
      </c>
      <c r="BF214" s="168">
        <v>959</v>
      </c>
      <c r="BG214" s="168">
        <v>1050</v>
      </c>
      <c r="BH214" s="168">
        <v>1140</v>
      </c>
    </row>
    <row r="215" spans="1:60">
      <c r="A215" s="165" t="s">
        <v>254</v>
      </c>
      <c r="B215" s="163" t="s">
        <v>2005</v>
      </c>
      <c r="C215" s="219" t="s">
        <v>254</v>
      </c>
      <c r="D215" s="219"/>
      <c r="E215" s="244">
        <v>14150</v>
      </c>
      <c r="F215" s="244">
        <v>16150</v>
      </c>
      <c r="G215" s="244">
        <v>18150</v>
      </c>
      <c r="H215" s="244">
        <v>20150</v>
      </c>
      <c r="I215" s="244">
        <v>21800</v>
      </c>
      <c r="J215" s="244">
        <v>23400</v>
      </c>
      <c r="K215" s="244">
        <v>25000</v>
      </c>
      <c r="L215" s="244">
        <v>26600</v>
      </c>
      <c r="M215" s="259">
        <v>23500</v>
      </c>
      <c r="N215" s="259">
        <v>26850</v>
      </c>
      <c r="O215" s="259">
        <v>30200</v>
      </c>
      <c r="P215" s="259">
        <v>33550</v>
      </c>
      <c r="Q215" s="259">
        <v>36250</v>
      </c>
      <c r="R215" s="259">
        <v>38950</v>
      </c>
      <c r="S215" s="259">
        <v>41650</v>
      </c>
      <c r="T215" s="259">
        <v>44300</v>
      </c>
      <c r="U215" s="281">
        <v>28200</v>
      </c>
      <c r="V215" s="281">
        <v>32220</v>
      </c>
      <c r="W215" s="281">
        <v>36240</v>
      </c>
      <c r="X215" s="281">
        <v>40260</v>
      </c>
      <c r="Y215" s="281">
        <v>43500</v>
      </c>
      <c r="Z215" s="281">
        <v>46740</v>
      </c>
      <c r="AA215" s="281">
        <v>49980</v>
      </c>
      <c r="AB215" s="281">
        <v>53160</v>
      </c>
      <c r="AC215" s="59">
        <v>37600</v>
      </c>
      <c r="AD215" s="59">
        <v>43000</v>
      </c>
      <c r="AE215" s="59">
        <v>48350</v>
      </c>
      <c r="AF215" s="59">
        <v>53700</v>
      </c>
      <c r="AG215" s="59">
        <v>58000</v>
      </c>
      <c r="AH215" s="59">
        <v>62300</v>
      </c>
      <c r="AI215" s="59">
        <v>66600</v>
      </c>
      <c r="AJ215" s="59">
        <v>70900</v>
      </c>
      <c r="AK215" s="95">
        <v>482</v>
      </c>
      <c r="AL215" s="95">
        <v>517</v>
      </c>
      <c r="AM215" s="95">
        <v>612</v>
      </c>
      <c r="AN215" s="95">
        <v>782</v>
      </c>
      <c r="AO215" s="95">
        <v>850</v>
      </c>
      <c r="AP215" s="95">
        <v>978</v>
      </c>
      <c r="AQ215" s="95">
        <v>482</v>
      </c>
      <c r="AR215" s="95">
        <v>517</v>
      </c>
      <c r="AS215" s="95">
        <v>612</v>
      </c>
      <c r="AT215" s="95">
        <v>782</v>
      </c>
      <c r="AU215" s="95">
        <v>850</v>
      </c>
      <c r="AV215" s="95">
        <v>978</v>
      </c>
      <c r="AW215" s="168">
        <v>571</v>
      </c>
      <c r="AX215" s="168">
        <v>611</v>
      </c>
      <c r="AY215" s="168">
        <v>733</v>
      </c>
      <c r="AZ215" s="168">
        <v>848</v>
      </c>
      <c r="BA215" s="168">
        <v>946</v>
      </c>
      <c r="BB215" s="168">
        <v>1043</v>
      </c>
      <c r="BC215" s="168">
        <v>723</v>
      </c>
      <c r="BD215" s="168">
        <v>776</v>
      </c>
      <c r="BE215" s="168">
        <v>933</v>
      </c>
      <c r="BF215" s="168">
        <v>1069</v>
      </c>
      <c r="BG215" s="168">
        <v>1173</v>
      </c>
      <c r="BH215" s="168">
        <v>1276</v>
      </c>
    </row>
    <row r="216" spans="1:60">
      <c r="A216" s="165" t="s">
        <v>255</v>
      </c>
      <c r="B216" s="163" t="s">
        <v>2007</v>
      </c>
      <c r="C216" s="219" t="s">
        <v>255</v>
      </c>
      <c r="D216" s="219"/>
      <c r="E216" s="244">
        <v>11400</v>
      </c>
      <c r="F216" s="244">
        <v>13000</v>
      </c>
      <c r="G216" s="244">
        <v>14650</v>
      </c>
      <c r="H216" s="244">
        <v>16250</v>
      </c>
      <c r="I216" s="244">
        <v>17550</v>
      </c>
      <c r="J216" s="244">
        <v>18850</v>
      </c>
      <c r="K216" s="244">
        <v>20150</v>
      </c>
      <c r="L216" s="244">
        <v>21450</v>
      </c>
      <c r="M216" s="259">
        <v>19000</v>
      </c>
      <c r="N216" s="259">
        <v>21700</v>
      </c>
      <c r="O216" s="259">
        <v>24400</v>
      </c>
      <c r="P216" s="259">
        <v>27100</v>
      </c>
      <c r="Q216" s="259">
        <v>29300</v>
      </c>
      <c r="R216" s="259">
        <v>31450</v>
      </c>
      <c r="S216" s="259">
        <v>33650</v>
      </c>
      <c r="T216" s="259">
        <v>35800</v>
      </c>
      <c r="U216" s="281">
        <v>22800</v>
      </c>
      <c r="V216" s="281">
        <v>26040</v>
      </c>
      <c r="W216" s="281">
        <v>29280</v>
      </c>
      <c r="X216" s="281">
        <v>32520</v>
      </c>
      <c r="Y216" s="281">
        <v>35160</v>
      </c>
      <c r="Z216" s="281">
        <v>37740</v>
      </c>
      <c r="AA216" s="281">
        <v>40380</v>
      </c>
      <c r="AB216" s="281">
        <v>42960</v>
      </c>
      <c r="AC216" s="59">
        <v>30350</v>
      </c>
      <c r="AD216" s="59">
        <v>34700</v>
      </c>
      <c r="AE216" s="59">
        <v>39050</v>
      </c>
      <c r="AF216" s="59">
        <v>43350</v>
      </c>
      <c r="AG216" s="59">
        <v>46850</v>
      </c>
      <c r="AH216" s="59">
        <v>50300</v>
      </c>
      <c r="AI216" s="59">
        <v>53800</v>
      </c>
      <c r="AJ216" s="59">
        <v>57250</v>
      </c>
      <c r="AK216" s="95">
        <v>432</v>
      </c>
      <c r="AL216" s="95">
        <v>463</v>
      </c>
      <c r="AM216" s="95">
        <v>555</v>
      </c>
      <c r="AN216" s="95">
        <v>641</v>
      </c>
      <c r="AO216" s="95">
        <v>715</v>
      </c>
      <c r="AP216" s="95">
        <v>789</v>
      </c>
      <c r="AQ216" s="95">
        <v>494</v>
      </c>
      <c r="AR216" s="95">
        <v>538</v>
      </c>
      <c r="AS216" s="95">
        <v>595</v>
      </c>
      <c r="AT216" s="95">
        <v>800</v>
      </c>
      <c r="AU216" s="95">
        <v>873</v>
      </c>
      <c r="AV216" s="95">
        <v>944</v>
      </c>
      <c r="AW216" s="168">
        <v>432</v>
      </c>
      <c r="AX216" s="168">
        <v>463</v>
      </c>
      <c r="AY216" s="168">
        <v>555</v>
      </c>
      <c r="AZ216" s="168">
        <v>641</v>
      </c>
      <c r="BA216" s="168">
        <v>715</v>
      </c>
      <c r="BB216" s="168">
        <v>789</v>
      </c>
      <c r="BC216" s="168">
        <v>541</v>
      </c>
      <c r="BD216" s="168">
        <v>581</v>
      </c>
      <c r="BE216" s="168">
        <v>699</v>
      </c>
      <c r="BF216" s="168">
        <v>800</v>
      </c>
      <c r="BG216" s="168">
        <v>873</v>
      </c>
      <c r="BH216" s="168">
        <v>944</v>
      </c>
    </row>
    <row r="217" spans="1:60">
      <c r="A217" s="165" t="s">
        <v>256</v>
      </c>
      <c r="B217" s="163" t="s">
        <v>2009</v>
      </c>
      <c r="C217" s="219" t="s">
        <v>256</v>
      </c>
      <c r="D217" s="219"/>
      <c r="E217" s="244">
        <v>11500</v>
      </c>
      <c r="F217" s="244">
        <v>13150</v>
      </c>
      <c r="G217" s="244">
        <v>14800</v>
      </c>
      <c r="H217" s="244">
        <v>16400</v>
      </c>
      <c r="I217" s="244">
        <v>17750</v>
      </c>
      <c r="J217" s="244">
        <v>19050</v>
      </c>
      <c r="K217" s="244">
        <v>20350</v>
      </c>
      <c r="L217" s="244">
        <v>21650</v>
      </c>
      <c r="M217" s="259">
        <v>19150</v>
      </c>
      <c r="N217" s="259">
        <v>21850</v>
      </c>
      <c r="O217" s="259">
        <v>24600</v>
      </c>
      <c r="P217" s="259">
        <v>27300</v>
      </c>
      <c r="Q217" s="259">
        <v>29500</v>
      </c>
      <c r="R217" s="259">
        <v>31700</v>
      </c>
      <c r="S217" s="259">
        <v>33900</v>
      </c>
      <c r="T217" s="259">
        <v>36050</v>
      </c>
      <c r="U217" s="281">
        <v>22980</v>
      </c>
      <c r="V217" s="281">
        <v>26220</v>
      </c>
      <c r="W217" s="281">
        <v>29520</v>
      </c>
      <c r="X217" s="281">
        <v>32760</v>
      </c>
      <c r="Y217" s="281">
        <v>35400</v>
      </c>
      <c r="Z217" s="281">
        <v>38040</v>
      </c>
      <c r="AA217" s="281">
        <v>40680</v>
      </c>
      <c r="AB217" s="281">
        <v>43260</v>
      </c>
      <c r="AC217" s="59">
        <v>30600</v>
      </c>
      <c r="AD217" s="59">
        <v>35000</v>
      </c>
      <c r="AE217" s="59">
        <v>39350</v>
      </c>
      <c r="AF217" s="59">
        <v>43700</v>
      </c>
      <c r="AG217" s="59">
        <v>47200</v>
      </c>
      <c r="AH217" s="59">
        <v>50700</v>
      </c>
      <c r="AI217" s="59">
        <v>54200</v>
      </c>
      <c r="AJ217" s="59">
        <v>57700</v>
      </c>
      <c r="AK217" s="95">
        <v>432</v>
      </c>
      <c r="AL217" s="95">
        <v>463</v>
      </c>
      <c r="AM217" s="95">
        <v>555</v>
      </c>
      <c r="AN217" s="95">
        <v>641</v>
      </c>
      <c r="AO217" s="95">
        <v>715</v>
      </c>
      <c r="AP217" s="95">
        <v>789</v>
      </c>
      <c r="AQ217" s="95">
        <v>501</v>
      </c>
      <c r="AR217" s="95">
        <v>512</v>
      </c>
      <c r="AS217" s="95">
        <v>674</v>
      </c>
      <c r="AT217" s="95">
        <v>800</v>
      </c>
      <c r="AU217" s="95">
        <v>873</v>
      </c>
      <c r="AV217" s="95">
        <v>944</v>
      </c>
      <c r="AW217" s="168">
        <v>432</v>
      </c>
      <c r="AX217" s="168">
        <v>463</v>
      </c>
      <c r="AY217" s="168">
        <v>555</v>
      </c>
      <c r="AZ217" s="168">
        <v>641</v>
      </c>
      <c r="BA217" s="168">
        <v>715</v>
      </c>
      <c r="BB217" s="168">
        <v>789</v>
      </c>
      <c r="BC217" s="168">
        <v>541</v>
      </c>
      <c r="BD217" s="168">
        <v>581</v>
      </c>
      <c r="BE217" s="168">
        <v>699</v>
      </c>
      <c r="BF217" s="168">
        <v>800</v>
      </c>
      <c r="BG217" s="168">
        <v>873</v>
      </c>
      <c r="BH217" s="168">
        <v>944</v>
      </c>
    </row>
    <row r="218" spans="1:60">
      <c r="A218" s="165" t="s">
        <v>257</v>
      </c>
      <c r="B218" s="163" t="s">
        <v>2011</v>
      </c>
      <c r="C218" s="219" t="s">
        <v>257</v>
      </c>
      <c r="D218" s="219"/>
      <c r="E218" s="244">
        <v>12050</v>
      </c>
      <c r="F218" s="244">
        <v>13750</v>
      </c>
      <c r="G218" s="244">
        <v>15450</v>
      </c>
      <c r="H218" s="244">
        <v>17150</v>
      </c>
      <c r="I218" s="244">
        <v>18550</v>
      </c>
      <c r="J218" s="244">
        <v>19900</v>
      </c>
      <c r="K218" s="244">
        <v>21300</v>
      </c>
      <c r="L218" s="244">
        <v>22650</v>
      </c>
      <c r="M218" s="259">
        <v>20050</v>
      </c>
      <c r="N218" s="259">
        <v>22900</v>
      </c>
      <c r="O218" s="259">
        <v>25750</v>
      </c>
      <c r="P218" s="259">
        <v>28600</v>
      </c>
      <c r="Q218" s="259">
        <v>30900</v>
      </c>
      <c r="R218" s="259">
        <v>33200</v>
      </c>
      <c r="S218" s="259">
        <v>35500</v>
      </c>
      <c r="T218" s="259">
        <v>37800</v>
      </c>
      <c r="U218" s="281">
        <v>24060</v>
      </c>
      <c r="V218" s="281">
        <v>27480</v>
      </c>
      <c r="W218" s="281">
        <v>30900</v>
      </c>
      <c r="X218" s="281">
        <v>34320</v>
      </c>
      <c r="Y218" s="281">
        <v>37080</v>
      </c>
      <c r="Z218" s="281">
        <v>39840</v>
      </c>
      <c r="AA218" s="281">
        <v>42600</v>
      </c>
      <c r="AB218" s="281">
        <v>45360</v>
      </c>
      <c r="AC218" s="59">
        <v>32050</v>
      </c>
      <c r="AD218" s="59">
        <v>36600</v>
      </c>
      <c r="AE218" s="59">
        <v>41200</v>
      </c>
      <c r="AF218" s="59">
        <v>45750</v>
      </c>
      <c r="AG218" s="59">
        <v>49450</v>
      </c>
      <c r="AH218" s="59">
        <v>53100</v>
      </c>
      <c r="AI218" s="59">
        <v>56750</v>
      </c>
      <c r="AJ218" s="59">
        <v>60400</v>
      </c>
      <c r="AK218" s="95">
        <v>463</v>
      </c>
      <c r="AL218" s="95">
        <v>496</v>
      </c>
      <c r="AM218" s="95">
        <v>596</v>
      </c>
      <c r="AN218" s="95">
        <v>688</v>
      </c>
      <c r="AO218" s="95">
        <v>767</v>
      </c>
      <c r="AP218" s="95">
        <v>846</v>
      </c>
      <c r="AQ218" s="95">
        <v>524</v>
      </c>
      <c r="AR218" s="95">
        <v>525</v>
      </c>
      <c r="AS218" s="95">
        <v>634</v>
      </c>
      <c r="AT218" s="95">
        <v>818</v>
      </c>
      <c r="AU218" s="95">
        <v>844</v>
      </c>
      <c r="AV218" s="95">
        <v>971</v>
      </c>
      <c r="AW218" s="168">
        <v>463</v>
      </c>
      <c r="AX218" s="168">
        <v>496</v>
      </c>
      <c r="AY218" s="168">
        <v>596</v>
      </c>
      <c r="AZ218" s="168">
        <v>688</v>
      </c>
      <c r="BA218" s="168">
        <v>767</v>
      </c>
      <c r="BB218" s="168">
        <v>846</v>
      </c>
      <c r="BC218" s="168">
        <v>581</v>
      </c>
      <c r="BD218" s="168">
        <v>624</v>
      </c>
      <c r="BE218" s="168">
        <v>752</v>
      </c>
      <c r="BF218" s="168">
        <v>859</v>
      </c>
      <c r="BG218" s="168">
        <v>939</v>
      </c>
      <c r="BH218" s="168">
        <v>1017</v>
      </c>
    </row>
    <row r="219" spans="1:60">
      <c r="A219" s="165" t="s">
        <v>258</v>
      </c>
      <c r="B219" s="163" t="s">
        <v>2013</v>
      </c>
      <c r="C219" s="219" t="s">
        <v>258</v>
      </c>
      <c r="D219" s="219"/>
      <c r="E219" s="244">
        <v>12050</v>
      </c>
      <c r="F219" s="244">
        <v>13750</v>
      </c>
      <c r="G219" s="244">
        <v>15450</v>
      </c>
      <c r="H219" s="244">
        <v>17150</v>
      </c>
      <c r="I219" s="244">
        <v>18550</v>
      </c>
      <c r="J219" s="244">
        <v>19900</v>
      </c>
      <c r="K219" s="244">
        <v>21300</v>
      </c>
      <c r="L219" s="244">
        <v>22650</v>
      </c>
      <c r="M219" s="259">
        <v>20000</v>
      </c>
      <c r="N219" s="259">
        <v>22850</v>
      </c>
      <c r="O219" s="259">
        <v>25700</v>
      </c>
      <c r="P219" s="259">
        <v>28550</v>
      </c>
      <c r="Q219" s="259">
        <v>30850</v>
      </c>
      <c r="R219" s="259">
        <v>33150</v>
      </c>
      <c r="S219" s="259">
        <v>35450</v>
      </c>
      <c r="T219" s="259">
        <v>37700</v>
      </c>
      <c r="U219" s="281">
        <v>24000</v>
      </c>
      <c r="V219" s="281">
        <v>27420</v>
      </c>
      <c r="W219" s="281">
        <v>30840</v>
      </c>
      <c r="X219" s="281">
        <v>34260</v>
      </c>
      <c r="Y219" s="281">
        <v>37020</v>
      </c>
      <c r="Z219" s="281">
        <v>39780</v>
      </c>
      <c r="AA219" s="281">
        <v>42540</v>
      </c>
      <c r="AB219" s="281">
        <v>45240</v>
      </c>
      <c r="AC219" s="59">
        <v>32000</v>
      </c>
      <c r="AD219" s="59">
        <v>36600</v>
      </c>
      <c r="AE219" s="59">
        <v>41150</v>
      </c>
      <c r="AF219" s="59">
        <v>45700</v>
      </c>
      <c r="AG219" s="59">
        <v>49400</v>
      </c>
      <c r="AH219" s="59">
        <v>53050</v>
      </c>
      <c r="AI219" s="59">
        <v>56700</v>
      </c>
      <c r="AJ219" s="59">
        <v>60350</v>
      </c>
      <c r="AK219" s="95">
        <v>448</v>
      </c>
      <c r="AL219" s="95">
        <v>461</v>
      </c>
      <c r="AM219" s="95">
        <v>576</v>
      </c>
      <c r="AN219" s="95">
        <v>665</v>
      </c>
      <c r="AO219" s="95">
        <v>742</v>
      </c>
      <c r="AP219" s="95">
        <v>819</v>
      </c>
      <c r="AQ219" s="95">
        <v>459</v>
      </c>
      <c r="AR219" s="95">
        <v>461</v>
      </c>
      <c r="AS219" s="95">
        <v>595</v>
      </c>
      <c r="AT219" s="95">
        <v>831</v>
      </c>
      <c r="AU219" s="95">
        <v>907</v>
      </c>
      <c r="AV219" s="95">
        <v>982</v>
      </c>
      <c r="AW219" s="168">
        <v>448</v>
      </c>
      <c r="AX219" s="168">
        <v>480</v>
      </c>
      <c r="AY219" s="168">
        <v>576</v>
      </c>
      <c r="AZ219" s="168">
        <v>665</v>
      </c>
      <c r="BA219" s="168">
        <v>742</v>
      </c>
      <c r="BB219" s="168">
        <v>819</v>
      </c>
      <c r="BC219" s="168">
        <v>563</v>
      </c>
      <c r="BD219" s="168">
        <v>604</v>
      </c>
      <c r="BE219" s="168">
        <v>727</v>
      </c>
      <c r="BF219" s="168">
        <v>831</v>
      </c>
      <c r="BG219" s="168">
        <v>908</v>
      </c>
      <c r="BH219" s="168">
        <v>982</v>
      </c>
    </row>
    <row r="220" spans="1:60">
      <c r="A220" s="165" t="s">
        <v>259</v>
      </c>
      <c r="B220" s="163" t="s">
        <v>2015</v>
      </c>
      <c r="C220" s="219" t="s">
        <v>259</v>
      </c>
      <c r="D220" s="219"/>
      <c r="E220" s="244">
        <v>12400</v>
      </c>
      <c r="F220" s="244">
        <v>14150</v>
      </c>
      <c r="G220" s="244">
        <v>15900</v>
      </c>
      <c r="H220" s="244">
        <v>17650</v>
      </c>
      <c r="I220" s="244">
        <v>19100</v>
      </c>
      <c r="J220" s="244">
        <v>20500</v>
      </c>
      <c r="K220" s="244">
        <v>21900</v>
      </c>
      <c r="L220" s="244">
        <v>23300</v>
      </c>
      <c r="M220" s="259">
        <v>20650</v>
      </c>
      <c r="N220" s="259">
        <v>23600</v>
      </c>
      <c r="O220" s="259">
        <v>26550</v>
      </c>
      <c r="P220" s="259">
        <v>29450</v>
      </c>
      <c r="Q220" s="259">
        <v>31850</v>
      </c>
      <c r="R220" s="259">
        <v>34200</v>
      </c>
      <c r="S220" s="259">
        <v>36550</v>
      </c>
      <c r="T220" s="259">
        <v>38900</v>
      </c>
      <c r="U220" s="281">
        <v>24780</v>
      </c>
      <c r="V220" s="281">
        <v>28320</v>
      </c>
      <c r="W220" s="281">
        <v>31860</v>
      </c>
      <c r="X220" s="281">
        <v>35340</v>
      </c>
      <c r="Y220" s="281">
        <v>38220</v>
      </c>
      <c r="Z220" s="281">
        <v>41040</v>
      </c>
      <c r="AA220" s="281">
        <v>43860</v>
      </c>
      <c r="AB220" s="281">
        <v>46680</v>
      </c>
      <c r="AC220" s="59">
        <v>33050</v>
      </c>
      <c r="AD220" s="59">
        <v>37750</v>
      </c>
      <c r="AE220" s="59">
        <v>42450</v>
      </c>
      <c r="AF220" s="59">
        <v>47150</v>
      </c>
      <c r="AG220" s="59">
        <v>50950</v>
      </c>
      <c r="AH220" s="59">
        <v>54700</v>
      </c>
      <c r="AI220" s="59">
        <v>58500</v>
      </c>
      <c r="AJ220" s="59">
        <v>62250</v>
      </c>
      <c r="AK220" s="95">
        <v>470</v>
      </c>
      <c r="AL220" s="95">
        <v>493</v>
      </c>
      <c r="AM220" s="95">
        <v>595</v>
      </c>
      <c r="AN220" s="95">
        <v>696</v>
      </c>
      <c r="AO220" s="95">
        <v>777</v>
      </c>
      <c r="AP220" s="95">
        <v>858</v>
      </c>
      <c r="AQ220" s="95">
        <v>491</v>
      </c>
      <c r="AR220" s="95">
        <v>493</v>
      </c>
      <c r="AS220" s="95">
        <v>595</v>
      </c>
      <c r="AT220" s="95">
        <v>768</v>
      </c>
      <c r="AU220" s="95">
        <v>793</v>
      </c>
      <c r="AV220" s="95">
        <v>912</v>
      </c>
      <c r="AW220" s="168">
        <v>470</v>
      </c>
      <c r="AX220" s="168">
        <v>503</v>
      </c>
      <c r="AY220" s="168">
        <v>603</v>
      </c>
      <c r="AZ220" s="168">
        <v>696</v>
      </c>
      <c r="BA220" s="168">
        <v>777</v>
      </c>
      <c r="BB220" s="168">
        <v>858</v>
      </c>
      <c r="BC220" s="168">
        <v>590</v>
      </c>
      <c r="BD220" s="168">
        <v>634</v>
      </c>
      <c r="BE220" s="168">
        <v>763</v>
      </c>
      <c r="BF220" s="168">
        <v>872</v>
      </c>
      <c r="BG220" s="168">
        <v>954</v>
      </c>
      <c r="BH220" s="168">
        <v>1034</v>
      </c>
    </row>
    <row r="221" spans="1:60">
      <c r="A221" s="165" t="s">
        <v>260</v>
      </c>
      <c r="B221" s="163" t="s">
        <v>2017</v>
      </c>
      <c r="C221" s="219" t="s">
        <v>260</v>
      </c>
      <c r="D221" s="219"/>
      <c r="E221" s="244">
        <v>11400</v>
      </c>
      <c r="F221" s="244">
        <v>13000</v>
      </c>
      <c r="G221" s="244">
        <v>14650</v>
      </c>
      <c r="H221" s="244">
        <v>16250</v>
      </c>
      <c r="I221" s="244">
        <v>17550</v>
      </c>
      <c r="J221" s="244">
        <v>18850</v>
      </c>
      <c r="K221" s="244">
        <v>20150</v>
      </c>
      <c r="L221" s="244">
        <v>21450</v>
      </c>
      <c r="M221" s="259">
        <v>19000</v>
      </c>
      <c r="N221" s="259">
        <v>21700</v>
      </c>
      <c r="O221" s="259">
        <v>24400</v>
      </c>
      <c r="P221" s="259">
        <v>27100</v>
      </c>
      <c r="Q221" s="259">
        <v>29300</v>
      </c>
      <c r="R221" s="259">
        <v>31450</v>
      </c>
      <c r="S221" s="259">
        <v>33650</v>
      </c>
      <c r="T221" s="259">
        <v>35800</v>
      </c>
      <c r="U221" s="281">
        <v>22800</v>
      </c>
      <c r="V221" s="281">
        <v>26040</v>
      </c>
      <c r="W221" s="281">
        <v>29280</v>
      </c>
      <c r="X221" s="281">
        <v>32520</v>
      </c>
      <c r="Y221" s="281">
        <v>35160</v>
      </c>
      <c r="Z221" s="281">
        <v>37740</v>
      </c>
      <c r="AA221" s="281">
        <v>40380</v>
      </c>
      <c r="AB221" s="281">
        <v>42960</v>
      </c>
      <c r="AC221" s="59">
        <v>30350</v>
      </c>
      <c r="AD221" s="59">
        <v>34700</v>
      </c>
      <c r="AE221" s="59">
        <v>39050</v>
      </c>
      <c r="AF221" s="59">
        <v>43350</v>
      </c>
      <c r="AG221" s="59">
        <v>46850</v>
      </c>
      <c r="AH221" s="59">
        <v>50300</v>
      </c>
      <c r="AI221" s="59">
        <v>53800</v>
      </c>
      <c r="AJ221" s="59">
        <v>57250</v>
      </c>
      <c r="AK221" s="95">
        <v>432</v>
      </c>
      <c r="AL221" s="95">
        <v>463</v>
      </c>
      <c r="AM221" s="95">
        <v>555</v>
      </c>
      <c r="AN221" s="95">
        <v>641</v>
      </c>
      <c r="AO221" s="95">
        <v>715</v>
      </c>
      <c r="AP221" s="95">
        <v>789</v>
      </c>
      <c r="AQ221" s="95">
        <v>484</v>
      </c>
      <c r="AR221" s="95">
        <v>487</v>
      </c>
      <c r="AS221" s="95">
        <v>595</v>
      </c>
      <c r="AT221" s="95">
        <v>788</v>
      </c>
      <c r="AU221" s="95">
        <v>818</v>
      </c>
      <c r="AV221" s="95">
        <v>930</v>
      </c>
      <c r="AW221" s="168">
        <v>432</v>
      </c>
      <c r="AX221" s="168">
        <v>463</v>
      </c>
      <c r="AY221" s="168">
        <v>555</v>
      </c>
      <c r="AZ221" s="168">
        <v>641</v>
      </c>
      <c r="BA221" s="168">
        <v>715</v>
      </c>
      <c r="BB221" s="168">
        <v>789</v>
      </c>
      <c r="BC221" s="168">
        <v>541</v>
      </c>
      <c r="BD221" s="168">
        <v>581</v>
      </c>
      <c r="BE221" s="168">
        <v>699</v>
      </c>
      <c r="BF221" s="168">
        <v>800</v>
      </c>
      <c r="BG221" s="168">
        <v>873</v>
      </c>
      <c r="BH221" s="168">
        <v>944</v>
      </c>
    </row>
    <row r="222" spans="1:60">
      <c r="A222" s="165" t="s">
        <v>50</v>
      </c>
      <c r="B222" s="163" t="s">
        <v>916</v>
      </c>
      <c r="C222" s="220" t="s">
        <v>50</v>
      </c>
      <c r="D222" s="220"/>
      <c r="E222" s="244">
        <v>15000</v>
      </c>
      <c r="F222" s="244">
        <v>17150</v>
      </c>
      <c r="G222" s="244">
        <v>19300</v>
      </c>
      <c r="H222" s="244">
        <v>21400</v>
      </c>
      <c r="I222" s="244">
        <v>23150</v>
      </c>
      <c r="J222" s="244">
        <v>24850</v>
      </c>
      <c r="K222" s="244">
        <v>26550</v>
      </c>
      <c r="L222" s="244">
        <v>28250</v>
      </c>
      <c r="M222" s="259">
        <v>25000</v>
      </c>
      <c r="N222" s="259">
        <v>28600</v>
      </c>
      <c r="O222" s="259">
        <v>32150</v>
      </c>
      <c r="P222" s="259">
        <v>35700</v>
      </c>
      <c r="Q222" s="259">
        <v>38600</v>
      </c>
      <c r="R222" s="259">
        <v>41450</v>
      </c>
      <c r="S222" s="259">
        <v>44300</v>
      </c>
      <c r="T222" s="259">
        <v>47150</v>
      </c>
      <c r="U222" s="281">
        <v>30000</v>
      </c>
      <c r="V222" s="281">
        <v>34320</v>
      </c>
      <c r="W222" s="281">
        <v>38580</v>
      </c>
      <c r="X222" s="281">
        <v>42840</v>
      </c>
      <c r="Y222" s="281">
        <v>46320</v>
      </c>
      <c r="Z222" s="281">
        <v>49740</v>
      </c>
      <c r="AA222" s="281">
        <v>53160</v>
      </c>
      <c r="AB222" s="281">
        <v>56580</v>
      </c>
      <c r="AC222" s="59">
        <v>40000</v>
      </c>
      <c r="AD222" s="59">
        <v>45700</v>
      </c>
      <c r="AE222" s="59">
        <v>51400</v>
      </c>
      <c r="AF222" s="59">
        <v>57100</v>
      </c>
      <c r="AG222" s="59">
        <v>61700</v>
      </c>
      <c r="AH222" s="59">
        <v>66250</v>
      </c>
      <c r="AI222" s="59">
        <v>70850</v>
      </c>
      <c r="AJ222" s="59">
        <v>75400</v>
      </c>
      <c r="AK222" s="95">
        <v>606</v>
      </c>
      <c r="AL222" s="95">
        <v>649</v>
      </c>
      <c r="AM222" s="95">
        <v>778</v>
      </c>
      <c r="AN222" s="95">
        <v>900</v>
      </c>
      <c r="AO222" s="95">
        <v>1003</v>
      </c>
      <c r="AP222" s="95">
        <v>1108</v>
      </c>
      <c r="AQ222" s="95">
        <v>673</v>
      </c>
      <c r="AR222" s="95">
        <v>716</v>
      </c>
      <c r="AS222" s="95">
        <v>871</v>
      </c>
      <c r="AT222" s="95">
        <v>1136</v>
      </c>
      <c r="AU222" s="95">
        <v>1248</v>
      </c>
      <c r="AV222" s="95">
        <v>1358</v>
      </c>
      <c r="AW222" s="168">
        <v>606</v>
      </c>
      <c r="AX222" s="168">
        <v>649</v>
      </c>
      <c r="AY222" s="168">
        <v>778</v>
      </c>
      <c r="AZ222" s="168">
        <v>900</v>
      </c>
      <c r="BA222" s="168">
        <v>1003</v>
      </c>
      <c r="BB222" s="168">
        <v>1108</v>
      </c>
      <c r="BC222" s="168">
        <v>768</v>
      </c>
      <c r="BD222" s="168">
        <v>824</v>
      </c>
      <c r="BE222" s="168">
        <v>991</v>
      </c>
      <c r="BF222" s="168">
        <v>1136</v>
      </c>
      <c r="BG222" s="168">
        <v>1248</v>
      </c>
      <c r="BH222" s="168">
        <v>1358</v>
      </c>
    </row>
    <row r="223" spans="1:60">
      <c r="A223" s="165" t="s">
        <v>19</v>
      </c>
      <c r="B223" s="163" t="s">
        <v>918</v>
      </c>
      <c r="C223" s="220" t="s">
        <v>19</v>
      </c>
      <c r="D223" s="220"/>
      <c r="E223" s="244">
        <v>11800</v>
      </c>
      <c r="F223" s="244">
        <v>13500</v>
      </c>
      <c r="G223" s="244">
        <v>15200</v>
      </c>
      <c r="H223" s="244">
        <v>16850</v>
      </c>
      <c r="I223" s="244">
        <v>18200</v>
      </c>
      <c r="J223" s="244">
        <v>19550</v>
      </c>
      <c r="K223" s="244">
        <v>20900</v>
      </c>
      <c r="L223" s="244">
        <v>22250</v>
      </c>
      <c r="M223" s="259">
        <v>19650</v>
      </c>
      <c r="N223" s="259">
        <v>22450</v>
      </c>
      <c r="O223" s="259">
        <v>25250</v>
      </c>
      <c r="P223" s="259">
        <v>28050</v>
      </c>
      <c r="Q223" s="259">
        <v>30300</v>
      </c>
      <c r="R223" s="259">
        <v>32550</v>
      </c>
      <c r="S223" s="259">
        <v>34800</v>
      </c>
      <c r="T223" s="259">
        <v>37050</v>
      </c>
      <c r="U223" s="281">
        <v>23580</v>
      </c>
      <c r="V223" s="281">
        <v>26940</v>
      </c>
      <c r="W223" s="281">
        <v>30300</v>
      </c>
      <c r="X223" s="281">
        <v>33660</v>
      </c>
      <c r="Y223" s="281">
        <v>36360</v>
      </c>
      <c r="Z223" s="281">
        <v>39060</v>
      </c>
      <c r="AA223" s="281">
        <v>41760</v>
      </c>
      <c r="AB223" s="281">
        <v>44460</v>
      </c>
      <c r="AC223" s="59">
        <v>31450</v>
      </c>
      <c r="AD223" s="59">
        <v>35950</v>
      </c>
      <c r="AE223" s="59">
        <v>40450</v>
      </c>
      <c r="AF223" s="59">
        <v>44900</v>
      </c>
      <c r="AG223" s="59">
        <v>48500</v>
      </c>
      <c r="AH223" s="59">
        <v>52100</v>
      </c>
      <c r="AI223" s="59">
        <v>55700</v>
      </c>
      <c r="AJ223" s="59">
        <v>59300</v>
      </c>
      <c r="AK223" s="95">
        <v>463</v>
      </c>
      <c r="AL223" s="95">
        <v>496</v>
      </c>
      <c r="AM223" s="95">
        <v>596</v>
      </c>
      <c r="AN223" s="95">
        <v>688</v>
      </c>
      <c r="AO223" s="95">
        <v>767</v>
      </c>
      <c r="AP223" s="95">
        <v>846</v>
      </c>
      <c r="AQ223" s="95">
        <v>541</v>
      </c>
      <c r="AR223" s="95">
        <v>569</v>
      </c>
      <c r="AS223" s="95">
        <v>718</v>
      </c>
      <c r="AT223" s="95">
        <v>861</v>
      </c>
      <c r="AU223" s="95">
        <v>941</v>
      </c>
      <c r="AV223" s="95">
        <v>1020</v>
      </c>
      <c r="AW223" s="168">
        <v>463</v>
      </c>
      <c r="AX223" s="168">
        <v>496</v>
      </c>
      <c r="AY223" s="168">
        <v>596</v>
      </c>
      <c r="AZ223" s="168">
        <v>688</v>
      </c>
      <c r="BA223" s="168">
        <v>767</v>
      </c>
      <c r="BB223" s="168">
        <v>846</v>
      </c>
      <c r="BC223" s="168">
        <v>583</v>
      </c>
      <c r="BD223" s="168">
        <v>626</v>
      </c>
      <c r="BE223" s="168">
        <v>753</v>
      </c>
      <c r="BF223" s="168">
        <v>861</v>
      </c>
      <c r="BG223" s="168">
        <v>941</v>
      </c>
      <c r="BH223" s="168">
        <v>1020</v>
      </c>
    </row>
    <row r="224" spans="1:60">
      <c r="A224" s="165" t="s">
        <v>261</v>
      </c>
      <c r="B224" s="163" t="s">
        <v>2019</v>
      </c>
      <c r="C224" s="219" t="s">
        <v>261</v>
      </c>
      <c r="D224" s="219"/>
      <c r="E224" s="244">
        <v>11400</v>
      </c>
      <c r="F224" s="244">
        <v>13000</v>
      </c>
      <c r="G224" s="244">
        <v>14650</v>
      </c>
      <c r="H224" s="244">
        <v>16250</v>
      </c>
      <c r="I224" s="244">
        <v>17550</v>
      </c>
      <c r="J224" s="244">
        <v>18850</v>
      </c>
      <c r="K224" s="244">
        <v>20150</v>
      </c>
      <c r="L224" s="244">
        <v>21450</v>
      </c>
      <c r="M224" s="259">
        <v>19000</v>
      </c>
      <c r="N224" s="259">
        <v>21700</v>
      </c>
      <c r="O224" s="259">
        <v>24400</v>
      </c>
      <c r="P224" s="259">
        <v>27100</v>
      </c>
      <c r="Q224" s="259">
        <v>29300</v>
      </c>
      <c r="R224" s="259">
        <v>31450</v>
      </c>
      <c r="S224" s="259">
        <v>33650</v>
      </c>
      <c r="T224" s="259">
        <v>35800</v>
      </c>
      <c r="U224" s="281">
        <v>22800</v>
      </c>
      <c r="V224" s="281">
        <v>26040</v>
      </c>
      <c r="W224" s="281">
        <v>29280</v>
      </c>
      <c r="X224" s="281">
        <v>32520</v>
      </c>
      <c r="Y224" s="281">
        <v>35160</v>
      </c>
      <c r="Z224" s="281">
        <v>37740</v>
      </c>
      <c r="AA224" s="281">
        <v>40380</v>
      </c>
      <c r="AB224" s="281">
        <v>42960</v>
      </c>
      <c r="AC224" s="59">
        <v>30350</v>
      </c>
      <c r="AD224" s="59">
        <v>34700</v>
      </c>
      <c r="AE224" s="59">
        <v>39050</v>
      </c>
      <c r="AF224" s="59">
        <v>43350</v>
      </c>
      <c r="AG224" s="59">
        <v>46850</v>
      </c>
      <c r="AH224" s="59">
        <v>50300</v>
      </c>
      <c r="AI224" s="59">
        <v>53800</v>
      </c>
      <c r="AJ224" s="59">
        <v>57250</v>
      </c>
      <c r="AK224" s="95">
        <v>432</v>
      </c>
      <c r="AL224" s="95">
        <v>463</v>
      </c>
      <c r="AM224" s="95">
        <v>555</v>
      </c>
      <c r="AN224" s="95">
        <v>641</v>
      </c>
      <c r="AO224" s="95">
        <v>715</v>
      </c>
      <c r="AP224" s="95">
        <v>789</v>
      </c>
      <c r="AQ224" s="95">
        <v>493</v>
      </c>
      <c r="AR224" s="95">
        <v>522</v>
      </c>
      <c r="AS224" s="95">
        <v>595</v>
      </c>
      <c r="AT224" s="95">
        <v>772</v>
      </c>
      <c r="AU224" s="95">
        <v>873</v>
      </c>
      <c r="AV224" s="95">
        <v>944</v>
      </c>
      <c r="AW224" s="168">
        <v>432</v>
      </c>
      <c r="AX224" s="168">
        <v>463</v>
      </c>
      <c r="AY224" s="168">
        <v>555</v>
      </c>
      <c r="AZ224" s="168">
        <v>641</v>
      </c>
      <c r="BA224" s="168">
        <v>715</v>
      </c>
      <c r="BB224" s="168">
        <v>789</v>
      </c>
      <c r="BC224" s="168">
        <v>541</v>
      </c>
      <c r="BD224" s="168">
        <v>581</v>
      </c>
      <c r="BE224" s="168">
        <v>699</v>
      </c>
      <c r="BF224" s="168">
        <v>800</v>
      </c>
      <c r="BG224" s="168">
        <v>873</v>
      </c>
      <c r="BH224" s="168">
        <v>944</v>
      </c>
    </row>
    <row r="225" spans="1:60">
      <c r="A225" s="165" t="s">
        <v>262</v>
      </c>
      <c r="B225" s="163" t="s">
        <v>2021</v>
      </c>
      <c r="C225" s="219" t="s">
        <v>262</v>
      </c>
      <c r="D225" s="219"/>
      <c r="E225" s="244">
        <v>11400</v>
      </c>
      <c r="F225" s="244">
        <v>13000</v>
      </c>
      <c r="G225" s="244">
        <v>14650</v>
      </c>
      <c r="H225" s="244">
        <v>16250</v>
      </c>
      <c r="I225" s="244">
        <v>17550</v>
      </c>
      <c r="J225" s="244">
        <v>18850</v>
      </c>
      <c r="K225" s="244">
        <v>20150</v>
      </c>
      <c r="L225" s="244">
        <v>21450</v>
      </c>
      <c r="M225" s="259">
        <v>19000</v>
      </c>
      <c r="N225" s="259">
        <v>21700</v>
      </c>
      <c r="O225" s="259">
        <v>24400</v>
      </c>
      <c r="P225" s="259">
        <v>27100</v>
      </c>
      <c r="Q225" s="259">
        <v>29300</v>
      </c>
      <c r="R225" s="259">
        <v>31450</v>
      </c>
      <c r="S225" s="259">
        <v>33650</v>
      </c>
      <c r="T225" s="259">
        <v>35800</v>
      </c>
      <c r="U225" s="281">
        <v>22800</v>
      </c>
      <c r="V225" s="281">
        <v>26040</v>
      </c>
      <c r="W225" s="281">
        <v>29280</v>
      </c>
      <c r="X225" s="281">
        <v>32520</v>
      </c>
      <c r="Y225" s="281">
        <v>35160</v>
      </c>
      <c r="Z225" s="281">
        <v>37740</v>
      </c>
      <c r="AA225" s="281">
        <v>40380</v>
      </c>
      <c r="AB225" s="281">
        <v>42960</v>
      </c>
      <c r="AC225" s="59">
        <v>30350</v>
      </c>
      <c r="AD225" s="59">
        <v>34700</v>
      </c>
      <c r="AE225" s="59">
        <v>39050</v>
      </c>
      <c r="AF225" s="59">
        <v>43350</v>
      </c>
      <c r="AG225" s="59">
        <v>46850</v>
      </c>
      <c r="AH225" s="59">
        <v>50300</v>
      </c>
      <c r="AI225" s="59">
        <v>53800</v>
      </c>
      <c r="AJ225" s="59">
        <v>57250</v>
      </c>
      <c r="AK225" s="95">
        <v>432</v>
      </c>
      <c r="AL225" s="95">
        <v>463</v>
      </c>
      <c r="AM225" s="95">
        <v>555</v>
      </c>
      <c r="AN225" s="95">
        <v>641</v>
      </c>
      <c r="AO225" s="95">
        <v>715</v>
      </c>
      <c r="AP225" s="95">
        <v>789</v>
      </c>
      <c r="AQ225" s="95">
        <v>458</v>
      </c>
      <c r="AR225" s="95">
        <v>510</v>
      </c>
      <c r="AS225" s="95">
        <v>595</v>
      </c>
      <c r="AT225" s="95">
        <v>782</v>
      </c>
      <c r="AU225" s="95">
        <v>873</v>
      </c>
      <c r="AV225" s="95">
        <v>944</v>
      </c>
      <c r="AW225" s="168">
        <v>432</v>
      </c>
      <c r="AX225" s="168">
        <v>463</v>
      </c>
      <c r="AY225" s="168">
        <v>555</v>
      </c>
      <c r="AZ225" s="168">
        <v>641</v>
      </c>
      <c r="BA225" s="168">
        <v>715</v>
      </c>
      <c r="BB225" s="168">
        <v>789</v>
      </c>
      <c r="BC225" s="168">
        <v>541</v>
      </c>
      <c r="BD225" s="168">
        <v>581</v>
      </c>
      <c r="BE225" s="168">
        <v>699</v>
      </c>
      <c r="BF225" s="168">
        <v>800</v>
      </c>
      <c r="BG225" s="168">
        <v>873</v>
      </c>
      <c r="BH225" s="168">
        <v>944</v>
      </c>
    </row>
    <row r="226" spans="1:60">
      <c r="A226" s="165" t="s">
        <v>263</v>
      </c>
      <c r="B226" s="163" t="s">
        <v>2023</v>
      </c>
      <c r="C226" s="219" t="s">
        <v>263</v>
      </c>
      <c r="D226" s="219"/>
      <c r="E226" s="244">
        <v>11400</v>
      </c>
      <c r="F226" s="244">
        <v>13000</v>
      </c>
      <c r="G226" s="244">
        <v>14650</v>
      </c>
      <c r="H226" s="244">
        <v>16250</v>
      </c>
      <c r="I226" s="244">
        <v>17550</v>
      </c>
      <c r="J226" s="244">
        <v>18850</v>
      </c>
      <c r="K226" s="244">
        <v>20150</v>
      </c>
      <c r="L226" s="244">
        <v>21450</v>
      </c>
      <c r="M226" s="259">
        <v>19000</v>
      </c>
      <c r="N226" s="259">
        <v>21700</v>
      </c>
      <c r="O226" s="259">
        <v>24400</v>
      </c>
      <c r="P226" s="259">
        <v>27100</v>
      </c>
      <c r="Q226" s="259">
        <v>29300</v>
      </c>
      <c r="R226" s="259">
        <v>31450</v>
      </c>
      <c r="S226" s="259">
        <v>33650</v>
      </c>
      <c r="T226" s="259">
        <v>35800</v>
      </c>
      <c r="U226" s="281">
        <v>22800</v>
      </c>
      <c r="V226" s="281">
        <v>26040</v>
      </c>
      <c r="W226" s="281">
        <v>29280</v>
      </c>
      <c r="X226" s="281">
        <v>32520</v>
      </c>
      <c r="Y226" s="281">
        <v>35160</v>
      </c>
      <c r="Z226" s="281">
        <v>37740</v>
      </c>
      <c r="AA226" s="281">
        <v>40380</v>
      </c>
      <c r="AB226" s="281">
        <v>42960</v>
      </c>
      <c r="AC226" s="59">
        <v>30350</v>
      </c>
      <c r="AD226" s="59">
        <v>34700</v>
      </c>
      <c r="AE226" s="59">
        <v>39050</v>
      </c>
      <c r="AF226" s="59">
        <v>43350</v>
      </c>
      <c r="AG226" s="59">
        <v>46850</v>
      </c>
      <c r="AH226" s="59">
        <v>50300</v>
      </c>
      <c r="AI226" s="59">
        <v>53800</v>
      </c>
      <c r="AJ226" s="59">
        <v>57250</v>
      </c>
      <c r="AK226" s="95">
        <v>432</v>
      </c>
      <c r="AL226" s="95">
        <v>463</v>
      </c>
      <c r="AM226" s="95">
        <v>555</v>
      </c>
      <c r="AN226" s="95">
        <v>641</v>
      </c>
      <c r="AO226" s="95">
        <v>715</v>
      </c>
      <c r="AP226" s="95">
        <v>789</v>
      </c>
      <c r="AQ226" s="95">
        <v>510</v>
      </c>
      <c r="AR226" s="95">
        <v>512</v>
      </c>
      <c r="AS226" s="95">
        <v>661</v>
      </c>
      <c r="AT226" s="95">
        <v>800</v>
      </c>
      <c r="AU226" s="95">
        <v>873</v>
      </c>
      <c r="AV226" s="95">
        <v>944</v>
      </c>
      <c r="AW226" s="168">
        <v>432</v>
      </c>
      <c r="AX226" s="168">
        <v>463</v>
      </c>
      <c r="AY226" s="168">
        <v>555</v>
      </c>
      <c r="AZ226" s="168">
        <v>641</v>
      </c>
      <c r="BA226" s="168">
        <v>715</v>
      </c>
      <c r="BB226" s="168">
        <v>789</v>
      </c>
      <c r="BC226" s="168">
        <v>541</v>
      </c>
      <c r="BD226" s="168">
        <v>581</v>
      </c>
      <c r="BE226" s="168">
        <v>699</v>
      </c>
      <c r="BF226" s="168">
        <v>800</v>
      </c>
      <c r="BG226" s="168">
        <v>873</v>
      </c>
      <c r="BH226" s="168">
        <v>944</v>
      </c>
    </row>
    <row r="227" spans="1:60">
      <c r="A227" s="165" t="s">
        <v>264</v>
      </c>
      <c r="B227" s="163" t="s">
        <v>2025</v>
      </c>
      <c r="C227" s="219" t="s">
        <v>264</v>
      </c>
      <c r="D227" s="219"/>
      <c r="E227" s="244">
        <v>11400</v>
      </c>
      <c r="F227" s="244">
        <v>13000</v>
      </c>
      <c r="G227" s="244">
        <v>14650</v>
      </c>
      <c r="H227" s="244">
        <v>16250</v>
      </c>
      <c r="I227" s="244">
        <v>17550</v>
      </c>
      <c r="J227" s="244">
        <v>18850</v>
      </c>
      <c r="K227" s="244">
        <v>20150</v>
      </c>
      <c r="L227" s="244">
        <v>21450</v>
      </c>
      <c r="M227" s="259">
        <v>19000</v>
      </c>
      <c r="N227" s="259">
        <v>21700</v>
      </c>
      <c r="O227" s="259">
        <v>24400</v>
      </c>
      <c r="P227" s="259">
        <v>27100</v>
      </c>
      <c r="Q227" s="259">
        <v>29300</v>
      </c>
      <c r="R227" s="259">
        <v>31450</v>
      </c>
      <c r="S227" s="259">
        <v>33650</v>
      </c>
      <c r="T227" s="259">
        <v>35800</v>
      </c>
      <c r="U227" s="281">
        <v>22800</v>
      </c>
      <c r="V227" s="281">
        <v>26040</v>
      </c>
      <c r="W227" s="281">
        <v>29280</v>
      </c>
      <c r="X227" s="281">
        <v>32520</v>
      </c>
      <c r="Y227" s="281">
        <v>35160</v>
      </c>
      <c r="Z227" s="281">
        <v>37740</v>
      </c>
      <c r="AA227" s="281">
        <v>40380</v>
      </c>
      <c r="AB227" s="281">
        <v>42960</v>
      </c>
      <c r="AC227" s="59">
        <v>30350</v>
      </c>
      <c r="AD227" s="59">
        <v>34700</v>
      </c>
      <c r="AE227" s="59">
        <v>39050</v>
      </c>
      <c r="AF227" s="59">
        <v>43350</v>
      </c>
      <c r="AG227" s="59">
        <v>46850</v>
      </c>
      <c r="AH227" s="59">
        <v>50300</v>
      </c>
      <c r="AI227" s="59">
        <v>53800</v>
      </c>
      <c r="AJ227" s="59">
        <v>57250</v>
      </c>
      <c r="AK227" s="95">
        <v>432</v>
      </c>
      <c r="AL227" s="95">
        <v>463</v>
      </c>
      <c r="AM227" s="95">
        <v>555</v>
      </c>
      <c r="AN227" s="95">
        <v>641</v>
      </c>
      <c r="AO227" s="95">
        <v>715</v>
      </c>
      <c r="AP227" s="95">
        <v>789</v>
      </c>
      <c r="AQ227" s="95">
        <v>466</v>
      </c>
      <c r="AR227" s="95">
        <v>552</v>
      </c>
      <c r="AS227" s="95">
        <v>655</v>
      </c>
      <c r="AT227" s="95">
        <v>787</v>
      </c>
      <c r="AU227" s="95">
        <v>873</v>
      </c>
      <c r="AV227" s="95">
        <v>944</v>
      </c>
      <c r="AW227" s="168">
        <v>432</v>
      </c>
      <c r="AX227" s="168">
        <v>463</v>
      </c>
      <c r="AY227" s="168">
        <v>555</v>
      </c>
      <c r="AZ227" s="168">
        <v>641</v>
      </c>
      <c r="BA227" s="168">
        <v>715</v>
      </c>
      <c r="BB227" s="168">
        <v>789</v>
      </c>
      <c r="BC227" s="168">
        <v>541</v>
      </c>
      <c r="BD227" s="168">
        <v>581</v>
      </c>
      <c r="BE227" s="168">
        <v>699</v>
      </c>
      <c r="BF227" s="168">
        <v>800</v>
      </c>
      <c r="BG227" s="168">
        <v>873</v>
      </c>
      <c r="BH227" s="168">
        <v>944</v>
      </c>
    </row>
    <row r="228" spans="1:60">
      <c r="A228" s="165" t="s">
        <v>76</v>
      </c>
      <c r="B228" s="163" t="s">
        <v>932</v>
      </c>
      <c r="C228" s="220" t="s">
        <v>76</v>
      </c>
      <c r="D228" s="220"/>
      <c r="E228" s="244">
        <v>12900</v>
      </c>
      <c r="F228" s="244">
        <v>14750</v>
      </c>
      <c r="G228" s="244">
        <v>16600</v>
      </c>
      <c r="H228" s="244">
        <v>18400</v>
      </c>
      <c r="I228" s="244">
        <v>19900</v>
      </c>
      <c r="J228" s="244">
        <v>21350</v>
      </c>
      <c r="K228" s="244">
        <v>22850</v>
      </c>
      <c r="L228" s="244">
        <v>24300</v>
      </c>
      <c r="M228" s="259">
        <v>21500</v>
      </c>
      <c r="N228" s="259">
        <v>24600</v>
      </c>
      <c r="O228" s="259">
        <v>27650</v>
      </c>
      <c r="P228" s="259">
        <v>30700</v>
      </c>
      <c r="Q228" s="259">
        <v>33200</v>
      </c>
      <c r="R228" s="259">
        <v>35650</v>
      </c>
      <c r="S228" s="259">
        <v>38100</v>
      </c>
      <c r="T228" s="259">
        <v>40550</v>
      </c>
      <c r="U228" s="281">
        <v>25800</v>
      </c>
      <c r="V228" s="281">
        <v>29520</v>
      </c>
      <c r="W228" s="281">
        <v>33180</v>
      </c>
      <c r="X228" s="281">
        <v>36840</v>
      </c>
      <c r="Y228" s="281">
        <v>39840</v>
      </c>
      <c r="Z228" s="281">
        <v>42780</v>
      </c>
      <c r="AA228" s="281">
        <v>45720</v>
      </c>
      <c r="AB228" s="281">
        <v>48660</v>
      </c>
      <c r="AC228" s="59">
        <v>34400</v>
      </c>
      <c r="AD228" s="59">
        <v>39300</v>
      </c>
      <c r="AE228" s="59">
        <v>44200</v>
      </c>
      <c r="AF228" s="59">
        <v>49100</v>
      </c>
      <c r="AG228" s="59">
        <v>53050</v>
      </c>
      <c r="AH228" s="59">
        <v>57000</v>
      </c>
      <c r="AI228" s="59">
        <v>60900</v>
      </c>
      <c r="AJ228" s="59">
        <v>64850</v>
      </c>
      <c r="AK228" s="95">
        <v>487</v>
      </c>
      <c r="AL228" s="95">
        <v>522</v>
      </c>
      <c r="AM228" s="95">
        <v>627</v>
      </c>
      <c r="AN228" s="95">
        <v>724</v>
      </c>
      <c r="AO228" s="95">
        <v>808</v>
      </c>
      <c r="AP228" s="95">
        <v>891</v>
      </c>
      <c r="AQ228" s="95">
        <v>504</v>
      </c>
      <c r="AR228" s="95">
        <v>581</v>
      </c>
      <c r="AS228" s="95">
        <v>740</v>
      </c>
      <c r="AT228" s="95">
        <v>907</v>
      </c>
      <c r="AU228" s="95">
        <v>993</v>
      </c>
      <c r="AV228" s="95">
        <v>1077</v>
      </c>
      <c r="AW228" s="168">
        <v>487</v>
      </c>
      <c r="AX228" s="168">
        <v>522</v>
      </c>
      <c r="AY228" s="168">
        <v>627</v>
      </c>
      <c r="AZ228" s="168">
        <v>724</v>
      </c>
      <c r="BA228" s="168">
        <v>808</v>
      </c>
      <c r="BB228" s="168">
        <v>891</v>
      </c>
      <c r="BC228" s="168">
        <v>614</v>
      </c>
      <c r="BD228" s="168">
        <v>659</v>
      </c>
      <c r="BE228" s="168">
        <v>793</v>
      </c>
      <c r="BF228" s="168">
        <v>907</v>
      </c>
      <c r="BG228" s="168">
        <v>993</v>
      </c>
      <c r="BH228" s="168">
        <v>1077</v>
      </c>
    </row>
    <row r="229" spans="1:60">
      <c r="A229" s="164" t="s">
        <v>28</v>
      </c>
      <c r="B229" s="163" t="s">
        <v>934</v>
      </c>
      <c r="C229" s="220" t="s">
        <v>28</v>
      </c>
      <c r="D229" s="220"/>
      <c r="E229" s="244">
        <v>17100</v>
      </c>
      <c r="F229" s="244">
        <v>19550</v>
      </c>
      <c r="G229" s="244">
        <v>22000</v>
      </c>
      <c r="H229" s="244">
        <v>24400</v>
      </c>
      <c r="I229" s="244">
        <v>26400</v>
      </c>
      <c r="J229" s="244">
        <v>28350</v>
      </c>
      <c r="K229" s="244">
        <v>30300</v>
      </c>
      <c r="L229" s="244">
        <v>32250</v>
      </c>
      <c r="M229" s="259">
        <v>28500</v>
      </c>
      <c r="N229" s="259">
        <v>32600</v>
      </c>
      <c r="O229" s="259">
        <v>36650</v>
      </c>
      <c r="P229" s="259">
        <v>40700</v>
      </c>
      <c r="Q229" s="259">
        <v>44000</v>
      </c>
      <c r="R229" s="259">
        <v>47250</v>
      </c>
      <c r="S229" s="259">
        <v>50500</v>
      </c>
      <c r="T229" s="259">
        <v>53750</v>
      </c>
      <c r="U229" s="281">
        <v>34200</v>
      </c>
      <c r="V229" s="281">
        <v>39120</v>
      </c>
      <c r="W229" s="281">
        <v>43980</v>
      </c>
      <c r="X229" s="281">
        <v>48840</v>
      </c>
      <c r="Y229" s="281">
        <v>52800</v>
      </c>
      <c r="Z229" s="281">
        <v>56700</v>
      </c>
      <c r="AA229" s="281">
        <v>60600</v>
      </c>
      <c r="AB229" s="281">
        <v>64500</v>
      </c>
      <c r="AC229" s="59">
        <v>45600</v>
      </c>
      <c r="AD229" s="59">
        <v>52100</v>
      </c>
      <c r="AE229" s="59">
        <v>58600</v>
      </c>
      <c r="AF229" s="59">
        <v>65100</v>
      </c>
      <c r="AG229" s="59">
        <v>70350</v>
      </c>
      <c r="AH229" s="59">
        <v>75550</v>
      </c>
      <c r="AI229" s="59">
        <v>80750</v>
      </c>
      <c r="AJ229" s="59">
        <v>85950</v>
      </c>
      <c r="AK229" s="95">
        <v>665</v>
      </c>
      <c r="AL229" s="95">
        <v>712</v>
      </c>
      <c r="AM229" s="95">
        <v>855</v>
      </c>
      <c r="AN229" s="95">
        <v>986</v>
      </c>
      <c r="AO229" s="95">
        <v>1101</v>
      </c>
      <c r="AP229" s="95">
        <v>1215</v>
      </c>
      <c r="AQ229" s="95">
        <v>713</v>
      </c>
      <c r="AR229" s="95">
        <v>812</v>
      </c>
      <c r="AS229" s="95">
        <v>989</v>
      </c>
      <c r="AT229" s="95">
        <v>1249</v>
      </c>
      <c r="AU229" s="95">
        <v>1374</v>
      </c>
      <c r="AV229" s="95">
        <v>1497</v>
      </c>
      <c r="AW229" s="168">
        <v>665</v>
      </c>
      <c r="AX229" s="168">
        <v>712</v>
      </c>
      <c r="AY229" s="168">
        <v>855</v>
      </c>
      <c r="AZ229" s="168">
        <v>986</v>
      </c>
      <c r="BA229" s="168">
        <v>1101</v>
      </c>
      <c r="BB229" s="168">
        <v>1215</v>
      </c>
      <c r="BC229" s="168">
        <v>844</v>
      </c>
      <c r="BD229" s="168">
        <v>906</v>
      </c>
      <c r="BE229" s="168">
        <v>1089</v>
      </c>
      <c r="BF229" s="168">
        <v>1249</v>
      </c>
      <c r="BG229" s="168">
        <v>1374</v>
      </c>
      <c r="BH229" s="168">
        <v>1497</v>
      </c>
    </row>
    <row r="230" spans="1:60">
      <c r="A230" s="165" t="s">
        <v>265</v>
      </c>
      <c r="B230" s="163" t="s">
        <v>2027</v>
      </c>
      <c r="C230" s="219" t="s">
        <v>265</v>
      </c>
      <c r="D230" s="219"/>
      <c r="E230" s="244">
        <v>11400</v>
      </c>
      <c r="F230" s="244">
        <v>13000</v>
      </c>
      <c r="G230" s="244">
        <v>14650</v>
      </c>
      <c r="H230" s="244">
        <v>16250</v>
      </c>
      <c r="I230" s="244">
        <v>17550</v>
      </c>
      <c r="J230" s="244">
        <v>18850</v>
      </c>
      <c r="K230" s="244">
        <v>20150</v>
      </c>
      <c r="L230" s="244">
        <v>21450</v>
      </c>
      <c r="M230" s="259">
        <v>19000</v>
      </c>
      <c r="N230" s="259">
        <v>21700</v>
      </c>
      <c r="O230" s="259">
        <v>24400</v>
      </c>
      <c r="P230" s="259">
        <v>27100</v>
      </c>
      <c r="Q230" s="259">
        <v>29300</v>
      </c>
      <c r="R230" s="259">
        <v>31450</v>
      </c>
      <c r="S230" s="259">
        <v>33650</v>
      </c>
      <c r="T230" s="259">
        <v>35800</v>
      </c>
      <c r="U230" s="281">
        <v>22800</v>
      </c>
      <c r="V230" s="281">
        <v>26040</v>
      </c>
      <c r="W230" s="281">
        <v>29280</v>
      </c>
      <c r="X230" s="281">
        <v>32520</v>
      </c>
      <c r="Y230" s="281">
        <v>35160</v>
      </c>
      <c r="Z230" s="281">
        <v>37740</v>
      </c>
      <c r="AA230" s="281">
        <v>40380</v>
      </c>
      <c r="AB230" s="281">
        <v>42960</v>
      </c>
      <c r="AC230" s="59">
        <v>30350</v>
      </c>
      <c r="AD230" s="59">
        <v>34700</v>
      </c>
      <c r="AE230" s="59">
        <v>39050</v>
      </c>
      <c r="AF230" s="59">
        <v>43350</v>
      </c>
      <c r="AG230" s="59">
        <v>46850</v>
      </c>
      <c r="AH230" s="59">
        <v>50300</v>
      </c>
      <c r="AI230" s="59">
        <v>53800</v>
      </c>
      <c r="AJ230" s="59">
        <v>57250</v>
      </c>
      <c r="AK230" s="95">
        <v>432</v>
      </c>
      <c r="AL230" s="95">
        <v>463</v>
      </c>
      <c r="AM230" s="95">
        <v>555</v>
      </c>
      <c r="AN230" s="95">
        <v>641</v>
      </c>
      <c r="AO230" s="95">
        <v>715</v>
      </c>
      <c r="AP230" s="95">
        <v>789</v>
      </c>
      <c r="AQ230" s="95">
        <v>534</v>
      </c>
      <c r="AR230" s="95">
        <v>573</v>
      </c>
      <c r="AS230" s="95">
        <v>689</v>
      </c>
      <c r="AT230" s="95">
        <v>788</v>
      </c>
      <c r="AU230" s="95">
        <v>860</v>
      </c>
      <c r="AV230" s="95">
        <v>930</v>
      </c>
      <c r="AW230" s="168">
        <v>432</v>
      </c>
      <c r="AX230" s="168">
        <v>463</v>
      </c>
      <c r="AY230" s="168">
        <v>555</v>
      </c>
      <c r="AZ230" s="168">
        <v>641</v>
      </c>
      <c r="BA230" s="168">
        <v>715</v>
      </c>
      <c r="BB230" s="168">
        <v>789</v>
      </c>
      <c r="BC230" s="168">
        <v>541</v>
      </c>
      <c r="BD230" s="168">
        <v>581</v>
      </c>
      <c r="BE230" s="168">
        <v>699</v>
      </c>
      <c r="BF230" s="168">
        <v>800</v>
      </c>
      <c r="BG230" s="168">
        <v>873</v>
      </c>
      <c r="BH230" s="168">
        <v>944</v>
      </c>
    </row>
    <row r="231" spans="1:60">
      <c r="A231" s="165" t="s">
        <v>85</v>
      </c>
      <c r="B231" s="163" t="s">
        <v>2029</v>
      </c>
      <c r="C231" s="219" t="s">
        <v>85</v>
      </c>
      <c r="D231" s="219"/>
      <c r="E231" s="244">
        <v>11400</v>
      </c>
      <c r="F231" s="244">
        <v>13000</v>
      </c>
      <c r="G231" s="244">
        <v>14650</v>
      </c>
      <c r="H231" s="244">
        <v>16250</v>
      </c>
      <c r="I231" s="244">
        <v>17550</v>
      </c>
      <c r="J231" s="244">
        <v>18850</v>
      </c>
      <c r="K231" s="244">
        <v>20150</v>
      </c>
      <c r="L231" s="244">
        <v>21450</v>
      </c>
      <c r="M231" s="259">
        <v>19000</v>
      </c>
      <c r="N231" s="259">
        <v>21700</v>
      </c>
      <c r="O231" s="259">
        <v>24400</v>
      </c>
      <c r="P231" s="259">
        <v>27100</v>
      </c>
      <c r="Q231" s="259">
        <v>29300</v>
      </c>
      <c r="R231" s="259">
        <v>31450</v>
      </c>
      <c r="S231" s="259">
        <v>33650</v>
      </c>
      <c r="T231" s="259">
        <v>35800</v>
      </c>
      <c r="U231" s="281">
        <v>22800</v>
      </c>
      <c r="V231" s="281">
        <v>26040</v>
      </c>
      <c r="W231" s="281">
        <v>29280</v>
      </c>
      <c r="X231" s="281">
        <v>32520</v>
      </c>
      <c r="Y231" s="281">
        <v>35160</v>
      </c>
      <c r="Z231" s="281">
        <v>37740</v>
      </c>
      <c r="AA231" s="281">
        <v>40380</v>
      </c>
      <c r="AB231" s="281">
        <v>42960</v>
      </c>
      <c r="AC231" s="59">
        <v>30350</v>
      </c>
      <c r="AD231" s="59">
        <v>34700</v>
      </c>
      <c r="AE231" s="59">
        <v>39050</v>
      </c>
      <c r="AF231" s="59">
        <v>43350</v>
      </c>
      <c r="AG231" s="59">
        <v>46850</v>
      </c>
      <c r="AH231" s="59">
        <v>50300</v>
      </c>
      <c r="AI231" s="59">
        <v>53800</v>
      </c>
      <c r="AJ231" s="59">
        <v>57250</v>
      </c>
      <c r="AK231" s="95">
        <v>432</v>
      </c>
      <c r="AL231" s="95">
        <v>463</v>
      </c>
      <c r="AM231" s="95">
        <v>555</v>
      </c>
      <c r="AN231" s="95">
        <v>641</v>
      </c>
      <c r="AO231" s="95">
        <v>715</v>
      </c>
      <c r="AP231" s="95">
        <v>789</v>
      </c>
      <c r="AQ231" s="95">
        <v>541</v>
      </c>
      <c r="AR231" s="95">
        <v>557</v>
      </c>
      <c r="AS231" s="95">
        <v>669</v>
      </c>
      <c r="AT231" s="95">
        <v>800</v>
      </c>
      <c r="AU231" s="95">
        <v>873</v>
      </c>
      <c r="AV231" s="95">
        <v>944</v>
      </c>
      <c r="AW231" s="168">
        <v>432</v>
      </c>
      <c r="AX231" s="168">
        <v>463</v>
      </c>
      <c r="AY231" s="168">
        <v>555</v>
      </c>
      <c r="AZ231" s="168">
        <v>641</v>
      </c>
      <c r="BA231" s="168">
        <v>715</v>
      </c>
      <c r="BB231" s="168">
        <v>789</v>
      </c>
      <c r="BC231" s="168">
        <v>541</v>
      </c>
      <c r="BD231" s="168">
        <v>581</v>
      </c>
      <c r="BE231" s="168">
        <v>699</v>
      </c>
      <c r="BF231" s="168">
        <v>800</v>
      </c>
      <c r="BG231" s="168">
        <v>873</v>
      </c>
      <c r="BH231" s="168">
        <v>944</v>
      </c>
    </row>
    <row r="232" spans="1:60">
      <c r="A232" s="165" t="s">
        <v>67</v>
      </c>
      <c r="B232" s="163" t="s">
        <v>942</v>
      </c>
      <c r="C232" s="220" t="s">
        <v>67</v>
      </c>
      <c r="D232" s="220"/>
      <c r="E232" s="244">
        <v>12700</v>
      </c>
      <c r="F232" s="244">
        <v>14500</v>
      </c>
      <c r="G232" s="244">
        <v>16300</v>
      </c>
      <c r="H232" s="244">
        <v>18100</v>
      </c>
      <c r="I232" s="244">
        <v>19550</v>
      </c>
      <c r="J232" s="244">
        <v>21000</v>
      </c>
      <c r="K232" s="244">
        <v>22450</v>
      </c>
      <c r="L232" s="244">
        <v>23900</v>
      </c>
      <c r="M232" s="259">
        <v>21150</v>
      </c>
      <c r="N232" s="259">
        <v>24150</v>
      </c>
      <c r="O232" s="259">
        <v>27150</v>
      </c>
      <c r="P232" s="259">
        <v>30150</v>
      </c>
      <c r="Q232" s="259">
        <v>32600</v>
      </c>
      <c r="R232" s="259">
        <v>35000</v>
      </c>
      <c r="S232" s="259">
        <v>37400</v>
      </c>
      <c r="T232" s="259">
        <v>39800</v>
      </c>
      <c r="U232" s="281">
        <v>25380</v>
      </c>
      <c r="V232" s="281">
        <v>28980</v>
      </c>
      <c r="W232" s="281">
        <v>32580</v>
      </c>
      <c r="X232" s="281">
        <v>36180</v>
      </c>
      <c r="Y232" s="281">
        <v>39120</v>
      </c>
      <c r="Z232" s="281">
        <v>42000</v>
      </c>
      <c r="AA232" s="281">
        <v>44880</v>
      </c>
      <c r="AB232" s="281">
        <v>47760</v>
      </c>
      <c r="AC232" s="59">
        <v>33800</v>
      </c>
      <c r="AD232" s="59">
        <v>38600</v>
      </c>
      <c r="AE232" s="59">
        <v>43450</v>
      </c>
      <c r="AF232" s="59">
        <v>48250</v>
      </c>
      <c r="AG232" s="59">
        <v>52150</v>
      </c>
      <c r="AH232" s="59">
        <v>56000</v>
      </c>
      <c r="AI232" s="59">
        <v>59850</v>
      </c>
      <c r="AJ232" s="59">
        <v>63700</v>
      </c>
      <c r="AK232" s="95">
        <v>493</v>
      </c>
      <c r="AL232" s="95">
        <v>529</v>
      </c>
      <c r="AM232" s="95">
        <v>635</v>
      </c>
      <c r="AN232" s="95">
        <v>733</v>
      </c>
      <c r="AO232" s="95">
        <v>818</v>
      </c>
      <c r="AP232" s="95">
        <v>903</v>
      </c>
      <c r="AQ232" s="95">
        <v>549</v>
      </c>
      <c r="AR232" s="95">
        <v>577</v>
      </c>
      <c r="AS232" s="95">
        <v>662</v>
      </c>
      <c r="AT232" s="95">
        <v>906</v>
      </c>
      <c r="AU232" s="95">
        <v>932</v>
      </c>
      <c r="AV232" s="95">
        <v>1072</v>
      </c>
      <c r="AW232" s="168">
        <v>493</v>
      </c>
      <c r="AX232" s="168">
        <v>529</v>
      </c>
      <c r="AY232" s="168">
        <v>635</v>
      </c>
      <c r="AZ232" s="168">
        <v>733</v>
      </c>
      <c r="BA232" s="168">
        <v>818</v>
      </c>
      <c r="BB232" s="168">
        <v>903</v>
      </c>
      <c r="BC232" s="168">
        <v>623</v>
      </c>
      <c r="BD232" s="168">
        <v>668</v>
      </c>
      <c r="BE232" s="168">
        <v>803</v>
      </c>
      <c r="BF232" s="168">
        <v>919</v>
      </c>
      <c r="BG232" s="168">
        <v>1006</v>
      </c>
      <c r="BH232" s="168">
        <v>1091</v>
      </c>
    </row>
    <row r="233" spans="1:60">
      <c r="A233" s="165" t="s">
        <v>266</v>
      </c>
      <c r="B233" s="163" t="s">
        <v>2031</v>
      </c>
      <c r="C233" s="219" t="s">
        <v>266</v>
      </c>
      <c r="D233" s="219"/>
      <c r="E233" s="244">
        <v>13200</v>
      </c>
      <c r="F233" s="244">
        <v>15100</v>
      </c>
      <c r="G233" s="244">
        <v>17000</v>
      </c>
      <c r="H233" s="244">
        <v>18850</v>
      </c>
      <c r="I233" s="244">
        <v>20400</v>
      </c>
      <c r="J233" s="244">
        <v>21900</v>
      </c>
      <c r="K233" s="244">
        <v>23400</v>
      </c>
      <c r="L233" s="244">
        <v>24900</v>
      </c>
      <c r="M233" s="259">
        <v>22000</v>
      </c>
      <c r="N233" s="259">
        <v>25150</v>
      </c>
      <c r="O233" s="259">
        <v>28300</v>
      </c>
      <c r="P233" s="259">
        <v>31400</v>
      </c>
      <c r="Q233" s="259">
        <v>33950</v>
      </c>
      <c r="R233" s="259">
        <v>36450</v>
      </c>
      <c r="S233" s="259">
        <v>38950</v>
      </c>
      <c r="T233" s="259">
        <v>41450</v>
      </c>
      <c r="U233" s="281">
        <v>26400</v>
      </c>
      <c r="V233" s="281">
        <v>30180</v>
      </c>
      <c r="W233" s="281">
        <v>33960</v>
      </c>
      <c r="X233" s="281">
        <v>37680</v>
      </c>
      <c r="Y233" s="281">
        <v>40740</v>
      </c>
      <c r="Z233" s="281">
        <v>43740</v>
      </c>
      <c r="AA233" s="281">
        <v>46740</v>
      </c>
      <c r="AB233" s="281">
        <v>49740</v>
      </c>
      <c r="AC233" s="59">
        <v>35200</v>
      </c>
      <c r="AD233" s="59">
        <v>40200</v>
      </c>
      <c r="AE233" s="59">
        <v>45250</v>
      </c>
      <c r="AF233" s="59">
        <v>50250</v>
      </c>
      <c r="AG233" s="59">
        <v>54300</v>
      </c>
      <c r="AH233" s="59">
        <v>58300</v>
      </c>
      <c r="AI233" s="59">
        <v>62350</v>
      </c>
      <c r="AJ233" s="59">
        <v>66350</v>
      </c>
      <c r="AK233" s="95">
        <v>455</v>
      </c>
      <c r="AL233" s="95">
        <v>487</v>
      </c>
      <c r="AM233" s="95">
        <v>585</v>
      </c>
      <c r="AN233" s="95">
        <v>675</v>
      </c>
      <c r="AO233" s="95">
        <v>753</v>
      </c>
      <c r="AP233" s="95">
        <v>831</v>
      </c>
      <c r="AQ233" s="95">
        <v>491</v>
      </c>
      <c r="AR233" s="95">
        <v>493</v>
      </c>
      <c r="AS233" s="95">
        <v>595</v>
      </c>
      <c r="AT233" s="95">
        <v>768</v>
      </c>
      <c r="AU233" s="95">
        <v>793</v>
      </c>
      <c r="AV233" s="95">
        <v>912</v>
      </c>
      <c r="AW233" s="168">
        <v>455</v>
      </c>
      <c r="AX233" s="168">
        <v>487</v>
      </c>
      <c r="AY233" s="168">
        <v>585</v>
      </c>
      <c r="AZ233" s="168">
        <v>675</v>
      </c>
      <c r="BA233" s="168">
        <v>753</v>
      </c>
      <c r="BB233" s="168">
        <v>831</v>
      </c>
      <c r="BC233" s="168">
        <v>571</v>
      </c>
      <c r="BD233" s="168">
        <v>613</v>
      </c>
      <c r="BE233" s="168">
        <v>738</v>
      </c>
      <c r="BF233" s="168">
        <v>844</v>
      </c>
      <c r="BG233" s="168">
        <v>921</v>
      </c>
      <c r="BH233" s="168">
        <v>998</v>
      </c>
    </row>
    <row r="234" spans="1:60">
      <c r="A234" s="165" t="s">
        <v>267</v>
      </c>
      <c r="B234" s="163" t="s">
        <v>2033</v>
      </c>
      <c r="C234" s="219" t="s">
        <v>267</v>
      </c>
      <c r="D234" s="219"/>
      <c r="E234" s="244">
        <v>11400</v>
      </c>
      <c r="F234" s="244">
        <v>13000</v>
      </c>
      <c r="G234" s="244">
        <v>14650</v>
      </c>
      <c r="H234" s="244">
        <v>16250</v>
      </c>
      <c r="I234" s="244">
        <v>17550</v>
      </c>
      <c r="J234" s="244">
        <v>18850</v>
      </c>
      <c r="K234" s="244">
        <v>20150</v>
      </c>
      <c r="L234" s="244">
        <v>21450</v>
      </c>
      <c r="M234" s="259">
        <v>19000</v>
      </c>
      <c r="N234" s="259">
        <v>21700</v>
      </c>
      <c r="O234" s="259">
        <v>24400</v>
      </c>
      <c r="P234" s="259">
        <v>27100</v>
      </c>
      <c r="Q234" s="259">
        <v>29300</v>
      </c>
      <c r="R234" s="259">
        <v>31450</v>
      </c>
      <c r="S234" s="259">
        <v>33650</v>
      </c>
      <c r="T234" s="259">
        <v>35800</v>
      </c>
      <c r="U234" s="281">
        <v>22800</v>
      </c>
      <c r="V234" s="281">
        <v>26040</v>
      </c>
      <c r="W234" s="281">
        <v>29280</v>
      </c>
      <c r="X234" s="281">
        <v>32520</v>
      </c>
      <c r="Y234" s="281">
        <v>35160</v>
      </c>
      <c r="Z234" s="281">
        <v>37740</v>
      </c>
      <c r="AA234" s="281">
        <v>40380</v>
      </c>
      <c r="AB234" s="281">
        <v>42960</v>
      </c>
      <c r="AC234" s="59">
        <v>30350</v>
      </c>
      <c r="AD234" s="59">
        <v>34700</v>
      </c>
      <c r="AE234" s="59">
        <v>39050</v>
      </c>
      <c r="AF234" s="59">
        <v>43350</v>
      </c>
      <c r="AG234" s="59">
        <v>46850</v>
      </c>
      <c r="AH234" s="59">
        <v>50300</v>
      </c>
      <c r="AI234" s="59">
        <v>53800</v>
      </c>
      <c r="AJ234" s="59">
        <v>57250</v>
      </c>
      <c r="AK234" s="95">
        <v>432</v>
      </c>
      <c r="AL234" s="95">
        <v>463</v>
      </c>
      <c r="AM234" s="95">
        <v>555</v>
      </c>
      <c r="AN234" s="95">
        <v>641</v>
      </c>
      <c r="AO234" s="95">
        <v>715</v>
      </c>
      <c r="AP234" s="95">
        <v>789</v>
      </c>
      <c r="AQ234" s="95">
        <v>500</v>
      </c>
      <c r="AR234" s="95">
        <v>581</v>
      </c>
      <c r="AS234" s="95">
        <v>699</v>
      </c>
      <c r="AT234" s="95">
        <v>800</v>
      </c>
      <c r="AU234" s="95">
        <v>873</v>
      </c>
      <c r="AV234" s="95">
        <v>944</v>
      </c>
      <c r="AW234" s="168">
        <v>432</v>
      </c>
      <c r="AX234" s="168">
        <v>463</v>
      </c>
      <c r="AY234" s="168">
        <v>555</v>
      </c>
      <c r="AZ234" s="168">
        <v>641</v>
      </c>
      <c r="BA234" s="168">
        <v>715</v>
      </c>
      <c r="BB234" s="168">
        <v>789</v>
      </c>
      <c r="BC234" s="168">
        <v>541</v>
      </c>
      <c r="BD234" s="168">
        <v>581</v>
      </c>
      <c r="BE234" s="168">
        <v>699</v>
      </c>
      <c r="BF234" s="168">
        <v>800</v>
      </c>
      <c r="BG234" s="168">
        <v>873</v>
      </c>
      <c r="BH234" s="168">
        <v>944</v>
      </c>
    </row>
    <row r="235" spans="1:60">
      <c r="A235" s="165" t="s">
        <v>269</v>
      </c>
      <c r="B235" s="163" t="s">
        <v>2035</v>
      </c>
      <c r="C235" s="219" t="s">
        <v>269</v>
      </c>
      <c r="D235" s="219"/>
      <c r="E235" s="244">
        <v>11400</v>
      </c>
      <c r="F235" s="244">
        <v>13000</v>
      </c>
      <c r="G235" s="244">
        <v>14650</v>
      </c>
      <c r="H235" s="244">
        <v>16250</v>
      </c>
      <c r="I235" s="244">
        <v>17550</v>
      </c>
      <c r="J235" s="244">
        <v>18850</v>
      </c>
      <c r="K235" s="244">
        <v>20150</v>
      </c>
      <c r="L235" s="244">
        <v>21450</v>
      </c>
      <c r="M235" s="259">
        <v>19000</v>
      </c>
      <c r="N235" s="259">
        <v>21700</v>
      </c>
      <c r="O235" s="259">
        <v>24400</v>
      </c>
      <c r="P235" s="259">
        <v>27100</v>
      </c>
      <c r="Q235" s="259">
        <v>29300</v>
      </c>
      <c r="R235" s="259">
        <v>31450</v>
      </c>
      <c r="S235" s="259">
        <v>33650</v>
      </c>
      <c r="T235" s="259">
        <v>35800</v>
      </c>
      <c r="U235" s="281">
        <v>22800</v>
      </c>
      <c r="V235" s="281">
        <v>26040</v>
      </c>
      <c r="W235" s="281">
        <v>29280</v>
      </c>
      <c r="X235" s="281">
        <v>32520</v>
      </c>
      <c r="Y235" s="281">
        <v>35160</v>
      </c>
      <c r="Z235" s="281">
        <v>37740</v>
      </c>
      <c r="AA235" s="281">
        <v>40380</v>
      </c>
      <c r="AB235" s="281">
        <v>42960</v>
      </c>
      <c r="AC235" s="59">
        <v>30350</v>
      </c>
      <c r="AD235" s="59">
        <v>34700</v>
      </c>
      <c r="AE235" s="59">
        <v>39050</v>
      </c>
      <c r="AF235" s="59">
        <v>43350</v>
      </c>
      <c r="AG235" s="59">
        <v>46850</v>
      </c>
      <c r="AH235" s="59">
        <v>50300</v>
      </c>
      <c r="AI235" s="59">
        <v>53800</v>
      </c>
      <c r="AJ235" s="59">
        <v>57250</v>
      </c>
      <c r="AK235" s="95">
        <v>423</v>
      </c>
      <c r="AL235" s="95">
        <v>463</v>
      </c>
      <c r="AM235" s="95">
        <v>555</v>
      </c>
      <c r="AN235" s="95">
        <v>641</v>
      </c>
      <c r="AO235" s="95">
        <v>715</v>
      </c>
      <c r="AP235" s="95">
        <v>789</v>
      </c>
      <c r="AQ235" s="95">
        <v>423</v>
      </c>
      <c r="AR235" s="95">
        <v>507</v>
      </c>
      <c r="AS235" s="95">
        <v>598</v>
      </c>
      <c r="AT235" s="95">
        <v>744</v>
      </c>
      <c r="AU235" s="95">
        <v>860</v>
      </c>
      <c r="AV235" s="95">
        <v>944</v>
      </c>
      <c r="AW235" s="168">
        <v>432</v>
      </c>
      <c r="AX235" s="168">
        <v>463</v>
      </c>
      <c r="AY235" s="168">
        <v>555</v>
      </c>
      <c r="AZ235" s="168">
        <v>641</v>
      </c>
      <c r="BA235" s="168">
        <v>715</v>
      </c>
      <c r="BB235" s="168">
        <v>789</v>
      </c>
      <c r="BC235" s="168">
        <v>541</v>
      </c>
      <c r="BD235" s="168">
        <v>581</v>
      </c>
      <c r="BE235" s="168">
        <v>699</v>
      </c>
      <c r="BF235" s="168">
        <v>800</v>
      </c>
      <c r="BG235" s="168">
        <v>873</v>
      </c>
      <c r="BH235" s="168">
        <v>944</v>
      </c>
    </row>
    <row r="236" spans="1:60">
      <c r="A236" s="165" t="s">
        <v>270</v>
      </c>
      <c r="B236" s="163" t="s">
        <v>2037</v>
      </c>
      <c r="C236" s="219" t="s">
        <v>270</v>
      </c>
      <c r="D236" s="219"/>
      <c r="E236" s="244">
        <v>11500</v>
      </c>
      <c r="F236" s="244">
        <v>13150</v>
      </c>
      <c r="G236" s="244">
        <v>14800</v>
      </c>
      <c r="H236" s="244">
        <v>16400</v>
      </c>
      <c r="I236" s="244">
        <v>17750</v>
      </c>
      <c r="J236" s="244">
        <v>19050</v>
      </c>
      <c r="K236" s="244">
        <v>20350</v>
      </c>
      <c r="L236" s="244">
        <v>21650</v>
      </c>
      <c r="M236" s="259">
        <v>19150</v>
      </c>
      <c r="N236" s="259">
        <v>21900</v>
      </c>
      <c r="O236" s="259">
        <v>24650</v>
      </c>
      <c r="P236" s="259">
        <v>27350</v>
      </c>
      <c r="Q236" s="259">
        <v>29550</v>
      </c>
      <c r="R236" s="259">
        <v>31750</v>
      </c>
      <c r="S236" s="259">
        <v>33950</v>
      </c>
      <c r="T236" s="259">
        <v>36150</v>
      </c>
      <c r="U236" s="281">
        <v>22980</v>
      </c>
      <c r="V236" s="281">
        <v>26280</v>
      </c>
      <c r="W236" s="281">
        <v>29580</v>
      </c>
      <c r="X236" s="281">
        <v>32820</v>
      </c>
      <c r="Y236" s="281">
        <v>35460</v>
      </c>
      <c r="Z236" s="281">
        <v>38100</v>
      </c>
      <c r="AA236" s="281">
        <v>40740</v>
      </c>
      <c r="AB236" s="281">
        <v>43380</v>
      </c>
      <c r="AC236" s="59">
        <v>30650</v>
      </c>
      <c r="AD236" s="59">
        <v>35000</v>
      </c>
      <c r="AE236" s="59">
        <v>39400</v>
      </c>
      <c r="AF236" s="59">
        <v>43750</v>
      </c>
      <c r="AG236" s="59">
        <v>47250</v>
      </c>
      <c r="AH236" s="59">
        <v>50750</v>
      </c>
      <c r="AI236" s="59">
        <v>54250</v>
      </c>
      <c r="AJ236" s="59">
        <v>57750</v>
      </c>
      <c r="AK236" s="95">
        <v>467</v>
      </c>
      <c r="AL236" s="95">
        <v>501</v>
      </c>
      <c r="AM236" s="95">
        <v>601</v>
      </c>
      <c r="AN236" s="95">
        <v>694</v>
      </c>
      <c r="AO236" s="95">
        <v>775</v>
      </c>
      <c r="AP236" s="95">
        <v>855</v>
      </c>
      <c r="AQ236" s="95">
        <v>559</v>
      </c>
      <c r="AR236" s="95">
        <v>562</v>
      </c>
      <c r="AS236" s="95">
        <v>687</v>
      </c>
      <c r="AT236" s="95">
        <v>869</v>
      </c>
      <c r="AU236" s="95">
        <v>950</v>
      </c>
      <c r="AV236" s="95">
        <v>1029</v>
      </c>
      <c r="AW236" s="168">
        <v>467</v>
      </c>
      <c r="AX236" s="168">
        <v>501</v>
      </c>
      <c r="AY236" s="168">
        <v>601</v>
      </c>
      <c r="AZ236" s="168">
        <v>694</v>
      </c>
      <c r="BA236" s="168">
        <v>775</v>
      </c>
      <c r="BB236" s="168">
        <v>855</v>
      </c>
      <c r="BC236" s="168">
        <v>588</v>
      </c>
      <c r="BD236" s="168">
        <v>631</v>
      </c>
      <c r="BE236" s="168">
        <v>759</v>
      </c>
      <c r="BF236" s="168">
        <v>869</v>
      </c>
      <c r="BG236" s="168">
        <v>950</v>
      </c>
      <c r="BH236" s="168">
        <v>1029</v>
      </c>
    </row>
    <row r="237" spans="1:60">
      <c r="A237" s="165" t="s">
        <v>87</v>
      </c>
      <c r="B237" s="163" t="s">
        <v>956</v>
      </c>
      <c r="C237" s="220" t="s">
        <v>87</v>
      </c>
      <c r="D237" s="220"/>
      <c r="E237" s="244">
        <v>13100</v>
      </c>
      <c r="F237" s="244">
        <v>14950</v>
      </c>
      <c r="G237" s="244">
        <v>16800</v>
      </c>
      <c r="H237" s="244">
        <v>18650</v>
      </c>
      <c r="I237" s="244">
        <v>20150</v>
      </c>
      <c r="J237" s="244">
        <v>21650</v>
      </c>
      <c r="K237" s="244">
        <v>23150</v>
      </c>
      <c r="L237" s="244">
        <v>24650</v>
      </c>
      <c r="M237" s="259">
        <v>21800</v>
      </c>
      <c r="N237" s="259">
        <v>24900</v>
      </c>
      <c r="O237" s="259">
        <v>28000</v>
      </c>
      <c r="P237" s="259">
        <v>31100</v>
      </c>
      <c r="Q237" s="259">
        <v>33600</v>
      </c>
      <c r="R237" s="259">
        <v>36100</v>
      </c>
      <c r="S237" s="259">
        <v>38600</v>
      </c>
      <c r="T237" s="259">
        <v>41100</v>
      </c>
      <c r="U237" s="281">
        <v>26160</v>
      </c>
      <c r="V237" s="281">
        <v>29880</v>
      </c>
      <c r="W237" s="281">
        <v>33600</v>
      </c>
      <c r="X237" s="281">
        <v>37320</v>
      </c>
      <c r="Y237" s="281">
        <v>40320</v>
      </c>
      <c r="Z237" s="281">
        <v>43320</v>
      </c>
      <c r="AA237" s="281">
        <v>46320</v>
      </c>
      <c r="AB237" s="281">
        <v>49320</v>
      </c>
      <c r="AC237" s="59">
        <v>34850</v>
      </c>
      <c r="AD237" s="59">
        <v>39800</v>
      </c>
      <c r="AE237" s="59">
        <v>44800</v>
      </c>
      <c r="AF237" s="59">
        <v>49750</v>
      </c>
      <c r="AG237" s="59">
        <v>53750</v>
      </c>
      <c r="AH237" s="59">
        <v>57750</v>
      </c>
      <c r="AI237" s="59">
        <v>61700</v>
      </c>
      <c r="AJ237" s="59">
        <v>65700</v>
      </c>
      <c r="AK237" s="95">
        <v>493</v>
      </c>
      <c r="AL237" s="95">
        <v>531</v>
      </c>
      <c r="AM237" s="95">
        <v>638</v>
      </c>
      <c r="AN237" s="95">
        <v>737</v>
      </c>
      <c r="AO237" s="95">
        <v>822</v>
      </c>
      <c r="AP237" s="95">
        <v>908</v>
      </c>
      <c r="AQ237" s="95">
        <v>493</v>
      </c>
      <c r="AR237" s="95">
        <v>568</v>
      </c>
      <c r="AS237" s="95">
        <v>727</v>
      </c>
      <c r="AT237" s="95">
        <v>905</v>
      </c>
      <c r="AU237" s="95">
        <v>1011</v>
      </c>
      <c r="AV237" s="95">
        <v>1097</v>
      </c>
      <c r="AW237" s="168">
        <v>496</v>
      </c>
      <c r="AX237" s="168">
        <v>531</v>
      </c>
      <c r="AY237" s="168">
        <v>638</v>
      </c>
      <c r="AZ237" s="168">
        <v>737</v>
      </c>
      <c r="BA237" s="168">
        <v>822</v>
      </c>
      <c r="BB237" s="168">
        <v>908</v>
      </c>
      <c r="BC237" s="168">
        <v>625</v>
      </c>
      <c r="BD237" s="168">
        <v>671</v>
      </c>
      <c r="BE237" s="168">
        <v>808</v>
      </c>
      <c r="BF237" s="168">
        <v>924</v>
      </c>
      <c r="BG237" s="168">
        <v>1011</v>
      </c>
      <c r="BH237" s="168">
        <v>1097</v>
      </c>
    </row>
    <row r="238" spans="1:60">
      <c r="A238" s="165" t="s">
        <v>271</v>
      </c>
      <c r="B238" s="163" t="s">
        <v>2039</v>
      </c>
      <c r="C238" s="219" t="s">
        <v>271</v>
      </c>
      <c r="D238" s="219"/>
      <c r="E238" s="244">
        <v>13200</v>
      </c>
      <c r="F238" s="244">
        <v>15100</v>
      </c>
      <c r="G238" s="244">
        <v>17000</v>
      </c>
      <c r="H238" s="244">
        <v>18850</v>
      </c>
      <c r="I238" s="244">
        <v>20400</v>
      </c>
      <c r="J238" s="244">
        <v>21900</v>
      </c>
      <c r="K238" s="244">
        <v>23400</v>
      </c>
      <c r="L238" s="244">
        <v>24900</v>
      </c>
      <c r="M238" s="259">
        <v>22050</v>
      </c>
      <c r="N238" s="259">
        <v>25200</v>
      </c>
      <c r="O238" s="259">
        <v>28350</v>
      </c>
      <c r="P238" s="259">
        <v>31450</v>
      </c>
      <c r="Q238" s="259">
        <v>34000</v>
      </c>
      <c r="R238" s="259">
        <v>36500</v>
      </c>
      <c r="S238" s="259">
        <v>39000</v>
      </c>
      <c r="T238" s="259">
        <v>41550</v>
      </c>
      <c r="U238" s="281">
        <v>26460</v>
      </c>
      <c r="V238" s="281">
        <v>30240</v>
      </c>
      <c r="W238" s="281">
        <v>34020</v>
      </c>
      <c r="X238" s="281">
        <v>37740</v>
      </c>
      <c r="Y238" s="281">
        <v>40800</v>
      </c>
      <c r="Z238" s="281">
        <v>43800</v>
      </c>
      <c r="AA238" s="281">
        <v>46800</v>
      </c>
      <c r="AB238" s="281">
        <v>49860</v>
      </c>
      <c r="AC238" s="59">
        <v>35200</v>
      </c>
      <c r="AD238" s="59">
        <v>40200</v>
      </c>
      <c r="AE238" s="59">
        <v>45250</v>
      </c>
      <c r="AF238" s="59">
        <v>50250</v>
      </c>
      <c r="AG238" s="59">
        <v>54300</v>
      </c>
      <c r="AH238" s="59">
        <v>58300</v>
      </c>
      <c r="AI238" s="59">
        <v>62350</v>
      </c>
      <c r="AJ238" s="59">
        <v>66350</v>
      </c>
      <c r="AK238" s="95">
        <v>470</v>
      </c>
      <c r="AL238" s="95">
        <v>503</v>
      </c>
      <c r="AM238" s="95">
        <v>605</v>
      </c>
      <c r="AN238" s="95">
        <v>698</v>
      </c>
      <c r="AO238" s="95">
        <v>778</v>
      </c>
      <c r="AP238" s="95">
        <v>859</v>
      </c>
      <c r="AQ238" s="95">
        <v>584</v>
      </c>
      <c r="AR238" s="95">
        <v>624</v>
      </c>
      <c r="AS238" s="95">
        <v>755</v>
      </c>
      <c r="AT238" s="95">
        <v>874</v>
      </c>
      <c r="AU238" s="95">
        <v>955</v>
      </c>
      <c r="AV238" s="95">
        <v>1036</v>
      </c>
      <c r="AW238" s="168">
        <v>432</v>
      </c>
      <c r="AX238" s="168">
        <v>463</v>
      </c>
      <c r="AY238" s="168">
        <v>555</v>
      </c>
      <c r="AZ238" s="168">
        <v>641</v>
      </c>
      <c r="BA238" s="168">
        <v>715</v>
      </c>
      <c r="BB238" s="168">
        <v>789</v>
      </c>
      <c r="BC238" s="168">
        <v>541</v>
      </c>
      <c r="BD238" s="168">
        <v>581</v>
      </c>
      <c r="BE238" s="168">
        <v>699</v>
      </c>
      <c r="BF238" s="168">
        <v>800</v>
      </c>
      <c r="BG238" s="168">
        <v>873</v>
      </c>
      <c r="BH238" s="168">
        <v>944</v>
      </c>
    </row>
    <row r="239" spans="1:60">
      <c r="A239" s="165" t="s">
        <v>59</v>
      </c>
      <c r="B239" s="163" t="s">
        <v>961</v>
      </c>
      <c r="C239" s="220" t="s">
        <v>59</v>
      </c>
      <c r="D239" s="220"/>
      <c r="E239" s="244">
        <v>15050</v>
      </c>
      <c r="F239" s="244">
        <v>17200</v>
      </c>
      <c r="G239" s="244">
        <v>19350</v>
      </c>
      <c r="H239" s="244">
        <v>21450</v>
      </c>
      <c r="I239" s="244">
        <v>23200</v>
      </c>
      <c r="J239" s="244">
        <v>24900</v>
      </c>
      <c r="K239" s="244">
        <v>26600</v>
      </c>
      <c r="L239" s="244">
        <v>28350</v>
      </c>
      <c r="M239" s="259">
        <v>25050</v>
      </c>
      <c r="N239" s="259">
        <v>28600</v>
      </c>
      <c r="O239" s="259">
        <v>32200</v>
      </c>
      <c r="P239" s="259">
        <v>35750</v>
      </c>
      <c r="Q239" s="259">
        <v>38650</v>
      </c>
      <c r="R239" s="259">
        <v>41500</v>
      </c>
      <c r="S239" s="259">
        <v>44350</v>
      </c>
      <c r="T239" s="259">
        <v>47200</v>
      </c>
      <c r="U239" s="281">
        <v>30060</v>
      </c>
      <c r="V239" s="281">
        <v>34320</v>
      </c>
      <c r="W239" s="281">
        <v>38640</v>
      </c>
      <c r="X239" s="281">
        <v>42900</v>
      </c>
      <c r="Y239" s="281">
        <v>46380</v>
      </c>
      <c r="Z239" s="281">
        <v>49800</v>
      </c>
      <c r="AA239" s="281">
        <v>53220</v>
      </c>
      <c r="AB239" s="281">
        <v>56640</v>
      </c>
      <c r="AC239" s="59">
        <v>40050</v>
      </c>
      <c r="AD239" s="59">
        <v>45800</v>
      </c>
      <c r="AE239" s="59">
        <v>51500</v>
      </c>
      <c r="AF239" s="59">
        <v>57200</v>
      </c>
      <c r="AG239" s="59">
        <v>61800</v>
      </c>
      <c r="AH239" s="59">
        <v>66400</v>
      </c>
      <c r="AI239" s="59">
        <v>70950</v>
      </c>
      <c r="AJ239" s="59">
        <v>75550</v>
      </c>
      <c r="AK239" s="95">
        <v>586</v>
      </c>
      <c r="AL239" s="95">
        <v>628</v>
      </c>
      <c r="AM239" s="95">
        <v>753</v>
      </c>
      <c r="AN239" s="95">
        <v>870</v>
      </c>
      <c r="AO239" s="95">
        <v>971</v>
      </c>
      <c r="AP239" s="95">
        <v>1071</v>
      </c>
      <c r="AQ239" s="95">
        <v>694</v>
      </c>
      <c r="AR239" s="95">
        <v>772</v>
      </c>
      <c r="AS239" s="95">
        <v>937</v>
      </c>
      <c r="AT239" s="95">
        <v>1097</v>
      </c>
      <c r="AU239" s="95">
        <v>1205</v>
      </c>
      <c r="AV239" s="95">
        <v>1311</v>
      </c>
      <c r="AW239" s="168">
        <v>586</v>
      </c>
      <c r="AX239" s="168">
        <v>628</v>
      </c>
      <c r="AY239" s="168">
        <v>753</v>
      </c>
      <c r="AZ239" s="168">
        <v>870</v>
      </c>
      <c r="BA239" s="168">
        <v>971</v>
      </c>
      <c r="BB239" s="168">
        <v>1071</v>
      </c>
      <c r="BC239" s="168">
        <v>741</v>
      </c>
      <c r="BD239" s="168">
        <v>796</v>
      </c>
      <c r="BE239" s="168">
        <v>957</v>
      </c>
      <c r="BF239" s="168">
        <v>1097</v>
      </c>
      <c r="BG239" s="168">
        <v>1205</v>
      </c>
      <c r="BH239" s="168">
        <v>1311</v>
      </c>
    </row>
    <row r="240" spans="1:60">
      <c r="A240" s="165" t="s">
        <v>272</v>
      </c>
      <c r="B240" s="163" t="s">
        <v>2041</v>
      </c>
      <c r="C240" s="219" t="s">
        <v>272</v>
      </c>
      <c r="D240" s="219"/>
      <c r="E240" s="244">
        <v>12250</v>
      </c>
      <c r="F240" s="244">
        <v>14000</v>
      </c>
      <c r="G240" s="244">
        <v>15750</v>
      </c>
      <c r="H240" s="244">
        <v>17450</v>
      </c>
      <c r="I240" s="244">
        <v>18850</v>
      </c>
      <c r="J240" s="244">
        <v>20250</v>
      </c>
      <c r="K240" s="244">
        <v>21650</v>
      </c>
      <c r="L240" s="244">
        <v>23050</v>
      </c>
      <c r="M240" s="259">
        <v>20350</v>
      </c>
      <c r="N240" s="259">
        <v>23250</v>
      </c>
      <c r="O240" s="259">
        <v>26150</v>
      </c>
      <c r="P240" s="259">
        <v>29050</v>
      </c>
      <c r="Q240" s="259">
        <v>31400</v>
      </c>
      <c r="R240" s="259">
        <v>33700</v>
      </c>
      <c r="S240" s="259">
        <v>36050</v>
      </c>
      <c r="T240" s="259">
        <v>38350</v>
      </c>
      <c r="U240" s="281">
        <v>24420</v>
      </c>
      <c r="V240" s="281">
        <v>27900</v>
      </c>
      <c r="W240" s="281">
        <v>31380</v>
      </c>
      <c r="X240" s="281">
        <v>34860</v>
      </c>
      <c r="Y240" s="281">
        <v>37680</v>
      </c>
      <c r="Z240" s="281">
        <v>40440</v>
      </c>
      <c r="AA240" s="281">
        <v>43260</v>
      </c>
      <c r="AB240" s="281">
        <v>46020</v>
      </c>
      <c r="AC240" s="59">
        <v>32550</v>
      </c>
      <c r="AD240" s="59">
        <v>37200</v>
      </c>
      <c r="AE240" s="59">
        <v>41850</v>
      </c>
      <c r="AF240" s="59">
        <v>46450</v>
      </c>
      <c r="AG240" s="59">
        <v>50200</v>
      </c>
      <c r="AH240" s="59">
        <v>53900</v>
      </c>
      <c r="AI240" s="59">
        <v>57600</v>
      </c>
      <c r="AJ240" s="59">
        <v>61350</v>
      </c>
      <c r="AK240" s="95">
        <v>437</v>
      </c>
      <c r="AL240" s="95">
        <v>468</v>
      </c>
      <c r="AM240" s="95">
        <v>562</v>
      </c>
      <c r="AN240" s="95">
        <v>648</v>
      </c>
      <c r="AO240" s="95">
        <v>723</v>
      </c>
      <c r="AP240" s="95">
        <v>798</v>
      </c>
      <c r="AQ240" s="95">
        <v>494</v>
      </c>
      <c r="AR240" s="95">
        <v>500</v>
      </c>
      <c r="AS240" s="95">
        <v>595</v>
      </c>
      <c r="AT240" s="95">
        <v>741</v>
      </c>
      <c r="AU240" s="95">
        <v>864</v>
      </c>
      <c r="AV240" s="95">
        <v>957</v>
      </c>
      <c r="AW240" s="168">
        <v>437</v>
      </c>
      <c r="AX240" s="168">
        <v>468</v>
      </c>
      <c r="AY240" s="168">
        <v>562</v>
      </c>
      <c r="AZ240" s="168">
        <v>648</v>
      </c>
      <c r="BA240" s="168">
        <v>723</v>
      </c>
      <c r="BB240" s="168">
        <v>798</v>
      </c>
      <c r="BC240" s="168">
        <v>549</v>
      </c>
      <c r="BD240" s="168">
        <v>589</v>
      </c>
      <c r="BE240" s="168">
        <v>709</v>
      </c>
      <c r="BF240" s="168">
        <v>810</v>
      </c>
      <c r="BG240" s="168">
        <v>884</v>
      </c>
      <c r="BH240" s="168">
        <v>957</v>
      </c>
    </row>
    <row r="241" spans="1:60">
      <c r="A241" s="165" t="s">
        <v>273</v>
      </c>
      <c r="B241" s="163" t="s">
        <v>2043</v>
      </c>
      <c r="C241" s="219" t="s">
        <v>273</v>
      </c>
      <c r="D241" s="219"/>
      <c r="E241" s="244">
        <v>12850</v>
      </c>
      <c r="F241" s="244">
        <v>14650</v>
      </c>
      <c r="G241" s="244">
        <v>16500</v>
      </c>
      <c r="H241" s="244">
        <v>18300</v>
      </c>
      <c r="I241" s="244">
        <v>19800</v>
      </c>
      <c r="J241" s="244">
        <v>21250</v>
      </c>
      <c r="K241" s="244">
        <v>22700</v>
      </c>
      <c r="L241" s="244">
        <v>24200</v>
      </c>
      <c r="M241" s="259">
        <v>21350</v>
      </c>
      <c r="N241" s="259">
        <v>24400</v>
      </c>
      <c r="O241" s="259">
        <v>27450</v>
      </c>
      <c r="P241" s="259">
        <v>30500</v>
      </c>
      <c r="Q241" s="259">
        <v>32950</v>
      </c>
      <c r="R241" s="259">
        <v>35400</v>
      </c>
      <c r="S241" s="259">
        <v>37850</v>
      </c>
      <c r="T241" s="259">
        <v>40300</v>
      </c>
      <c r="U241" s="281">
        <v>25620</v>
      </c>
      <c r="V241" s="281">
        <v>29280</v>
      </c>
      <c r="W241" s="281">
        <v>32940</v>
      </c>
      <c r="X241" s="281">
        <v>36600</v>
      </c>
      <c r="Y241" s="281">
        <v>39540</v>
      </c>
      <c r="Z241" s="281">
        <v>42480</v>
      </c>
      <c r="AA241" s="281">
        <v>45420</v>
      </c>
      <c r="AB241" s="281">
        <v>48360</v>
      </c>
      <c r="AC241" s="59">
        <v>34200</v>
      </c>
      <c r="AD241" s="59">
        <v>39050</v>
      </c>
      <c r="AE241" s="59">
        <v>43950</v>
      </c>
      <c r="AF241" s="59">
        <v>48800</v>
      </c>
      <c r="AG241" s="59">
        <v>52750</v>
      </c>
      <c r="AH241" s="59">
        <v>56650</v>
      </c>
      <c r="AI241" s="59">
        <v>60550</v>
      </c>
      <c r="AJ241" s="59">
        <v>64450</v>
      </c>
      <c r="AK241" s="95">
        <v>531</v>
      </c>
      <c r="AL241" s="95">
        <v>568</v>
      </c>
      <c r="AM241" s="95">
        <v>682</v>
      </c>
      <c r="AN241" s="95">
        <v>788</v>
      </c>
      <c r="AO241" s="95">
        <v>878</v>
      </c>
      <c r="AP241" s="95">
        <v>970</v>
      </c>
      <c r="AQ241" s="95">
        <v>611</v>
      </c>
      <c r="AR241" s="95">
        <v>694</v>
      </c>
      <c r="AS241" s="95">
        <v>769</v>
      </c>
      <c r="AT241" s="95">
        <v>991</v>
      </c>
      <c r="AU241" s="95">
        <v>1086</v>
      </c>
      <c r="AV241" s="95">
        <v>1180</v>
      </c>
      <c r="AW241" s="168">
        <v>531</v>
      </c>
      <c r="AX241" s="168">
        <v>568</v>
      </c>
      <c r="AY241" s="168">
        <v>682</v>
      </c>
      <c r="AZ241" s="168">
        <v>788</v>
      </c>
      <c r="BA241" s="168">
        <v>878</v>
      </c>
      <c r="BB241" s="168">
        <v>970</v>
      </c>
      <c r="BC241" s="168">
        <v>670</v>
      </c>
      <c r="BD241" s="168">
        <v>719</v>
      </c>
      <c r="BE241" s="168">
        <v>866</v>
      </c>
      <c r="BF241" s="168">
        <v>991</v>
      </c>
      <c r="BG241" s="168">
        <v>1086</v>
      </c>
      <c r="BH241" s="168">
        <v>1180</v>
      </c>
    </row>
    <row r="242" spans="1:60">
      <c r="A242" s="165" t="s">
        <v>63</v>
      </c>
      <c r="B242" s="163" t="s">
        <v>970</v>
      </c>
      <c r="C242" s="220" t="s">
        <v>63</v>
      </c>
      <c r="D242" s="220"/>
      <c r="E242" s="244">
        <v>11400</v>
      </c>
      <c r="F242" s="244">
        <v>13000</v>
      </c>
      <c r="G242" s="244">
        <v>14650</v>
      </c>
      <c r="H242" s="244">
        <v>16250</v>
      </c>
      <c r="I242" s="244">
        <v>17550</v>
      </c>
      <c r="J242" s="244">
        <v>18850</v>
      </c>
      <c r="K242" s="244">
        <v>20150</v>
      </c>
      <c r="L242" s="244">
        <v>21450</v>
      </c>
      <c r="M242" s="259">
        <v>19000</v>
      </c>
      <c r="N242" s="259">
        <v>21700</v>
      </c>
      <c r="O242" s="259">
        <v>24400</v>
      </c>
      <c r="P242" s="259">
        <v>27100</v>
      </c>
      <c r="Q242" s="259">
        <v>29300</v>
      </c>
      <c r="R242" s="259">
        <v>31450</v>
      </c>
      <c r="S242" s="259">
        <v>33650</v>
      </c>
      <c r="T242" s="259">
        <v>35800</v>
      </c>
      <c r="U242" s="281">
        <v>22800</v>
      </c>
      <c r="V242" s="281">
        <v>26040</v>
      </c>
      <c r="W242" s="281">
        <v>29280</v>
      </c>
      <c r="X242" s="281">
        <v>32520</v>
      </c>
      <c r="Y242" s="281">
        <v>35160</v>
      </c>
      <c r="Z242" s="281">
        <v>37740</v>
      </c>
      <c r="AA242" s="281">
        <v>40380</v>
      </c>
      <c r="AB242" s="281">
        <v>42960</v>
      </c>
      <c r="AC242" s="59">
        <v>30350</v>
      </c>
      <c r="AD242" s="59">
        <v>34700</v>
      </c>
      <c r="AE242" s="59">
        <v>39050</v>
      </c>
      <c r="AF242" s="59">
        <v>43350</v>
      </c>
      <c r="AG242" s="59">
        <v>46850</v>
      </c>
      <c r="AH242" s="59">
        <v>50300</v>
      </c>
      <c r="AI242" s="59">
        <v>53800</v>
      </c>
      <c r="AJ242" s="59">
        <v>57250</v>
      </c>
      <c r="AK242" s="95">
        <v>432</v>
      </c>
      <c r="AL242" s="95">
        <v>463</v>
      </c>
      <c r="AM242" s="95">
        <v>555</v>
      </c>
      <c r="AN242" s="95">
        <v>641</v>
      </c>
      <c r="AO242" s="95">
        <v>715</v>
      </c>
      <c r="AP242" s="95">
        <v>789</v>
      </c>
      <c r="AQ242" s="95">
        <v>531</v>
      </c>
      <c r="AR242" s="95">
        <v>581</v>
      </c>
      <c r="AS242" s="95">
        <v>696</v>
      </c>
      <c r="AT242" s="95">
        <v>800</v>
      </c>
      <c r="AU242" s="95">
        <v>873</v>
      </c>
      <c r="AV242" s="95">
        <v>944</v>
      </c>
      <c r="AW242" s="168">
        <v>432</v>
      </c>
      <c r="AX242" s="168">
        <v>463</v>
      </c>
      <c r="AY242" s="168">
        <v>555</v>
      </c>
      <c r="AZ242" s="168">
        <v>641</v>
      </c>
      <c r="BA242" s="168">
        <v>715</v>
      </c>
      <c r="BB242" s="168">
        <v>789</v>
      </c>
      <c r="BC242" s="168">
        <v>541</v>
      </c>
      <c r="BD242" s="168">
        <v>581</v>
      </c>
      <c r="BE242" s="168">
        <v>699</v>
      </c>
      <c r="BF242" s="168">
        <v>800</v>
      </c>
      <c r="BG242" s="168">
        <v>873</v>
      </c>
      <c r="BH242" s="168">
        <v>944</v>
      </c>
    </row>
    <row r="243" spans="1:60">
      <c r="A243" s="165" t="s">
        <v>274</v>
      </c>
      <c r="B243" s="163" t="s">
        <v>2045</v>
      </c>
      <c r="C243" s="219" t="s">
        <v>274</v>
      </c>
      <c r="D243" s="219"/>
      <c r="E243" s="244">
        <v>11400</v>
      </c>
      <c r="F243" s="244">
        <v>13000</v>
      </c>
      <c r="G243" s="244">
        <v>14650</v>
      </c>
      <c r="H243" s="244">
        <v>16250</v>
      </c>
      <c r="I243" s="244">
        <v>17550</v>
      </c>
      <c r="J243" s="244">
        <v>18850</v>
      </c>
      <c r="K243" s="244">
        <v>20150</v>
      </c>
      <c r="L243" s="244">
        <v>21450</v>
      </c>
      <c r="M243" s="259">
        <v>19000</v>
      </c>
      <c r="N243" s="259">
        <v>21700</v>
      </c>
      <c r="O243" s="259">
        <v>24400</v>
      </c>
      <c r="P243" s="259">
        <v>27100</v>
      </c>
      <c r="Q243" s="259">
        <v>29300</v>
      </c>
      <c r="R243" s="259">
        <v>31450</v>
      </c>
      <c r="S243" s="259">
        <v>33650</v>
      </c>
      <c r="T243" s="259">
        <v>35800</v>
      </c>
      <c r="U243" s="281">
        <v>22800</v>
      </c>
      <c r="V243" s="281">
        <v>26040</v>
      </c>
      <c r="W243" s="281">
        <v>29280</v>
      </c>
      <c r="X243" s="281">
        <v>32520</v>
      </c>
      <c r="Y243" s="281">
        <v>35160</v>
      </c>
      <c r="Z243" s="281">
        <v>37740</v>
      </c>
      <c r="AA243" s="281">
        <v>40380</v>
      </c>
      <c r="AB243" s="281">
        <v>42960</v>
      </c>
      <c r="AC243" s="59">
        <v>30350</v>
      </c>
      <c r="AD243" s="59">
        <v>34700</v>
      </c>
      <c r="AE243" s="59">
        <v>39050</v>
      </c>
      <c r="AF243" s="59">
        <v>43350</v>
      </c>
      <c r="AG243" s="59">
        <v>46850</v>
      </c>
      <c r="AH243" s="59">
        <v>50300</v>
      </c>
      <c r="AI243" s="59">
        <v>53800</v>
      </c>
      <c r="AJ243" s="59">
        <v>57250</v>
      </c>
      <c r="AK243" s="95">
        <v>472</v>
      </c>
      <c r="AL243" s="95">
        <v>506</v>
      </c>
      <c r="AM243" s="95">
        <v>607</v>
      </c>
      <c r="AN243" s="95">
        <v>701</v>
      </c>
      <c r="AO243" s="95">
        <v>782</v>
      </c>
      <c r="AP243" s="95">
        <v>863</v>
      </c>
      <c r="AQ243" s="95">
        <v>530</v>
      </c>
      <c r="AR243" s="95">
        <v>596</v>
      </c>
      <c r="AS243" s="95">
        <v>661</v>
      </c>
      <c r="AT243" s="95">
        <v>875</v>
      </c>
      <c r="AU243" s="95">
        <v>901</v>
      </c>
      <c r="AV243" s="95">
        <v>1036</v>
      </c>
      <c r="AW243" s="168">
        <v>472</v>
      </c>
      <c r="AX243" s="168">
        <v>506</v>
      </c>
      <c r="AY243" s="168">
        <v>607</v>
      </c>
      <c r="AZ243" s="168">
        <v>701</v>
      </c>
      <c r="BA243" s="168">
        <v>782</v>
      </c>
      <c r="BB243" s="168">
        <v>863</v>
      </c>
      <c r="BC243" s="168">
        <v>594</v>
      </c>
      <c r="BD243" s="168">
        <v>638</v>
      </c>
      <c r="BE243" s="168">
        <v>767</v>
      </c>
      <c r="BF243" s="168">
        <v>878</v>
      </c>
      <c r="BG243" s="168">
        <v>960</v>
      </c>
      <c r="BH243" s="168">
        <v>1041</v>
      </c>
    </row>
    <row r="244" spans="1:60">
      <c r="A244" s="165" t="s">
        <v>275</v>
      </c>
      <c r="B244" s="163" t="s">
        <v>2047</v>
      </c>
      <c r="C244" s="219" t="s">
        <v>275</v>
      </c>
      <c r="D244" s="219"/>
      <c r="E244" s="244">
        <v>13600</v>
      </c>
      <c r="F244" s="244">
        <v>15550</v>
      </c>
      <c r="G244" s="244">
        <v>17500</v>
      </c>
      <c r="H244" s="244">
        <v>19400</v>
      </c>
      <c r="I244" s="244">
        <v>21000</v>
      </c>
      <c r="J244" s="244">
        <v>22550</v>
      </c>
      <c r="K244" s="244">
        <v>24100</v>
      </c>
      <c r="L244" s="244">
        <v>25650</v>
      </c>
      <c r="M244" s="259">
        <v>22650</v>
      </c>
      <c r="N244" s="259">
        <v>25850</v>
      </c>
      <c r="O244" s="259">
        <v>29100</v>
      </c>
      <c r="P244" s="259">
        <v>32300</v>
      </c>
      <c r="Q244" s="259">
        <v>34900</v>
      </c>
      <c r="R244" s="259">
        <v>37500</v>
      </c>
      <c r="S244" s="259">
        <v>40100</v>
      </c>
      <c r="T244" s="259">
        <v>42650</v>
      </c>
      <c r="U244" s="281">
        <v>27180</v>
      </c>
      <c r="V244" s="281">
        <v>31020</v>
      </c>
      <c r="W244" s="281">
        <v>34920</v>
      </c>
      <c r="X244" s="281">
        <v>38760</v>
      </c>
      <c r="Y244" s="281">
        <v>41880</v>
      </c>
      <c r="Z244" s="281">
        <v>45000</v>
      </c>
      <c r="AA244" s="281">
        <v>48120</v>
      </c>
      <c r="AB244" s="281">
        <v>51180</v>
      </c>
      <c r="AC244" s="59">
        <v>36200</v>
      </c>
      <c r="AD244" s="59">
        <v>41400</v>
      </c>
      <c r="AE244" s="59">
        <v>46550</v>
      </c>
      <c r="AF244" s="59">
        <v>51700</v>
      </c>
      <c r="AG244" s="59">
        <v>55850</v>
      </c>
      <c r="AH244" s="59">
        <v>60000</v>
      </c>
      <c r="AI244" s="59">
        <v>64150</v>
      </c>
      <c r="AJ244" s="59">
        <v>68250</v>
      </c>
      <c r="AK244" s="95">
        <v>455</v>
      </c>
      <c r="AL244" s="95">
        <v>487</v>
      </c>
      <c r="AM244" s="95">
        <v>585</v>
      </c>
      <c r="AN244" s="95">
        <v>676</v>
      </c>
      <c r="AO244" s="95">
        <v>755</v>
      </c>
      <c r="AP244" s="95">
        <v>832</v>
      </c>
      <c r="AQ244" s="95">
        <v>484</v>
      </c>
      <c r="AR244" s="95">
        <v>487</v>
      </c>
      <c r="AS244" s="95">
        <v>595</v>
      </c>
      <c r="AT244" s="95">
        <v>793</v>
      </c>
      <c r="AU244" s="95">
        <v>818</v>
      </c>
      <c r="AV244" s="95">
        <v>941</v>
      </c>
      <c r="AW244" s="168">
        <v>455</v>
      </c>
      <c r="AX244" s="168">
        <v>487</v>
      </c>
      <c r="AY244" s="168">
        <v>585</v>
      </c>
      <c r="AZ244" s="168">
        <v>676</v>
      </c>
      <c r="BA244" s="168">
        <v>755</v>
      </c>
      <c r="BB244" s="168">
        <v>832</v>
      </c>
      <c r="BC244" s="168">
        <v>573</v>
      </c>
      <c r="BD244" s="168">
        <v>614</v>
      </c>
      <c r="BE244" s="168">
        <v>739</v>
      </c>
      <c r="BF244" s="168">
        <v>845</v>
      </c>
      <c r="BG244" s="168">
        <v>924</v>
      </c>
      <c r="BH244" s="168">
        <v>1001</v>
      </c>
    </row>
    <row r="245" spans="1:60">
      <c r="A245" s="165" t="s">
        <v>94</v>
      </c>
      <c r="B245" s="163" t="s">
        <v>978</v>
      </c>
      <c r="C245" s="220" t="s">
        <v>94</v>
      </c>
      <c r="D245" s="220"/>
      <c r="E245" s="244">
        <v>12350</v>
      </c>
      <c r="F245" s="244">
        <v>14100</v>
      </c>
      <c r="G245" s="244">
        <v>15850</v>
      </c>
      <c r="H245" s="244">
        <v>17600</v>
      </c>
      <c r="I245" s="244">
        <v>19050</v>
      </c>
      <c r="J245" s="244">
        <v>20450</v>
      </c>
      <c r="K245" s="244">
        <v>21850</v>
      </c>
      <c r="L245" s="244">
        <v>23250</v>
      </c>
      <c r="M245" s="259">
        <v>20550</v>
      </c>
      <c r="N245" s="259">
        <v>23500</v>
      </c>
      <c r="O245" s="259">
        <v>26450</v>
      </c>
      <c r="P245" s="259">
        <v>29350</v>
      </c>
      <c r="Q245" s="259">
        <v>31700</v>
      </c>
      <c r="R245" s="259">
        <v>34050</v>
      </c>
      <c r="S245" s="259">
        <v>36400</v>
      </c>
      <c r="T245" s="259">
        <v>38750</v>
      </c>
      <c r="U245" s="281">
        <v>24660</v>
      </c>
      <c r="V245" s="281">
        <v>28200</v>
      </c>
      <c r="W245" s="281">
        <v>31740</v>
      </c>
      <c r="X245" s="281">
        <v>35220</v>
      </c>
      <c r="Y245" s="281">
        <v>38040</v>
      </c>
      <c r="Z245" s="281">
        <v>40860</v>
      </c>
      <c r="AA245" s="281">
        <v>43680</v>
      </c>
      <c r="AB245" s="281">
        <v>46500</v>
      </c>
      <c r="AC245" s="59">
        <v>32900</v>
      </c>
      <c r="AD245" s="59">
        <v>37600</v>
      </c>
      <c r="AE245" s="59">
        <v>42300</v>
      </c>
      <c r="AF245" s="59">
        <v>46950</v>
      </c>
      <c r="AG245" s="59">
        <v>50750</v>
      </c>
      <c r="AH245" s="59">
        <v>54500</v>
      </c>
      <c r="AI245" s="59">
        <v>58250</v>
      </c>
      <c r="AJ245" s="59">
        <v>62000</v>
      </c>
      <c r="AK245" s="95">
        <v>488</v>
      </c>
      <c r="AL245" s="95">
        <v>523</v>
      </c>
      <c r="AM245" s="95">
        <v>628</v>
      </c>
      <c r="AN245" s="95">
        <v>725</v>
      </c>
      <c r="AO245" s="95">
        <v>810</v>
      </c>
      <c r="AP245" s="95">
        <v>893</v>
      </c>
      <c r="AQ245" s="95">
        <v>566</v>
      </c>
      <c r="AR245" s="95">
        <v>596</v>
      </c>
      <c r="AS245" s="95">
        <v>709</v>
      </c>
      <c r="AT245" s="95">
        <v>909</v>
      </c>
      <c r="AU245" s="95">
        <v>994</v>
      </c>
      <c r="AV245" s="95">
        <v>1078</v>
      </c>
      <c r="AW245" s="168">
        <v>488</v>
      </c>
      <c r="AX245" s="168">
        <v>523</v>
      </c>
      <c r="AY245" s="168">
        <v>628</v>
      </c>
      <c r="AZ245" s="168">
        <v>725</v>
      </c>
      <c r="BA245" s="168">
        <v>810</v>
      </c>
      <c r="BB245" s="168">
        <v>893</v>
      </c>
      <c r="BC245" s="168">
        <v>615</v>
      </c>
      <c r="BD245" s="168">
        <v>660</v>
      </c>
      <c r="BE245" s="168">
        <v>794</v>
      </c>
      <c r="BF245" s="168">
        <v>909</v>
      </c>
      <c r="BG245" s="168">
        <v>994</v>
      </c>
      <c r="BH245" s="168">
        <v>1078</v>
      </c>
    </row>
    <row r="246" spans="1:60">
      <c r="A246" s="165" t="s">
        <v>276</v>
      </c>
      <c r="B246" s="163" t="s">
        <v>2049</v>
      </c>
      <c r="C246" s="219" t="s">
        <v>276</v>
      </c>
      <c r="D246" s="219"/>
      <c r="E246" s="244">
        <v>11400</v>
      </c>
      <c r="F246" s="244">
        <v>13000</v>
      </c>
      <c r="G246" s="244">
        <v>14650</v>
      </c>
      <c r="H246" s="244">
        <v>16250</v>
      </c>
      <c r="I246" s="244">
        <v>17550</v>
      </c>
      <c r="J246" s="244">
        <v>18850</v>
      </c>
      <c r="K246" s="244">
        <v>20150</v>
      </c>
      <c r="L246" s="244">
        <v>21450</v>
      </c>
      <c r="M246" s="259">
        <v>19000</v>
      </c>
      <c r="N246" s="259">
        <v>21700</v>
      </c>
      <c r="O246" s="259">
        <v>24400</v>
      </c>
      <c r="P246" s="259">
        <v>27100</v>
      </c>
      <c r="Q246" s="259">
        <v>29300</v>
      </c>
      <c r="R246" s="259">
        <v>31450</v>
      </c>
      <c r="S246" s="259">
        <v>33650</v>
      </c>
      <c r="T246" s="259">
        <v>35800</v>
      </c>
      <c r="U246" s="281">
        <v>22800</v>
      </c>
      <c r="V246" s="281">
        <v>26040</v>
      </c>
      <c r="W246" s="281">
        <v>29280</v>
      </c>
      <c r="X246" s="281">
        <v>32520</v>
      </c>
      <c r="Y246" s="281">
        <v>35160</v>
      </c>
      <c r="Z246" s="281">
        <v>37740</v>
      </c>
      <c r="AA246" s="281">
        <v>40380</v>
      </c>
      <c r="AB246" s="281">
        <v>42960</v>
      </c>
      <c r="AC246" s="59">
        <v>30350</v>
      </c>
      <c r="AD246" s="59">
        <v>34700</v>
      </c>
      <c r="AE246" s="59">
        <v>39050</v>
      </c>
      <c r="AF246" s="59">
        <v>43350</v>
      </c>
      <c r="AG246" s="59">
        <v>46850</v>
      </c>
      <c r="AH246" s="59">
        <v>50300</v>
      </c>
      <c r="AI246" s="59">
        <v>53800</v>
      </c>
      <c r="AJ246" s="59">
        <v>57250</v>
      </c>
      <c r="AK246" s="95">
        <v>432</v>
      </c>
      <c r="AL246" s="95">
        <v>463</v>
      </c>
      <c r="AM246" s="95">
        <v>556</v>
      </c>
      <c r="AN246" s="95">
        <v>642</v>
      </c>
      <c r="AO246" s="95">
        <v>717</v>
      </c>
      <c r="AP246" s="95">
        <v>791</v>
      </c>
      <c r="AQ246" s="95">
        <v>448</v>
      </c>
      <c r="AR246" s="95">
        <v>534</v>
      </c>
      <c r="AS246" s="95">
        <v>690</v>
      </c>
      <c r="AT246" s="95">
        <v>800</v>
      </c>
      <c r="AU246" s="95">
        <v>873</v>
      </c>
      <c r="AV246" s="95">
        <v>946</v>
      </c>
      <c r="AW246" s="168">
        <v>432</v>
      </c>
      <c r="AX246" s="168">
        <v>463</v>
      </c>
      <c r="AY246" s="168">
        <v>555</v>
      </c>
      <c r="AZ246" s="168">
        <v>641</v>
      </c>
      <c r="BA246" s="168">
        <v>715</v>
      </c>
      <c r="BB246" s="168">
        <v>789</v>
      </c>
      <c r="BC246" s="168">
        <v>541</v>
      </c>
      <c r="BD246" s="168">
        <v>581</v>
      </c>
      <c r="BE246" s="168">
        <v>699</v>
      </c>
      <c r="BF246" s="168">
        <v>800</v>
      </c>
      <c r="BG246" s="168">
        <v>873</v>
      </c>
      <c r="BH246" s="168">
        <v>944</v>
      </c>
    </row>
    <row r="247" spans="1:60">
      <c r="A247" s="165" t="s">
        <v>277</v>
      </c>
      <c r="B247" s="163" t="s">
        <v>2051</v>
      </c>
      <c r="C247" s="219" t="s">
        <v>277</v>
      </c>
      <c r="D247" s="219"/>
      <c r="E247" s="244">
        <v>11400</v>
      </c>
      <c r="F247" s="244">
        <v>13000</v>
      </c>
      <c r="G247" s="244">
        <v>14650</v>
      </c>
      <c r="H247" s="244">
        <v>16250</v>
      </c>
      <c r="I247" s="244">
        <v>17550</v>
      </c>
      <c r="J247" s="244">
        <v>18850</v>
      </c>
      <c r="K247" s="244">
        <v>20150</v>
      </c>
      <c r="L247" s="244">
        <v>21450</v>
      </c>
      <c r="M247" s="259">
        <v>19000</v>
      </c>
      <c r="N247" s="259">
        <v>21700</v>
      </c>
      <c r="O247" s="259">
        <v>24400</v>
      </c>
      <c r="P247" s="259">
        <v>27100</v>
      </c>
      <c r="Q247" s="259">
        <v>29300</v>
      </c>
      <c r="R247" s="259">
        <v>31450</v>
      </c>
      <c r="S247" s="259">
        <v>33650</v>
      </c>
      <c r="T247" s="259">
        <v>35800</v>
      </c>
      <c r="U247" s="281">
        <v>22800</v>
      </c>
      <c r="V247" s="281">
        <v>26040</v>
      </c>
      <c r="W247" s="281">
        <v>29280</v>
      </c>
      <c r="X247" s="281">
        <v>32520</v>
      </c>
      <c r="Y247" s="281">
        <v>35160</v>
      </c>
      <c r="Z247" s="281">
        <v>37740</v>
      </c>
      <c r="AA247" s="281">
        <v>40380</v>
      </c>
      <c r="AB247" s="281">
        <v>42960</v>
      </c>
      <c r="AC247" s="59">
        <v>30350</v>
      </c>
      <c r="AD247" s="59">
        <v>34700</v>
      </c>
      <c r="AE247" s="59">
        <v>39050</v>
      </c>
      <c r="AF247" s="59">
        <v>43350</v>
      </c>
      <c r="AG247" s="59">
        <v>46850</v>
      </c>
      <c r="AH247" s="59">
        <v>50300</v>
      </c>
      <c r="AI247" s="59">
        <v>53800</v>
      </c>
      <c r="AJ247" s="59">
        <v>57250</v>
      </c>
      <c r="AK247" s="95">
        <v>432</v>
      </c>
      <c r="AL247" s="95">
        <v>463</v>
      </c>
      <c r="AM247" s="95">
        <v>555</v>
      </c>
      <c r="AN247" s="95">
        <v>641</v>
      </c>
      <c r="AO247" s="95">
        <v>715</v>
      </c>
      <c r="AP247" s="95">
        <v>789</v>
      </c>
      <c r="AQ247" s="95">
        <v>530</v>
      </c>
      <c r="AR247" s="95">
        <v>576</v>
      </c>
      <c r="AS247" s="95">
        <v>639</v>
      </c>
      <c r="AT247" s="95">
        <v>800</v>
      </c>
      <c r="AU247" s="95">
        <v>873</v>
      </c>
      <c r="AV247" s="95">
        <v>944</v>
      </c>
      <c r="AW247" s="168">
        <v>432</v>
      </c>
      <c r="AX247" s="168">
        <v>463</v>
      </c>
      <c r="AY247" s="168">
        <v>555</v>
      </c>
      <c r="AZ247" s="168">
        <v>641</v>
      </c>
      <c r="BA247" s="168">
        <v>715</v>
      </c>
      <c r="BB247" s="168">
        <v>789</v>
      </c>
      <c r="BC247" s="168">
        <v>541</v>
      </c>
      <c r="BD247" s="168">
        <v>581</v>
      </c>
      <c r="BE247" s="168">
        <v>699</v>
      </c>
      <c r="BF247" s="168">
        <v>800</v>
      </c>
      <c r="BG247" s="168">
        <v>873</v>
      </c>
      <c r="BH247" s="168">
        <v>944</v>
      </c>
    </row>
    <row r="248" spans="1:60">
      <c r="A248" s="165" t="s">
        <v>29</v>
      </c>
      <c r="B248" s="163" t="s">
        <v>986</v>
      </c>
      <c r="C248" s="220" t="s">
        <v>29</v>
      </c>
      <c r="D248" s="220"/>
      <c r="E248" s="244">
        <v>17100</v>
      </c>
      <c r="F248" s="244">
        <v>19550</v>
      </c>
      <c r="G248" s="244">
        <v>22000</v>
      </c>
      <c r="H248" s="244">
        <v>24400</v>
      </c>
      <c r="I248" s="244">
        <v>26400</v>
      </c>
      <c r="J248" s="244">
        <v>28350</v>
      </c>
      <c r="K248" s="244">
        <v>30300</v>
      </c>
      <c r="L248" s="244">
        <v>32250</v>
      </c>
      <c r="M248" s="259">
        <v>28500</v>
      </c>
      <c r="N248" s="259">
        <v>32600</v>
      </c>
      <c r="O248" s="259">
        <v>36650</v>
      </c>
      <c r="P248" s="259">
        <v>40700</v>
      </c>
      <c r="Q248" s="259">
        <v>44000</v>
      </c>
      <c r="R248" s="259">
        <v>47250</v>
      </c>
      <c r="S248" s="259">
        <v>50500</v>
      </c>
      <c r="T248" s="259">
        <v>53750</v>
      </c>
      <c r="U248" s="281">
        <v>34200</v>
      </c>
      <c r="V248" s="281">
        <v>39120</v>
      </c>
      <c r="W248" s="281">
        <v>43980</v>
      </c>
      <c r="X248" s="281">
        <v>48840</v>
      </c>
      <c r="Y248" s="281">
        <v>52800</v>
      </c>
      <c r="Z248" s="281">
        <v>56700</v>
      </c>
      <c r="AA248" s="281">
        <v>60600</v>
      </c>
      <c r="AB248" s="281">
        <v>64500</v>
      </c>
      <c r="AC248" s="59">
        <v>45600</v>
      </c>
      <c r="AD248" s="59">
        <v>52100</v>
      </c>
      <c r="AE248" s="59">
        <v>58600</v>
      </c>
      <c r="AF248" s="59">
        <v>65100</v>
      </c>
      <c r="AG248" s="59">
        <v>70350</v>
      </c>
      <c r="AH248" s="59">
        <v>75550</v>
      </c>
      <c r="AI248" s="59">
        <v>80750</v>
      </c>
      <c r="AJ248" s="59">
        <v>85950</v>
      </c>
      <c r="AK248" s="95">
        <v>665</v>
      </c>
      <c r="AL248" s="95">
        <v>712</v>
      </c>
      <c r="AM248" s="95">
        <v>855</v>
      </c>
      <c r="AN248" s="95">
        <v>986</v>
      </c>
      <c r="AO248" s="95">
        <v>1101</v>
      </c>
      <c r="AP248" s="95">
        <v>1215</v>
      </c>
      <c r="AQ248" s="95">
        <v>713</v>
      </c>
      <c r="AR248" s="95">
        <v>812</v>
      </c>
      <c r="AS248" s="95">
        <v>989</v>
      </c>
      <c r="AT248" s="95">
        <v>1249</v>
      </c>
      <c r="AU248" s="95">
        <v>1374</v>
      </c>
      <c r="AV248" s="95">
        <v>1497</v>
      </c>
      <c r="AW248" s="168">
        <v>665</v>
      </c>
      <c r="AX248" s="168">
        <v>712</v>
      </c>
      <c r="AY248" s="168">
        <v>855</v>
      </c>
      <c r="AZ248" s="168">
        <v>986</v>
      </c>
      <c r="BA248" s="168">
        <v>1101</v>
      </c>
      <c r="BB248" s="168">
        <v>1215</v>
      </c>
      <c r="BC248" s="168">
        <v>844</v>
      </c>
      <c r="BD248" s="168">
        <v>906</v>
      </c>
      <c r="BE248" s="168">
        <v>1089</v>
      </c>
      <c r="BF248" s="168">
        <v>1249</v>
      </c>
      <c r="BG248" s="168">
        <v>1374</v>
      </c>
      <c r="BH248" s="168">
        <v>1497</v>
      </c>
    </row>
    <row r="249" spans="1:60">
      <c r="A249" s="165" t="s">
        <v>82</v>
      </c>
      <c r="B249" s="163" t="s">
        <v>988</v>
      </c>
      <c r="C249" s="220" t="s">
        <v>82</v>
      </c>
      <c r="D249" s="220"/>
      <c r="E249" s="244">
        <v>13350</v>
      </c>
      <c r="F249" s="244">
        <v>15250</v>
      </c>
      <c r="G249" s="244">
        <v>17150</v>
      </c>
      <c r="H249" s="244">
        <v>19050</v>
      </c>
      <c r="I249" s="244">
        <v>20600</v>
      </c>
      <c r="J249" s="244">
        <v>22100</v>
      </c>
      <c r="K249" s="244">
        <v>23650</v>
      </c>
      <c r="L249" s="244">
        <v>25150</v>
      </c>
      <c r="M249" s="259">
        <v>22250</v>
      </c>
      <c r="N249" s="259">
        <v>25400</v>
      </c>
      <c r="O249" s="259">
        <v>28600</v>
      </c>
      <c r="P249" s="259">
        <v>31750</v>
      </c>
      <c r="Q249" s="259">
        <v>34300</v>
      </c>
      <c r="R249" s="259">
        <v>36850</v>
      </c>
      <c r="S249" s="259">
        <v>39400</v>
      </c>
      <c r="T249" s="259">
        <v>41950</v>
      </c>
      <c r="U249" s="281">
        <v>26700</v>
      </c>
      <c r="V249" s="281">
        <v>30480</v>
      </c>
      <c r="W249" s="281">
        <v>34320</v>
      </c>
      <c r="X249" s="281">
        <v>38100</v>
      </c>
      <c r="Y249" s="281">
        <v>41160</v>
      </c>
      <c r="Z249" s="281">
        <v>44220</v>
      </c>
      <c r="AA249" s="281">
        <v>47280</v>
      </c>
      <c r="AB249" s="281">
        <v>50340</v>
      </c>
      <c r="AC249" s="59">
        <v>35600</v>
      </c>
      <c r="AD249" s="59">
        <v>40650</v>
      </c>
      <c r="AE249" s="59">
        <v>45750</v>
      </c>
      <c r="AF249" s="59">
        <v>50800</v>
      </c>
      <c r="AG249" s="59">
        <v>54900</v>
      </c>
      <c r="AH249" s="59">
        <v>58950</v>
      </c>
      <c r="AI249" s="59">
        <v>63000</v>
      </c>
      <c r="AJ249" s="59">
        <v>67100</v>
      </c>
      <c r="AK249" s="95">
        <v>532</v>
      </c>
      <c r="AL249" s="95">
        <v>570</v>
      </c>
      <c r="AM249" s="95">
        <v>685</v>
      </c>
      <c r="AN249" s="95">
        <v>790</v>
      </c>
      <c r="AO249" s="95">
        <v>882</v>
      </c>
      <c r="AP249" s="95">
        <v>973</v>
      </c>
      <c r="AQ249" s="95">
        <v>614</v>
      </c>
      <c r="AR249" s="95">
        <v>683</v>
      </c>
      <c r="AS249" s="95">
        <v>842</v>
      </c>
      <c r="AT249" s="95">
        <v>980</v>
      </c>
      <c r="AU249" s="95">
        <v>1089</v>
      </c>
      <c r="AV249" s="95">
        <v>1182</v>
      </c>
      <c r="AW249" s="168">
        <v>532</v>
      </c>
      <c r="AX249" s="168">
        <v>570</v>
      </c>
      <c r="AY249" s="168">
        <v>685</v>
      </c>
      <c r="AZ249" s="168">
        <v>790</v>
      </c>
      <c r="BA249" s="168">
        <v>882</v>
      </c>
      <c r="BB249" s="168">
        <v>973</v>
      </c>
      <c r="BC249" s="168">
        <v>671</v>
      </c>
      <c r="BD249" s="168">
        <v>721</v>
      </c>
      <c r="BE249" s="168">
        <v>867</v>
      </c>
      <c r="BF249" s="168">
        <v>994</v>
      </c>
      <c r="BG249" s="168">
        <v>1089</v>
      </c>
      <c r="BH249" s="168">
        <v>1182</v>
      </c>
    </row>
    <row r="250" spans="1:60">
      <c r="A250" s="165" t="s">
        <v>278</v>
      </c>
      <c r="B250" s="163" t="s">
        <v>2053</v>
      </c>
      <c r="C250" s="219" t="s">
        <v>278</v>
      </c>
      <c r="D250" s="219"/>
      <c r="E250" s="244">
        <v>12500</v>
      </c>
      <c r="F250" s="244">
        <v>14300</v>
      </c>
      <c r="G250" s="244">
        <v>16100</v>
      </c>
      <c r="H250" s="244">
        <v>17850</v>
      </c>
      <c r="I250" s="244">
        <v>19300</v>
      </c>
      <c r="J250" s="244">
        <v>20750</v>
      </c>
      <c r="K250" s="244">
        <v>22150</v>
      </c>
      <c r="L250" s="244">
        <v>23600</v>
      </c>
      <c r="M250" s="259">
        <v>20850</v>
      </c>
      <c r="N250" s="259">
        <v>23800</v>
      </c>
      <c r="O250" s="259">
        <v>26800</v>
      </c>
      <c r="P250" s="259">
        <v>29750</v>
      </c>
      <c r="Q250" s="259">
        <v>32150</v>
      </c>
      <c r="R250" s="259">
        <v>34550</v>
      </c>
      <c r="S250" s="259">
        <v>36900</v>
      </c>
      <c r="T250" s="259">
        <v>39300</v>
      </c>
      <c r="U250" s="281">
        <v>25020</v>
      </c>
      <c r="V250" s="281">
        <v>28560</v>
      </c>
      <c r="W250" s="281">
        <v>32160</v>
      </c>
      <c r="X250" s="281">
        <v>35700</v>
      </c>
      <c r="Y250" s="281">
        <v>38580</v>
      </c>
      <c r="Z250" s="281">
        <v>41460</v>
      </c>
      <c r="AA250" s="281">
        <v>44280</v>
      </c>
      <c r="AB250" s="281">
        <v>47160</v>
      </c>
      <c r="AC250" s="59">
        <v>33350</v>
      </c>
      <c r="AD250" s="59">
        <v>38100</v>
      </c>
      <c r="AE250" s="59">
        <v>42850</v>
      </c>
      <c r="AF250" s="59">
        <v>47600</v>
      </c>
      <c r="AG250" s="59">
        <v>51450</v>
      </c>
      <c r="AH250" s="59">
        <v>55250</v>
      </c>
      <c r="AI250" s="59">
        <v>59050</v>
      </c>
      <c r="AJ250" s="59">
        <v>62850</v>
      </c>
      <c r="AK250" s="95">
        <v>432</v>
      </c>
      <c r="AL250" s="95">
        <v>463</v>
      </c>
      <c r="AM250" s="95">
        <v>555</v>
      </c>
      <c r="AN250" s="95">
        <v>641</v>
      </c>
      <c r="AO250" s="95">
        <v>715</v>
      </c>
      <c r="AP250" s="95">
        <v>789</v>
      </c>
      <c r="AQ250" s="95">
        <v>541</v>
      </c>
      <c r="AR250" s="95">
        <v>581</v>
      </c>
      <c r="AS250" s="95">
        <v>668</v>
      </c>
      <c r="AT250" s="95">
        <v>800</v>
      </c>
      <c r="AU250" s="95">
        <v>873</v>
      </c>
      <c r="AV250" s="95">
        <v>944</v>
      </c>
      <c r="AW250" s="168">
        <v>432</v>
      </c>
      <c r="AX250" s="168">
        <v>463</v>
      </c>
      <c r="AY250" s="168">
        <v>555</v>
      </c>
      <c r="AZ250" s="168">
        <v>641</v>
      </c>
      <c r="BA250" s="168">
        <v>715</v>
      </c>
      <c r="BB250" s="168">
        <v>789</v>
      </c>
      <c r="BC250" s="168">
        <v>541</v>
      </c>
      <c r="BD250" s="168">
        <v>581</v>
      </c>
      <c r="BE250" s="168">
        <v>699</v>
      </c>
      <c r="BF250" s="168">
        <v>800</v>
      </c>
      <c r="BG250" s="168">
        <v>873</v>
      </c>
      <c r="BH250" s="168">
        <v>944</v>
      </c>
    </row>
    <row r="251" spans="1:60">
      <c r="A251" s="165" t="s">
        <v>279</v>
      </c>
      <c r="B251" s="163" t="s">
        <v>994</v>
      </c>
      <c r="C251" s="220" t="s">
        <v>279</v>
      </c>
      <c r="D251" s="220"/>
      <c r="E251" s="244">
        <v>13950</v>
      </c>
      <c r="F251" s="244">
        <v>15950</v>
      </c>
      <c r="G251" s="244">
        <v>17950</v>
      </c>
      <c r="H251" s="244">
        <v>19900</v>
      </c>
      <c r="I251" s="244">
        <v>21500</v>
      </c>
      <c r="J251" s="244">
        <v>23100</v>
      </c>
      <c r="K251" s="244">
        <v>24700</v>
      </c>
      <c r="L251" s="244">
        <v>26300</v>
      </c>
      <c r="M251" s="259">
        <v>23250</v>
      </c>
      <c r="N251" s="259">
        <v>26550</v>
      </c>
      <c r="O251" s="259">
        <v>29850</v>
      </c>
      <c r="P251" s="259">
        <v>33150</v>
      </c>
      <c r="Q251" s="259">
        <v>35850</v>
      </c>
      <c r="R251" s="259">
        <v>38500</v>
      </c>
      <c r="S251" s="259">
        <v>41150</v>
      </c>
      <c r="T251" s="259">
        <v>43800</v>
      </c>
      <c r="U251" s="281">
        <v>27900</v>
      </c>
      <c r="V251" s="281">
        <v>31860</v>
      </c>
      <c r="W251" s="281">
        <v>35820</v>
      </c>
      <c r="X251" s="281">
        <v>39780</v>
      </c>
      <c r="Y251" s="281">
        <v>43020</v>
      </c>
      <c r="Z251" s="281">
        <v>46200</v>
      </c>
      <c r="AA251" s="281">
        <v>49380</v>
      </c>
      <c r="AB251" s="281">
        <v>52560</v>
      </c>
      <c r="AC251" s="59">
        <v>37150</v>
      </c>
      <c r="AD251" s="59">
        <v>42450</v>
      </c>
      <c r="AE251" s="59">
        <v>47750</v>
      </c>
      <c r="AF251" s="59">
        <v>53050</v>
      </c>
      <c r="AG251" s="59">
        <v>57300</v>
      </c>
      <c r="AH251" s="59">
        <v>61550</v>
      </c>
      <c r="AI251" s="59">
        <v>65800</v>
      </c>
      <c r="AJ251" s="59">
        <v>70050</v>
      </c>
      <c r="AK251" s="95">
        <v>588</v>
      </c>
      <c r="AL251" s="95">
        <v>593</v>
      </c>
      <c r="AM251" s="95">
        <v>713</v>
      </c>
      <c r="AN251" s="95">
        <v>871</v>
      </c>
      <c r="AO251" s="95">
        <v>968</v>
      </c>
      <c r="AP251" s="95">
        <v>1076</v>
      </c>
      <c r="AQ251" s="95">
        <v>592</v>
      </c>
      <c r="AR251" s="95">
        <v>593</v>
      </c>
      <c r="AS251" s="95">
        <v>713</v>
      </c>
      <c r="AT251" s="95">
        <v>871</v>
      </c>
      <c r="AU251" s="95">
        <v>968</v>
      </c>
      <c r="AV251" s="95">
        <v>1113</v>
      </c>
      <c r="AW251" s="168">
        <v>588</v>
      </c>
      <c r="AX251" s="168">
        <v>630</v>
      </c>
      <c r="AY251" s="168">
        <v>756</v>
      </c>
      <c r="AZ251" s="168">
        <v>873</v>
      </c>
      <c r="BA251" s="168">
        <v>975</v>
      </c>
      <c r="BB251" s="168">
        <v>1076</v>
      </c>
      <c r="BC251" s="168">
        <v>745</v>
      </c>
      <c r="BD251" s="168">
        <v>800</v>
      </c>
      <c r="BE251" s="168">
        <v>962</v>
      </c>
      <c r="BF251" s="168">
        <v>1102</v>
      </c>
      <c r="BG251" s="168">
        <v>1210</v>
      </c>
      <c r="BH251" s="168">
        <v>1317</v>
      </c>
    </row>
    <row r="252" spans="1:60">
      <c r="A252" s="165" t="s">
        <v>280</v>
      </c>
      <c r="B252" s="163" t="s">
        <v>2055</v>
      </c>
      <c r="C252" s="219" t="s">
        <v>280</v>
      </c>
      <c r="D252" s="219"/>
      <c r="E252" s="244">
        <v>11400</v>
      </c>
      <c r="F252" s="244">
        <v>13000</v>
      </c>
      <c r="G252" s="244">
        <v>14650</v>
      </c>
      <c r="H252" s="244">
        <v>16250</v>
      </c>
      <c r="I252" s="244">
        <v>17550</v>
      </c>
      <c r="J252" s="244">
        <v>18850</v>
      </c>
      <c r="K252" s="244">
        <v>20150</v>
      </c>
      <c r="L252" s="244">
        <v>21450</v>
      </c>
      <c r="M252" s="259">
        <v>19000</v>
      </c>
      <c r="N252" s="259">
        <v>21700</v>
      </c>
      <c r="O252" s="259">
        <v>24400</v>
      </c>
      <c r="P252" s="259">
        <v>27100</v>
      </c>
      <c r="Q252" s="259">
        <v>29300</v>
      </c>
      <c r="R252" s="259">
        <v>31450</v>
      </c>
      <c r="S252" s="259">
        <v>33650</v>
      </c>
      <c r="T252" s="259">
        <v>35800</v>
      </c>
      <c r="U252" s="281">
        <v>22800</v>
      </c>
      <c r="V252" s="281">
        <v>26040</v>
      </c>
      <c r="W252" s="281">
        <v>29280</v>
      </c>
      <c r="X252" s="281">
        <v>32520</v>
      </c>
      <c r="Y252" s="281">
        <v>35160</v>
      </c>
      <c r="Z252" s="281">
        <v>37740</v>
      </c>
      <c r="AA252" s="281">
        <v>40380</v>
      </c>
      <c r="AB252" s="281">
        <v>42960</v>
      </c>
      <c r="AC252" s="59">
        <v>30350</v>
      </c>
      <c r="AD252" s="59">
        <v>34700</v>
      </c>
      <c r="AE252" s="59">
        <v>39050</v>
      </c>
      <c r="AF252" s="59">
        <v>43350</v>
      </c>
      <c r="AG252" s="59">
        <v>46850</v>
      </c>
      <c r="AH252" s="59">
        <v>50300</v>
      </c>
      <c r="AI252" s="59">
        <v>53800</v>
      </c>
      <c r="AJ252" s="59">
        <v>57250</v>
      </c>
      <c r="AK252" s="95">
        <v>458</v>
      </c>
      <c r="AL252" s="95">
        <v>462</v>
      </c>
      <c r="AM252" s="95">
        <v>588</v>
      </c>
      <c r="AN252" s="95">
        <v>680</v>
      </c>
      <c r="AO252" s="95">
        <v>758</v>
      </c>
      <c r="AP252" s="95">
        <v>837</v>
      </c>
      <c r="AQ252" s="95">
        <v>458</v>
      </c>
      <c r="AR252" s="95">
        <v>462</v>
      </c>
      <c r="AS252" s="95">
        <v>610</v>
      </c>
      <c r="AT252" s="95">
        <v>850</v>
      </c>
      <c r="AU252" s="95">
        <v>929</v>
      </c>
      <c r="AV252" s="95">
        <v>1007</v>
      </c>
      <c r="AW252" s="168">
        <v>458</v>
      </c>
      <c r="AX252" s="168">
        <v>491</v>
      </c>
      <c r="AY252" s="168">
        <v>588</v>
      </c>
      <c r="AZ252" s="168">
        <v>680</v>
      </c>
      <c r="BA252" s="168">
        <v>758</v>
      </c>
      <c r="BB252" s="168">
        <v>837</v>
      </c>
      <c r="BC252" s="168">
        <v>575</v>
      </c>
      <c r="BD252" s="168">
        <v>618</v>
      </c>
      <c r="BE252" s="168">
        <v>743</v>
      </c>
      <c r="BF252" s="168">
        <v>850</v>
      </c>
      <c r="BG252" s="168">
        <v>929</v>
      </c>
      <c r="BH252" s="168">
        <v>1007</v>
      </c>
    </row>
    <row r="253" spans="1:60">
      <c r="A253" s="165" t="s">
        <v>281</v>
      </c>
      <c r="B253" s="163" t="s">
        <v>2057</v>
      </c>
      <c r="C253" s="219" t="s">
        <v>281</v>
      </c>
      <c r="D253" s="219"/>
      <c r="E253" s="244">
        <v>12800</v>
      </c>
      <c r="F253" s="244">
        <v>14600</v>
      </c>
      <c r="G253" s="244">
        <v>16450</v>
      </c>
      <c r="H253" s="244">
        <v>18250</v>
      </c>
      <c r="I253" s="244">
        <v>19750</v>
      </c>
      <c r="J253" s="244">
        <v>21200</v>
      </c>
      <c r="K253" s="244">
        <v>22650</v>
      </c>
      <c r="L253" s="244">
        <v>24100</v>
      </c>
      <c r="M253" s="259">
        <v>21350</v>
      </c>
      <c r="N253" s="259">
        <v>24400</v>
      </c>
      <c r="O253" s="259">
        <v>27450</v>
      </c>
      <c r="P253" s="259">
        <v>30450</v>
      </c>
      <c r="Q253" s="259">
        <v>32900</v>
      </c>
      <c r="R253" s="259">
        <v>35350</v>
      </c>
      <c r="S253" s="259">
        <v>37800</v>
      </c>
      <c r="T253" s="259">
        <v>40200</v>
      </c>
      <c r="U253" s="281">
        <v>25620</v>
      </c>
      <c r="V253" s="281">
        <v>29280</v>
      </c>
      <c r="W253" s="281">
        <v>32940</v>
      </c>
      <c r="X253" s="281">
        <v>36540</v>
      </c>
      <c r="Y253" s="281">
        <v>39480</v>
      </c>
      <c r="Z253" s="281">
        <v>42420</v>
      </c>
      <c r="AA253" s="281">
        <v>45360</v>
      </c>
      <c r="AB253" s="281">
        <v>48240</v>
      </c>
      <c r="AC253" s="59">
        <v>34100</v>
      </c>
      <c r="AD253" s="59">
        <v>39000</v>
      </c>
      <c r="AE253" s="59">
        <v>43850</v>
      </c>
      <c r="AF253" s="59">
        <v>48700</v>
      </c>
      <c r="AG253" s="59">
        <v>52600</v>
      </c>
      <c r="AH253" s="59">
        <v>56500</v>
      </c>
      <c r="AI253" s="59">
        <v>60400</v>
      </c>
      <c r="AJ253" s="59">
        <v>64300</v>
      </c>
      <c r="AK253" s="95">
        <v>452</v>
      </c>
      <c r="AL253" s="95">
        <v>484</v>
      </c>
      <c r="AM253" s="95">
        <v>581</v>
      </c>
      <c r="AN253" s="95">
        <v>671</v>
      </c>
      <c r="AO253" s="95">
        <v>748</v>
      </c>
      <c r="AP253" s="95">
        <v>826</v>
      </c>
      <c r="AQ253" s="95">
        <v>517</v>
      </c>
      <c r="AR253" s="95">
        <v>576</v>
      </c>
      <c r="AS253" s="95">
        <v>671</v>
      </c>
      <c r="AT253" s="95">
        <v>839</v>
      </c>
      <c r="AU253" s="95">
        <v>916</v>
      </c>
      <c r="AV253" s="95">
        <v>992</v>
      </c>
      <c r="AW253" s="168">
        <v>452</v>
      </c>
      <c r="AX253" s="168">
        <v>484</v>
      </c>
      <c r="AY253" s="168">
        <v>581</v>
      </c>
      <c r="AZ253" s="168">
        <v>671</v>
      </c>
      <c r="BA253" s="168">
        <v>748</v>
      </c>
      <c r="BB253" s="168">
        <v>826</v>
      </c>
      <c r="BC253" s="168">
        <v>568</v>
      </c>
      <c r="BD253" s="168">
        <v>609</v>
      </c>
      <c r="BE253" s="168">
        <v>733</v>
      </c>
      <c r="BF253" s="168">
        <v>839</v>
      </c>
      <c r="BG253" s="168">
        <v>916</v>
      </c>
      <c r="BH253" s="168">
        <v>992</v>
      </c>
    </row>
    <row r="254" spans="1:60">
      <c r="A254" s="165" t="s">
        <v>282</v>
      </c>
      <c r="B254" s="163" t="s">
        <v>2059</v>
      </c>
      <c r="C254" s="219" t="s">
        <v>282</v>
      </c>
      <c r="D254" s="219"/>
      <c r="E254" s="244">
        <v>12100</v>
      </c>
      <c r="F254" s="244">
        <v>13800</v>
      </c>
      <c r="G254" s="244">
        <v>15550</v>
      </c>
      <c r="H254" s="244">
        <v>17250</v>
      </c>
      <c r="I254" s="244">
        <v>18650</v>
      </c>
      <c r="J254" s="244">
        <v>20050</v>
      </c>
      <c r="K254" s="244">
        <v>21400</v>
      </c>
      <c r="L254" s="244">
        <v>22800</v>
      </c>
      <c r="M254" s="259">
        <v>20150</v>
      </c>
      <c r="N254" s="259">
        <v>23000</v>
      </c>
      <c r="O254" s="259">
        <v>25900</v>
      </c>
      <c r="P254" s="259">
        <v>28750</v>
      </c>
      <c r="Q254" s="259">
        <v>31050</v>
      </c>
      <c r="R254" s="259">
        <v>33350</v>
      </c>
      <c r="S254" s="259">
        <v>35650</v>
      </c>
      <c r="T254" s="259">
        <v>37950</v>
      </c>
      <c r="U254" s="281">
        <v>24180</v>
      </c>
      <c r="V254" s="281">
        <v>27600</v>
      </c>
      <c r="W254" s="281">
        <v>31080</v>
      </c>
      <c r="X254" s="281">
        <v>34500</v>
      </c>
      <c r="Y254" s="281">
        <v>37260</v>
      </c>
      <c r="Z254" s="281">
        <v>40020</v>
      </c>
      <c r="AA254" s="281">
        <v>42780</v>
      </c>
      <c r="AB254" s="281">
        <v>45540</v>
      </c>
      <c r="AC254" s="59">
        <v>32200</v>
      </c>
      <c r="AD254" s="59">
        <v>36800</v>
      </c>
      <c r="AE254" s="59">
        <v>41400</v>
      </c>
      <c r="AF254" s="59">
        <v>46000</v>
      </c>
      <c r="AG254" s="59">
        <v>49700</v>
      </c>
      <c r="AH254" s="59">
        <v>53400</v>
      </c>
      <c r="AI254" s="59">
        <v>57050</v>
      </c>
      <c r="AJ254" s="59">
        <v>60750</v>
      </c>
      <c r="AK254" s="95">
        <v>442</v>
      </c>
      <c r="AL254" s="95">
        <v>473</v>
      </c>
      <c r="AM254" s="95">
        <v>568</v>
      </c>
      <c r="AN254" s="95">
        <v>656</v>
      </c>
      <c r="AO254" s="95">
        <v>732</v>
      </c>
      <c r="AP254" s="95">
        <v>808</v>
      </c>
      <c r="AQ254" s="95">
        <v>457</v>
      </c>
      <c r="AR254" s="95">
        <v>532</v>
      </c>
      <c r="AS254" s="95">
        <v>701</v>
      </c>
      <c r="AT254" s="95">
        <v>820</v>
      </c>
      <c r="AU254" s="95">
        <v>896</v>
      </c>
      <c r="AV254" s="95">
        <v>970</v>
      </c>
      <c r="AW254" s="168">
        <v>442</v>
      </c>
      <c r="AX254" s="168">
        <v>473</v>
      </c>
      <c r="AY254" s="168">
        <v>568</v>
      </c>
      <c r="AZ254" s="168">
        <v>656</v>
      </c>
      <c r="BA254" s="168">
        <v>732</v>
      </c>
      <c r="BB254" s="168">
        <v>808</v>
      </c>
      <c r="BC254" s="168">
        <v>555</v>
      </c>
      <c r="BD254" s="168">
        <v>596</v>
      </c>
      <c r="BE254" s="168">
        <v>718</v>
      </c>
      <c r="BF254" s="168">
        <v>820</v>
      </c>
      <c r="BG254" s="168">
        <v>896</v>
      </c>
      <c r="BH254" s="168">
        <v>970</v>
      </c>
    </row>
    <row r="255" spans="1:60">
      <c r="A255" s="165" t="s">
        <v>283</v>
      </c>
      <c r="B255" s="163" t="s">
        <v>2061</v>
      </c>
      <c r="C255" s="219" t="s">
        <v>283</v>
      </c>
      <c r="D255" s="219"/>
      <c r="E255" s="244">
        <v>11400</v>
      </c>
      <c r="F255" s="244">
        <v>13000</v>
      </c>
      <c r="G255" s="244">
        <v>14650</v>
      </c>
      <c r="H255" s="244">
        <v>16250</v>
      </c>
      <c r="I255" s="244">
        <v>17550</v>
      </c>
      <c r="J255" s="244">
        <v>18850</v>
      </c>
      <c r="K255" s="244">
        <v>20150</v>
      </c>
      <c r="L255" s="244">
        <v>21450</v>
      </c>
      <c r="M255" s="259">
        <v>19000</v>
      </c>
      <c r="N255" s="259">
        <v>21700</v>
      </c>
      <c r="O255" s="259">
        <v>24400</v>
      </c>
      <c r="P255" s="259">
        <v>27100</v>
      </c>
      <c r="Q255" s="259">
        <v>29300</v>
      </c>
      <c r="R255" s="259">
        <v>31450</v>
      </c>
      <c r="S255" s="259">
        <v>33650</v>
      </c>
      <c r="T255" s="259">
        <v>35800</v>
      </c>
      <c r="U255" s="281">
        <v>22800</v>
      </c>
      <c r="V255" s="281">
        <v>26040</v>
      </c>
      <c r="W255" s="281">
        <v>29280</v>
      </c>
      <c r="X255" s="281">
        <v>32520</v>
      </c>
      <c r="Y255" s="281">
        <v>35160</v>
      </c>
      <c r="Z255" s="281">
        <v>37740</v>
      </c>
      <c r="AA255" s="281">
        <v>40380</v>
      </c>
      <c r="AB255" s="281">
        <v>42960</v>
      </c>
      <c r="AC255" s="59">
        <v>30350</v>
      </c>
      <c r="AD255" s="59">
        <v>34700</v>
      </c>
      <c r="AE255" s="59">
        <v>39050</v>
      </c>
      <c r="AF255" s="59">
        <v>43350</v>
      </c>
      <c r="AG255" s="59">
        <v>46850</v>
      </c>
      <c r="AH255" s="59">
        <v>50300</v>
      </c>
      <c r="AI255" s="59">
        <v>53800</v>
      </c>
      <c r="AJ255" s="59">
        <v>57250</v>
      </c>
      <c r="AK255" s="95">
        <v>432</v>
      </c>
      <c r="AL255" s="95">
        <v>463</v>
      </c>
      <c r="AM255" s="95">
        <v>555</v>
      </c>
      <c r="AN255" s="95">
        <v>641</v>
      </c>
      <c r="AO255" s="95">
        <v>715</v>
      </c>
      <c r="AP255" s="95">
        <v>789</v>
      </c>
      <c r="AQ255" s="95">
        <v>494</v>
      </c>
      <c r="AR255" s="95">
        <v>531</v>
      </c>
      <c r="AS255" s="95">
        <v>595</v>
      </c>
      <c r="AT255" s="95">
        <v>800</v>
      </c>
      <c r="AU255" s="95">
        <v>873</v>
      </c>
      <c r="AV255" s="95">
        <v>944</v>
      </c>
      <c r="AW255" s="168">
        <v>432</v>
      </c>
      <c r="AX255" s="168">
        <v>463</v>
      </c>
      <c r="AY255" s="168">
        <v>555</v>
      </c>
      <c r="AZ255" s="168">
        <v>641</v>
      </c>
      <c r="BA255" s="168">
        <v>715</v>
      </c>
      <c r="BB255" s="168">
        <v>789</v>
      </c>
      <c r="BC255" s="168">
        <v>541</v>
      </c>
      <c r="BD255" s="168">
        <v>581</v>
      </c>
      <c r="BE255" s="168">
        <v>699</v>
      </c>
      <c r="BF255" s="168">
        <v>800</v>
      </c>
      <c r="BG255" s="168">
        <v>873</v>
      </c>
      <c r="BH255" s="168">
        <v>944</v>
      </c>
    </row>
    <row r="256" spans="1:60">
      <c r="A256" s="165" t="s">
        <v>284</v>
      </c>
      <c r="B256" s="163" t="s">
        <v>2063</v>
      </c>
      <c r="C256" s="219" t="s">
        <v>284</v>
      </c>
      <c r="D256" s="219"/>
      <c r="E256" s="244">
        <v>11400</v>
      </c>
      <c r="F256" s="244">
        <v>13000</v>
      </c>
      <c r="G256" s="244">
        <v>14650</v>
      </c>
      <c r="H256" s="244">
        <v>16250</v>
      </c>
      <c r="I256" s="244">
        <v>17550</v>
      </c>
      <c r="J256" s="244">
        <v>18850</v>
      </c>
      <c r="K256" s="244">
        <v>20150</v>
      </c>
      <c r="L256" s="244">
        <v>21450</v>
      </c>
      <c r="M256" s="259">
        <v>19000</v>
      </c>
      <c r="N256" s="259">
        <v>21700</v>
      </c>
      <c r="O256" s="259">
        <v>24400</v>
      </c>
      <c r="P256" s="259">
        <v>27100</v>
      </c>
      <c r="Q256" s="259">
        <v>29300</v>
      </c>
      <c r="R256" s="259">
        <v>31450</v>
      </c>
      <c r="S256" s="259">
        <v>33650</v>
      </c>
      <c r="T256" s="259">
        <v>35800</v>
      </c>
      <c r="U256" s="281">
        <v>22800</v>
      </c>
      <c r="V256" s="281">
        <v>26040</v>
      </c>
      <c r="W256" s="281">
        <v>29280</v>
      </c>
      <c r="X256" s="281">
        <v>32520</v>
      </c>
      <c r="Y256" s="281">
        <v>35160</v>
      </c>
      <c r="Z256" s="281">
        <v>37740</v>
      </c>
      <c r="AA256" s="281">
        <v>40380</v>
      </c>
      <c r="AB256" s="281">
        <v>42960</v>
      </c>
      <c r="AC256" s="59">
        <v>30350</v>
      </c>
      <c r="AD256" s="59">
        <v>34700</v>
      </c>
      <c r="AE256" s="59">
        <v>39050</v>
      </c>
      <c r="AF256" s="59">
        <v>43350</v>
      </c>
      <c r="AG256" s="59">
        <v>46850</v>
      </c>
      <c r="AH256" s="59">
        <v>50300</v>
      </c>
      <c r="AI256" s="59">
        <v>53800</v>
      </c>
      <c r="AJ256" s="59">
        <v>57250</v>
      </c>
      <c r="AK256" s="95">
        <v>432</v>
      </c>
      <c r="AL256" s="95">
        <v>463</v>
      </c>
      <c r="AM256" s="95">
        <v>555</v>
      </c>
      <c r="AN256" s="95">
        <v>641</v>
      </c>
      <c r="AO256" s="95">
        <v>715</v>
      </c>
      <c r="AP256" s="95">
        <v>789</v>
      </c>
      <c r="AQ256" s="95">
        <v>488</v>
      </c>
      <c r="AR256" s="95">
        <v>490</v>
      </c>
      <c r="AS256" s="95">
        <v>595</v>
      </c>
      <c r="AT256" s="95">
        <v>795</v>
      </c>
      <c r="AU256" s="95">
        <v>873</v>
      </c>
      <c r="AV256" s="95">
        <v>944</v>
      </c>
      <c r="AW256" s="168">
        <v>432</v>
      </c>
      <c r="AX256" s="168">
        <v>463</v>
      </c>
      <c r="AY256" s="168">
        <v>555</v>
      </c>
      <c r="AZ256" s="168">
        <v>641</v>
      </c>
      <c r="BA256" s="168">
        <v>715</v>
      </c>
      <c r="BB256" s="168">
        <v>789</v>
      </c>
      <c r="BC256" s="168">
        <v>541</v>
      </c>
      <c r="BD256" s="168">
        <v>581</v>
      </c>
      <c r="BE256" s="168">
        <v>699</v>
      </c>
      <c r="BF256" s="168">
        <v>800</v>
      </c>
      <c r="BG256" s="168">
        <v>873</v>
      </c>
      <c r="BH256" s="168">
        <v>944</v>
      </c>
    </row>
    <row r="261" spans="1:1">
      <c r="A261" t="s">
        <v>2311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vt:i4>
      </vt:variant>
    </vt:vector>
  </HeadingPairs>
  <TitlesOfParts>
    <vt:vector size="25"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2015 HOME rent 6-1-2015</vt:lpstr>
      <vt:lpstr>2016 HOME rent 6-6-2016</vt:lpstr>
      <vt:lpstr>2017 HOME rent 6-15-2017</vt:lpstr>
      <vt:lpstr>NHTF2018</vt:lpstr>
      <vt:lpstr>MTSP2016</vt:lpstr>
      <vt:lpstr>MTSP2017!MTSP2017</vt:lpstr>
      <vt:lpstr>MTSP2018!MTSP2017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Cindy</cp:lastModifiedBy>
  <cp:lastPrinted>2018-05-07T20:42:03Z</cp:lastPrinted>
  <dcterms:created xsi:type="dcterms:W3CDTF">2011-06-01T13:01:36Z</dcterms:created>
  <dcterms:modified xsi:type="dcterms:W3CDTF">2018-05-07T20:42:33Z</dcterms:modified>
</cp:coreProperties>
</file>